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D:\genoveva.moncada\Escritorio\"/>
    </mc:Choice>
  </mc:AlternateContent>
  <xr:revisionPtr revIDLastSave="0" documentId="13_ncr:1_{62662D01-663B-4EE7-AC0E-1E349AF5078A}" xr6:coauthVersionLast="47" xr6:coauthVersionMax="47" xr10:uidLastSave="{00000000-0000-0000-0000-000000000000}"/>
  <bookViews>
    <workbookView xWindow="-120" yWindow="-120" windowWidth="20730" windowHeight="11160" xr2:uid="{438E2A78-63B3-4B04-AFDF-B4F825304326}"/>
  </bookViews>
  <sheets>
    <sheet name="FORMULARIO" sheetId="1" r:id="rId1"/>
    <sheet name="BBDD" sheetId="2" state="hidden" r:id="rId2"/>
    <sheet name="Hoja3" sheetId="3" state="hidden" r:id="rId3"/>
    <sheet name="Hoja4" sheetId="4" state="hidden" r:id="rId4"/>
    <sheet name="Hoja5" sheetId="5" state="hidden" r:id="rId5"/>
  </sheets>
  <definedNames>
    <definedName name="_xlnm._FilterDatabase" localSheetId="1" hidden="1">BBDD!$A$2:$I$4508</definedName>
    <definedName name="BBDD_2023">BBDD!$A$2:$I$4508</definedName>
    <definedName name="Cinco_2023">FORMULARIO!$AK$98</definedName>
    <definedName name="Cuatro_2023">FORMULARIO!$AK$97</definedName>
    <definedName name="Destinatarios_difusión_2023">FORMULARIO!$AG$81:$AG$86</definedName>
    <definedName name="Días_2023">FORMULARIO!$AR$92:$AR$122</definedName>
    <definedName name="dos_2023">FORMULARIO!$AK$95</definedName>
    <definedName name="Estudiantes_2023">FORMULARIO!$BI$84:$BI$143</definedName>
    <definedName name="FECHA_ENTREGA_ANEXOS">BBDD!$J$2:$M$4508</definedName>
    <definedName name="Hrs_semana_2023">FORMULARIO!$AE$93:$AE$98</definedName>
    <definedName name="infra_2023">FORMULARIO!$AH$94:$AH$98</definedName>
    <definedName name="Mes_2023">FORMULARIO!$AK$107:$AK$118</definedName>
    <definedName name="N°_estudiantes_2023">FORMULARIO!$BI$84:$BI$114</definedName>
    <definedName name="RBD_2023">BBDD!$A$2:$A$4508</definedName>
    <definedName name="SI_NO">FORMULARIO!$X$251:$X$252</definedName>
    <definedName name="Tres_2023">FORMULARIO!$AK$96</definedName>
    <definedName name="uno_2023">FORMULARIO!$AK$94</definedName>
    <definedName name="x_2023">FORMULARIO!$AM$80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7" i="1" l="1"/>
  <c r="F277" i="1"/>
  <c r="I271" i="1"/>
  <c r="L254" i="1"/>
  <c r="M271" i="1" s="1"/>
  <c r="Q271" i="1" s="1"/>
  <c r="F172" i="1"/>
  <c r="K234" i="1" l="1"/>
  <c r="AC49" i="1" l="1"/>
  <c r="S4" i="2" l="1"/>
  <c r="S5" i="2"/>
  <c r="S3" i="2"/>
  <c r="R31" i="1" l="1"/>
  <c r="R30" i="1"/>
  <c r="R29" i="1"/>
  <c r="O31" i="1"/>
  <c r="O30" i="1"/>
  <c r="O29" i="1"/>
  <c r="M31" i="1"/>
  <c r="BW263" i="1" s="1"/>
  <c r="M30" i="1"/>
  <c r="BE263" i="1" s="1"/>
  <c r="M29" i="1"/>
  <c r="L31" i="1"/>
  <c r="BU263" i="1" s="1"/>
  <c r="L30" i="1"/>
  <c r="BC263" i="1" s="1"/>
  <c r="L29" i="1"/>
  <c r="AL263" i="1" s="1"/>
  <c r="K31" i="1"/>
  <c r="BS263" i="1" s="1"/>
  <c r="K30" i="1"/>
  <c r="BA263" i="1" s="1"/>
  <c r="K29" i="1"/>
  <c r="AJ263" i="1" s="1"/>
  <c r="J31" i="1"/>
  <c r="BQ263" i="1" s="1"/>
  <c r="J30" i="1"/>
  <c r="AY263" i="1" s="1"/>
  <c r="J29" i="1"/>
  <c r="AH263" i="1" s="1"/>
  <c r="BX219" i="1" s="1"/>
  <c r="G277" i="1" s="1"/>
  <c r="C31" i="1"/>
  <c r="BI263" i="1" s="1"/>
  <c r="C30" i="1"/>
  <c r="AR263" i="1" s="1"/>
  <c r="C29" i="1"/>
  <c r="AA263" i="1" s="1"/>
  <c r="N22" i="1"/>
  <c r="U263" i="1" s="1"/>
  <c r="N21" i="1"/>
  <c r="R263" i="1" s="1"/>
  <c r="B22" i="1"/>
  <c r="N263" i="1" s="1"/>
  <c r="P16" i="1"/>
  <c r="L18" i="1"/>
  <c r="J263" i="1" s="1"/>
  <c r="J266" i="1" s="1"/>
  <c r="L17" i="1"/>
  <c r="H263" i="1" s="1"/>
  <c r="H266" i="1" s="1"/>
  <c r="L16" i="1"/>
  <c r="F263" i="1" s="1"/>
  <c r="F266" i="1" s="1"/>
  <c r="H277" i="1"/>
  <c r="D278" i="1"/>
  <c r="F278" i="1"/>
  <c r="E278" i="1"/>
  <c r="X38" i="1"/>
  <c r="W38" i="1"/>
  <c r="FZ262" i="1"/>
  <c r="CD185" i="1"/>
  <c r="CD190" i="1"/>
  <c r="CI126" i="1"/>
  <c r="CI127" i="1"/>
  <c r="CI128" i="1"/>
  <c r="CI129" i="1"/>
  <c r="CI125" i="1"/>
  <c r="C113" i="1"/>
  <c r="FM263" i="1" s="1"/>
  <c r="AY95" i="1"/>
  <c r="AY96" i="1"/>
  <c r="AY97" i="1"/>
  <c r="AY98" i="1"/>
  <c r="AY94" i="1"/>
  <c r="B112" i="1"/>
  <c r="FE263" i="1" s="1"/>
  <c r="AA114" i="1"/>
  <c r="AA113" i="1"/>
  <c r="AA112" i="1"/>
  <c r="AA111" i="1"/>
  <c r="AA110" i="1"/>
  <c r="Z114" i="1"/>
  <c r="Z113" i="1"/>
  <c r="Z112" i="1"/>
  <c r="Z111" i="1"/>
  <c r="Z110" i="1"/>
  <c r="JX263" i="1"/>
  <c r="B114" i="1"/>
  <c r="FS263" i="1" s="1"/>
  <c r="B113" i="1"/>
  <c r="FL263" i="1" s="1"/>
  <c r="B111" i="1"/>
  <c r="EX263" i="1" s="1"/>
  <c r="B110" i="1"/>
  <c r="EQ263" i="1" s="1"/>
  <c r="C110" i="1"/>
  <c r="ER263" i="1" s="1"/>
  <c r="C112" i="1"/>
  <c r="FF263" i="1" s="1"/>
  <c r="C114" i="1"/>
  <c r="FT263" i="1" s="1"/>
  <c r="C111" i="1"/>
  <c r="EY263" i="1" s="1"/>
  <c r="LR263" i="1"/>
  <c r="LQ263" i="1"/>
  <c r="LP263" i="1"/>
  <c r="LN263" i="1"/>
  <c r="LM263" i="1"/>
  <c r="LL263" i="1"/>
  <c r="LK263" i="1"/>
  <c r="LJ263" i="1"/>
  <c r="LI263" i="1"/>
  <c r="LD263" i="1"/>
  <c r="LH263" i="1"/>
  <c r="LG263" i="1"/>
  <c r="LF263" i="1"/>
  <c r="LE263" i="1"/>
  <c r="LC263" i="1"/>
  <c r="LB263" i="1"/>
  <c r="LA263" i="1"/>
  <c r="KZ263" i="1"/>
  <c r="KY263" i="1"/>
  <c r="KX263" i="1"/>
  <c r="KW263" i="1"/>
  <c r="KV263" i="1"/>
  <c r="KU263" i="1"/>
  <c r="KT263" i="1"/>
  <c r="KV262" i="1"/>
  <c r="KU262" i="1"/>
  <c r="KT262" i="1"/>
  <c r="KT261" i="1"/>
  <c r="KR263" i="1"/>
  <c r="KQ263" i="1"/>
  <c r="KP263" i="1"/>
  <c r="KN263" i="1"/>
  <c r="KM263" i="1"/>
  <c r="KL263" i="1"/>
  <c r="KJ263" i="1"/>
  <c r="KI263" i="1"/>
  <c r="KH263" i="1"/>
  <c r="KF263" i="1"/>
  <c r="KE263" i="1"/>
  <c r="KD263" i="1"/>
  <c r="KG262" i="1"/>
  <c r="KF262" i="1"/>
  <c r="KE262" i="1"/>
  <c r="KD262" i="1"/>
  <c r="KD261" i="1"/>
  <c r="KC263" i="1"/>
  <c r="KB263" i="1"/>
  <c r="KA263" i="1"/>
  <c r="JW263" i="1"/>
  <c r="JU263" i="1"/>
  <c r="JT263" i="1"/>
  <c r="JS263" i="1"/>
  <c r="JQ263" i="1"/>
  <c r="JP263" i="1"/>
  <c r="JO263" i="1"/>
  <c r="JM263" i="1"/>
  <c r="JL263" i="1"/>
  <c r="JK263" i="1"/>
  <c r="JI263" i="1"/>
  <c r="JH263" i="1"/>
  <c r="JG263" i="1"/>
  <c r="JE263" i="1"/>
  <c r="JD263" i="1"/>
  <c r="JC263" i="1"/>
  <c r="JA263" i="1"/>
  <c r="IZ263" i="1"/>
  <c r="IY263" i="1"/>
  <c r="IW263" i="1"/>
  <c r="IV263" i="1"/>
  <c r="IU263" i="1"/>
  <c r="IS263" i="1"/>
  <c r="IR263" i="1"/>
  <c r="IQ263" i="1"/>
  <c r="JZ263" i="1"/>
  <c r="JV263" i="1"/>
  <c r="JR263" i="1"/>
  <c r="JN263" i="1"/>
  <c r="IT263" i="1"/>
  <c r="JJ263" i="1"/>
  <c r="JF263" i="1"/>
  <c r="JB263" i="1"/>
  <c r="IX263" i="1"/>
  <c r="IP263" i="1"/>
  <c r="IO263" i="1"/>
  <c r="IN263" i="1"/>
  <c r="IM263" i="1"/>
  <c r="IL263" i="1"/>
  <c r="IK263" i="1"/>
  <c r="IJ263" i="1"/>
  <c r="II263" i="1"/>
  <c r="IH263" i="1"/>
  <c r="IG263" i="1"/>
  <c r="IF263" i="1"/>
  <c r="IE263" i="1"/>
  <c r="ID263" i="1"/>
  <c r="IC263" i="1"/>
  <c r="IB263" i="1"/>
  <c r="IA263" i="1"/>
  <c r="HZ263" i="1"/>
  <c r="HY263" i="1"/>
  <c r="HX263" i="1"/>
  <c r="HW263" i="1"/>
  <c r="HV263" i="1"/>
  <c r="HU263" i="1"/>
  <c r="HT263" i="1"/>
  <c r="HS263" i="1"/>
  <c r="HR263" i="1"/>
  <c r="HQ263" i="1"/>
  <c r="HP263" i="1"/>
  <c r="HO263" i="1"/>
  <c r="HN263" i="1"/>
  <c r="HM263" i="1"/>
  <c r="HL263" i="1"/>
  <c r="HK263" i="1"/>
  <c r="HJ263" i="1"/>
  <c r="HI263" i="1"/>
  <c r="HH263" i="1"/>
  <c r="HG263" i="1"/>
  <c r="HF263" i="1"/>
  <c r="HE263" i="1"/>
  <c r="HD263" i="1"/>
  <c r="HC263" i="1"/>
  <c r="HB263" i="1"/>
  <c r="HA263" i="1"/>
  <c r="GZ263" i="1"/>
  <c r="GY263" i="1"/>
  <c r="GX263" i="1"/>
  <c r="GW263" i="1"/>
  <c r="GV263" i="1"/>
  <c r="GU263" i="1"/>
  <c r="GT263" i="1"/>
  <c r="GS263" i="1"/>
  <c r="GR263" i="1"/>
  <c r="GQ263" i="1"/>
  <c r="GP263" i="1"/>
  <c r="GO263" i="1"/>
  <c r="GN263" i="1"/>
  <c r="GM263" i="1"/>
  <c r="GL263" i="1"/>
  <c r="GK263" i="1"/>
  <c r="GJ263" i="1"/>
  <c r="GI263" i="1"/>
  <c r="GH263" i="1"/>
  <c r="GG263" i="1"/>
  <c r="GF263" i="1"/>
  <c r="GE263" i="1"/>
  <c r="GD263" i="1"/>
  <c r="GC263" i="1"/>
  <c r="GB263" i="1"/>
  <c r="GA263" i="1"/>
  <c r="FZ263" i="1"/>
  <c r="FY263" i="1"/>
  <c r="FX263" i="1"/>
  <c r="FW263" i="1"/>
  <c r="FV263" i="1"/>
  <c r="FR263" i="1"/>
  <c r="FQ263" i="1"/>
  <c r="FP263" i="1"/>
  <c r="FO263" i="1"/>
  <c r="FK263" i="1"/>
  <c r="FJ263" i="1"/>
  <c r="FI263" i="1"/>
  <c r="FH263" i="1"/>
  <c r="FD263" i="1"/>
  <c r="FC263" i="1"/>
  <c r="FB263" i="1"/>
  <c r="FA263" i="1"/>
  <c r="EW263" i="1"/>
  <c r="EV263" i="1"/>
  <c r="EU263" i="1"/>
  <c r="ET263" i="1"/>
  <c r="EP263" i="1"/>
  <c r="EO263" i="1"/>
  <c r="EM263" i="1"/>
  <c r="EL263" i="1"/>
  <c r="EK263" i="1"/>
  <c r="EJ263" i="1"/>
  <c r="EI263" i="1"/>
  <c r="EH263" i="1"/>
  <c r="EG263" i="1"/>
  <c r="EE263" i="1"/>
  <c r="ED263" i="1"/>
  <c r="EC263" i="1"/>
  <c r="EB263" i="1"/>
  <c r="EA263" i="1"/>
  <c r="DZ263" i="1"/>
  <c r="DY263" i="1"/>
  <c r="DW263" i="1"/>
  <c r="DV263" i="1"/>
  <c r="DU263" i="1"/>
  <c r="DT263" i="1"/>
  <c r="DS263" i="1"/>
  <c r="DR263" i="1"/>
  <c r="DQ263" i="1"/>
  <c r="DO263" i="1"/>
  <c r="DN263" i="1"/>
  <c r="DM263" i="1"/>
  <c r="DL263" i="1"/>
  <c r="DK263" i="1"/>
  <c r="DJ263" i="1"/>
  <c r="DI263" i="1"/>
  <c r="DG263" i="1"/>
  <c r="DF263" i="1"/>
  <c r="DE263" i="1"/>
  <c r="DD263" i="1"/>
  <c r="DC263" i="1"/>
  <c r="DA263" i="1"/>
  <c r="CZ263" i="1"/>
  <c r="CX263" i="1"/>
  <c r="CW263" i="1"/>
  <c r="CU263" i="1"/>
  <c r="CT263" i="1"/>
  <c r="CR263" i="1"/>
  <c r="CQ263" i="1"/>
  <c r="CO263" i="1"/>
  <c r="CN263" i="1"/>
  <c r="CL263" i="1"/>
  <c r="CK263" i="1"/>
  <c r="CE263" i="1"/>
  <c r="BY263" i="1"/>
  <c r="BG263" i="1"/>
  <c r="AP263" i="1"/>
  <c r="Y263" i="1"/>
  <c r="E263" i="1"/>
  <c r="D263" i="1"/>
  <c r="C263" i="1"/>
  <c r="B263" i="1"/>
  <c r="IO262" i="1"/>
  <c r="IN262" i="1"/>
  <c r="IM262" i="1"/>
  <c r="IL262" i="1"/>
  <c r="FY262" i="1"/>
  <c r="FX262" i="1"/>
  <c r="FW262" i="1"/>
  <c r="FV262" i="1"/>
  <c r="FU262" i="1"/>
  <c r="FT262" i="1"/>
  <c r="FS262" i="1"/>
  <c r="FR262" i="1"/>
  <c r="FQ262" i="1"/>
  <c r="FP262" i="1"/>
  <c r="FO262" i="1"/>
  <c r="FN262" i="1"/>
  <c r="FM262" i="1"/>
  <c r="FL262" i="1"/>
  <c r="FK262" i="1"/>
  <c r="FJ262" i="1"/>
  <c r="FI262" i="1"/>
  <c r="FH262" i="1"/>
  <c r="FG262" i="1"/>
  <c r="FF262" i="1"/>
  <c r="FE262" i="1"/>
  <c r="FD262" i="1"/>
  <c r="FC262" i="1"/>
  <c r="FB262" i="1"/>
  <c r="FA262" i="1"/>
  <c r="EZ262" i="1"/>
  <c r="EY262" i="1"/>
  <c r="EX262" i="1"/>
  <c r="EW262" i="1"/>
  <c r="EV262" i="1"/>
  <c r="EU262" i="1"/>
  <c r="ET262" i="1"/>
  <c r="ES262" i="1"/>
  <c r="ER262" i="1"/>
  <c r="EQ262" i="1"/>
  <c r="DB262" i="1"/>
  <c r="DA262" i="1"/>
  <c r="CZ262" i="1"/>
  <c r="CY262" i="1"/>
  <c r="CX262" i="1"/>
  <c r="CW262" i="1"/>
  <c r="CV262" i="1"/>
  <c r="CU262" i="1"/>
  <c r="CT262" i="1"/>
  <c r="CS262" i="1"/>
  <c r="CR262" i="1"/>
  <c r="CQ262" i="1"/>
  <c r="CP262" i="1"/>
  <c r="CO262" i="1"/>
  <c r="CN262" i="1"/>
  <c r="CM262" i="1"/>
  <c r="CL262" i="1"/>
  <c r="CK262" i="1"/>
  <c r="CE262" i="1"/>
  <c r="BY262" i="1"/>
  <c r="BW262" i="1"/>
  <c r="BU262" i="1"/>
  <c r="BS262" i="1"/>
  <c r="BQ262" i="1"/>
  <c r="BI262" i="1"/>
  <c r="BG262" i="1"/>
  <c r="BE262" i="1"/>
  <c r="BC262" i="1"/>
  <c r="BA262" i="1"/>
  <c r="AY262" i="1"/>
  <c r="AR262" i="1"/>
  <c r="AP262" i="1"/>
  <c r="AN262" i="1"/>
  <c r="AL262" i="1"/>
  <c r="AJ262" i="1"/>
  <c r="AH262" i="1"/>
  <c r="AA262" i="1"/>
  <c r="Y262" i="1"/>
  <c r="U262" i="1"/>
  <c r="IL261" i="1"/>
  <c r="GA261" i="1"/>
  <c r="FZ261" i="1"/>
  <c r="EQ261" i="1"/>
  <c r="DC261" i="1"/>
  <c r="CK261" i="1"/>
  <c r="BQ261" i="1"/>
  <c r="AY261" i="1"/>
  <c r="AH261" i="1"/>
  <c r="D245" i="1"/>
  <c r="C245" i="1"/>
  <c r="B245" i="1"/>
  <c r="H237" i="1"/>
  <c r="MQ263" i="1" s="1"/>
  <c r="H234" i="1"/>
  <c r="H229" i="1"/>
  <c r="H227" i="1"/>
  <c r="H226" i="1"/>
  <c r="H225" i="1"/>
  <c r="Z217" i="1"/>
  <c r="B216" i="1"/>
  <c r="AA215" i="1"/>
  <c r="Z215" i="1"/>
  <c r="AA210" i="1"/>
  <c r="Z210" i="1"/>
  <c r="AA209" i="1"/>
  <c r="Z209" i="1"/>
  <c r="AA208" i="1"/>
  <c r="Z208" i="1"/>
  <c r="R208" i="1"/>
  <c r="AA207" i="1"/>
  <c r="Z207" i="1"/>
  <c r="AA206" i="1"/>
  <c r="Z206" i="1"/>
  <c r="AA205" i="1"/>
  <c r="Z205" i="1"/>
  <c r="R205" i="1"/>
  <c r="AA204" i="1"/>
  <c r="Z204" i="1"/>
  <c r="R204" i="1"/>
  <c r="BY195" i="1"/>
  <c r="BX195" i="1"/>
  <c r="BW195" i="1"/>
  <c r="BY191" i="1"/>
  <c r="BX191" i="1"/>
  <c r="BW191" i="1"/>
  <c r="BY187" i="1"/>
  <c r="BX187" i="1"/>
  <c r="BW187" i="1"/>
  <c r="BY183" i="1"/>
  <c r="BX183" i="1"/>
  <c r="BW183" i="1"/>
  <c r="R173" i="1"/>
  <c r="T171" i="1"/>
  <c r="R171" i="1"/>
  <c r="T170" i="1"/>
  <c r="R170" i="1"/>
  <c r="T169" i="1"/>
  <c r="R169" i="1"/>
  <c r="BX165" i="1"/>
  <c r="T168" i="1"/>
  <c r="R168" i="1"/>
  <c r="T167" i="1"/>
  <c r="T166" i="1"/>
  <c r="R166" i="1"/>
  <c r="T165" i="1"/>
  <c r="R165" i="1"/>
  <c r="T164" i="1"/>
  <c r="R164" i="1"/>
  <c r="G155" i="1"/>
  <c r="AR146" i="1"/>
  <c r="AQ146" i="1"/>
  <c r="AP146" i="1"/>
  <c r="AO146" i="1"/>
  <c r="AN146" i="1"/>
  <c r="AM146" i="1"/>
  <c r="AL146" i="1"/>
  <c r="AK146" i="1"/>
  <c r="AJ146" i="1"/>
  <c r="AI146" i="1"/>
  <c r="AH146" i="1"/>
  <c r="AG146" i="1"/>
  <c r="AF146" i="1"/>
  <c r="AR145" i="1"/>
  <c r="AQ145" i="1"/>
  <c r="AP145" i="1"/>
  <c r="AO145" i="1"/>
  <c r="AN145" i="1"/>
  <c r="AM145" i="1"/>
  <c r="AL145" i="1"/>
  <c r="AK145" i="1"/>
  <c r="AJ145" i="1"/>
  <c r="AI145" i="1"/>
  <c r="AH145" i="1"/>
  <c r="AG145" i="1"/>
  <c r="AF145" i="1"/>
  <c r="AR144" i="1"/>
  <c r="AQ144" i="1"/>
  <c r="AP144" i="1"/>
  <c r="AO144" i="1"/>
  <c r="AN144" i="1"/>
  <c r="AM144" i="1"/>
  <c r="AL144" i="1"/>
  <c r="AK144" i="1"/>
  <c r="AJ144" i="1"/>
  <c r="AI144" i="1"/>
  <c r="AH144" i="1"/>
  <c r="AG144" i="1"/>
  <c r="AF144" i="1"/>
  <c r="AR143" i="1"/>
  <c r="AQ143" i="1"/>
  <c r="AP143" i="1"/>
  <c r="AO143" i="1"/>
  <c r="AN143" i="1"/>
  <c r="AM143" i="1"/>
  <c r="AL143" i="1"/>
  <c r="AK143" i="1"/>
  <c r="AJ143" i="1"/>
  <c r="AI143" i="1"/>
  <c r="AH143" i="1"/>
  <c r="AG143" i="1"/>
  <c r="AF143" i="1"/>
  <c r="AR142" i="1"/>
  <c r="AQ142" i="1"/>
  <c r="AP142" i="1"/>
  <c r="AO142" i="1"/>
  <c r="AN142" i="1"/>
  <c r="AM142" i="1"/>
  <c r="AL142" i="1"/>
  <c r="AK142" i="1"/>
  <c r="AJ142" i="1"/>
  <c r="AI142" i="1"/>
  <c r="AH142" i="1"/>
  <c r="AG142" i="1"/>
  <c r="AF142" i="1"/>
  <c r="AR141" i="1"/>
  <c r="AQ141" i="1"/>
  <c r="AP141" i="1"/>
  <c r="AO141" i="1"/>
  <c r="AN141" i="1"/>
  <c r="AM141" i="1"/>
  <c r="AL141" i="1"/>
  <c r="AK141" i="1"/>
  <c r="AJ141" i="1"/>
  <c r="AI141" i="1"/>
  <c r="AH141" i="1"/>
  <c r="AG141" i="1"/>
  <c r="AF141" i="1"/>
  <c r="AR140" i="1"/>
  <c r="AQ140" i="1"/>
  <c r="AP140" i="1"/>
  <c r="AO140" i="1"/>
  <c r="AN140" i="1"/>
  <c r="AM140" i="1"/>
  <c r="AL140" i="1"/>
  <c r="AK140" i="1"/>
  <c r="AJ140" i="1"/>
  <c r="AI140" i="1"/>
  <c r="AH140" i="1"/>
  <c r="AG140" i="1"/>
  <c r="AF140" i="1"/>
  <c r="AR139" i="1"/>
  <c r="AQ139" i="1"/>
  <c r="AP139" i="1"/>
  <c r="AO139" i="1"/>
  <c r="AN139" i="1"/>
  <c r="AM139" i="1"/>
  <c r="AL139" i="1"/>
  <c r="AK139" i="1"/>
  <c r="AJ139" i="1"/>
  <c r="AI139" i="1"/>
  <c r="AH139" i="1"/>
  <c r="AG139" i="1"/>
  <c r="AF139" i="1"/>
  <c r="AR138" i="1"/>
  <c r="AQ138" i="1"/>
  <c r="AP138" i="1"/>
  <c r="AO138" i="1"/>
  <c r="AN138" i="1"/>
  <c r="AM138" i="1"/>
  <c r="AL138" i="1"/>
  <c r="AK138" i="1"/>
  <c r="AJ138" i="1"/>
  <c r="AI138" i="1"/>
  <c r="AH138" i="1"/>
  <c r="AG138" i="1"/>
  <c r="AF138" i="1"/>
  <c r="AZ130" i="1"/>
  <c r="AW130" i="1"/>
  <c r="AV130" i="1"/>
  <c r="AU130" i="1"/>
  <c r="AT130" i="1"/>
  <c r="AZ129" i="1"/>
  <c r="AW129" i="1"/>
  <c r="AV129" i="1"/>
  <c r="AU129" i="1"/>
  <c r="AT129" i="1"/>
  <c r="AZ128" i="1"/>
  <c r="AW128" i="1"/>
  <c r="AV128" i="1"/>
  <c r="AU128" i="1"/>
  <c r="AT128" i="1"/>
  <c r="BC127" i="1"/>
  <c r="F245" i="1" s="1"/>
  <c r="AZ127" i="1"/>
  <c r="AW127" i="1"/>
  <c r="AV127" i="1"/>
  <c r="AU127" i="1"/>
  <c r="AT127" i="1"/>
  <c r="AZ126" i="1"/>
  <c r="AW126" i="1"/>
  <c r="AV126" i="1"/>
  <c r="AU126" i="1"/>
  <c r="AT126" i="1"/>
  <c r="CK126" i="1"/>
  <c r="G254" i="1" s="1"/>
  <c r="E271" i="1" s="1"/>
  <c r="AZ125" i="1"/>
  <c r="AW125" i="1"/>
  <c r="AV125" i="1"/>
  <c r="AU125" i="1"/>
  <c r="AT125" i="1"/>
  <c r="AZ124" i="1"/>
  <c r="AW124" i="1"/>
  <c r="AV124" i="1"/>
  <c r="AU124" i="1"/>
  <c r="AT124" i="1"/>
  <c r="AE114" i="1"/>
  <c r="AD114" i="1"/>
  <c r="AC114" i="1"/>
  <c r="AB114" i="1"/>
  <c r="AE113" i="1"/>
  <c r="AD113" i="1"/>
  <c r="AC113" i="1"/>
  <c r="AB113" i="1"/>
  <c r="AE112" i="1"/>
  <c r="AD112" i="1"/>
  <c r="AC112" i="1"/>
  <c r="AB112" i="1"/>
  <c r="AE111" i="1"/>
  <c r="AD111" i="1"/>
  <c r="AC111" i="1"/>
  <c r="AB111" i="1"/>
  <c r="AE110" i="1"/>
  <c r="AD110" i="1"/>
  <c r="AC110" i="1"/>
  <c r="AB110" i="1"/>
  <c r="AX98" i="1"/>
  <c r="AW98" i="1"/>
  <c r="AV98" i="1"/>
  <c r="AU98" i="1"/>
  <c r="AT98" i="1"/>
  <c r="AA98" i="1"/>
  <c r="V98" i="1"/>
  <c r="L98" i="1" s="1"/>
  <c r="EN263" i="1" s="1"/>
  <c r="AX97" i="1"/>
  <c r="AW97" i="1"/>
  <c r="AV97" i="1"/>
  <c r="AU97" i="1"/>
  <c r="AT97" i="1"/>
  <c r="AA97" i="1"/>
  <c r="V97" i="1"/>
  <c r="L97" i="1" s="1"/>
  <c r="EF263" i="1" s="1"/>
  <c r="AX96" i="1"/>
  <c r="AW96" i="1"/>
  <c r="AV96" i="1"/>
  <c r="AU96" i="1"/>
  <c r="AT96" i="1"/>
  <c r="AA96" i="1"/>
  <c r="V96" i="1"/>
  <c r="I112" i="1" s="1"/>
  <c r="FG263" i="1" s="1"/>
  <c r="AX95" i="1"/>
  <c r="AW95" i="1"/>
  <c r="AV95" i="1"/>
  <c r="AU95" i="1"/>
  <c r="AT95" i="1"/>
  <c r="AA95" i="1"/>
  <c r="V95" i="1"/>
  <c r="I111" i="1" s="1"/>
  <c r="EZ263" i="1" s="1"/>
  <c r="AX94" i="1"/>
  <c r="AW94" i="1"/>
  <c r="AV94" i="1"/>
  <c r="AU94" i="1"/>
  <c r="AT94" i="1"/>
  <c r="AA94" i="1"/>
  <c r="V94" i="1"/>
  <c r="Z85" i="1"/>
  <c r="Y85" i="1"/>
  <c r="X85" i="1"/>
  <c r="Z84" i="1"/>
  <c r="Y84" i="1"/>
  <c r="X84" i="1"/>
  <c r="Z83" i="1"/>
  <c r="Y83" i="1"/>
  <c r="X83" i="1"/>
  <c r="Z82" i="1"/>
  <c r="Y82" i="1"/>
  <c r="X82" i="1"/>
  <c r="Z81" i="1"/>
  <c r="Y81" i="1"/>
  <c r="X81" i="1"/>
  <c r="Z80" i="1"/>
  <c r="Y80" i="1"/>
  <c r="X80" i="1"/>
  <c r="AI79" i="1"/>
  <c r="CL70" i="1"/>
  <c r="CL67" i="1" s="1"/>
  <c r="G252" i="1" s="1"/>
  <c r="C271" i="1" s="1"/>
  <c r="CN49" i="1"/>
  <c r="CH45" i="1"/>
  <c r="CF45" i="1"/>
  <c r="CF44" i="1"/>
  <c r="CF43" i="1"/>
  <c r="Z20" i="1"/>
  <c r="Z18" i="1"/>
  <c r="Z17" i="1"/>
  <c r="Z16" i="1"/>
  <c r="E16" i="1"/>
  <c r="AA9" i="1"/>
  <c r="AA7" i="1"/>
  <c r="AA5" i="1"/>
  <c r="B277" i="1" l="1"/>
  <c r="J277" i="1" s="1"/>
  <c r="BS219" i="1"/>
  <c r="ML263" i="1"/>
  <c r="MK263" i="1"/>
  <c r="K227" i="1"/>
  <c r="LX263" i="1" s="1"/>
  <c r="LW263" i="1"/>
  <c r="K226" i="1"/>
  <c r="LV263" i="1" s="1"/>
  <c r="LU263" i="1"/>
  <c r="K229" i="1"/>
  <c r="MB263" i="1" s="1"/>
  <c r="MA263" i="1"/>
  <c r="K225" i="1"/>
  <c r="LT263" i="1" s="1"/>
  <c r="LS263" i="1"/>
  <c r="AB31" i="1"/>
  <c r="C18" i="1"/>
  <c r="B32" i="1"/>
  <c r="AB30" i="1"/>
  <c r="AB32" i="1" s="1"/>
  <c r="B34" i="1" s="1"/>
  <c r="B33" i="1"/>
  <c r="AN263" i="1"/>
  <c r="F267" i="1"/>
  <c r="BB97" i="1"/>
  <c r="R97" i="1" s="1"/>
  <c r="BA97" i="1" s="1"/>
  <c r="H236" i="1"/>
  <c r="G156" i="1"/>
  <c r="BX170" i="1"/>
  <c r="AS166" i="1" s="1"/>
  <c r="W112" i="1"/>
  <c r="R112" i="1" s="1"/>
  <c r="Z38" i="1"/>
  <c r="AZ94" i="1"/>
  <c r="AZ98" i="1"/>
  <c r="W110" i="1"/>
  <c r="W114" i="1"/>
  <c r="R114" i="1" s="1"/>
  <c r="AZ96" i="1"/>
  <c r="BB95" i="1"/>
  <c r="W111" i="1"/>
  <c r="BB94" i="1"/>
  <c r="AZ95" i="1"/>
  <c r="AB205" i="1"/>
  <c r="AB207" i="1"/>
  <c r="W113" i="1"/>
  <c r="R113" i="1" s="1"/>
  <c r="BB98" i="1"/>
  <c r="R98" i="1" s="1"/>
  <c r="BA98" i="1" s="1"/>
  <c r="CN45" i="1"/>
  <c r="G251" i="1" s="1"/>
  <c r="B271" i="1" s="1"/>
  <c r="AB204" i="1"/>
  <c r="BB96" i="1"/>
  <c r="R96" i="1" s="1"/>
  <c r="BA96" i="1" s="1"/>
  <c r="CD192" i="1"/>
  <c r="CH130" i="1"/>
  <c r="AZ97" i="1"/>
  <c r="AF111" i="1"/>
  <c r="AA100" i="1"/>
  <c r="H231" i="1" s="1"/>
  <c r="ME263" i="1" s="1"/>
  <c r="AA85" i="1"/>
  <c r="AB85" i="1" s="1"/>
  <c r="AA80" i="1"/>
  <c r="AB80" i="1" s="1"/>
  <c r="BZ191" i="1"/>
  <c r="AB206" i="1"/>
  <c r="AB208" i="1"/>
  <c r="AB210" i="1"/>
  <c r="V29" i="1"/>
  <c r="AS138" i="1"/>
  <c r="AT138" i="1" s="1"/>
  <c r="AS146" i="1"/>
  <c r="AT146" i="1" s="1"/>
  <c r="BZ195" i="1"/>
  <c r="V31" i="1"/>
  <c r="AA82" i="1"/>
  <c r="AB82" i="1" s="1"/>
  <c r="V30" i="1"/>
  <c r="AA83" i="1"/>
  <c r="AB83" i="1" s="1"/>
  <c r="AX125" i="1"/>
  <c r="AS142" i="1"/>
  <c r="AT142" i="1" s="1"/>
  <c r="BZ187" i="1"/>
  <c r="AD82" i="1"/>
  <c r="R82" i="1" s="1"/>
  <c r="AE82" i="1" s="1"/>
  <c r="L96" i="1"/>
  <c r="DX263" i="1" s="1"/>
  <c r="AF110" i="1"/>
  <c r="AF113" i="1"/>
  <c r="AX126" i="1"/>
  <c r="AX129" i="1"/>
  <c r="AS139" i="1"/>
  <c r="AT139" i="1" s="1"/>
  <c r="AA155" i="1"/>
  <c r="J172" i="1"/>
  <c r="JY263" i="1" s="1"/>
  <c r="H228" i="1"/>
  <c r="AF114" i="1"/>
  <c r="AX124" i="1"/>
  <c r="AX127" i="1"/>
  <c r="AX130" i="1"/>
  <c r="AS140" i="1"/>
  <c r="AT140" i="1" s="1"/>
  <c r="AS141" i="1"/>
  <c r="AT141" i="1" s="1"/>
  <c r="AS144" i="1"/>
  <c r="AT144" i="1" s="1"/>
  <c r="AS145" i="1"/>
  <c r="AT145" i="1" s="1"/>
  <c r="T163" i="1"/>
  <c r="BZ183" i="1"/>
  <c r="AB209" i="1"/>
  <c r="AB215" i="1"/>
  <c r="B218" i="1" s="1"/>
  <c r="K228" i="1"/>
  <c r="LZ263" i="1" s="1"/>
  <c r="AD85" i="1"/>
  <c r="R85" i="1" s="1"/>
  <c r="AE85" i="1" s="1"/>
  <c r="AD80" i="1"/>
  <c r="R80" i="1" s="1"/>
  <c r="AE80" i="1" s="1"/>
  <c r="L95" i="1"/>
  <c r="DP263" i="1" s="1"/>
  <c r="AF112" i="1"/>
  <c r="AX128" i="1"/>
  <c r="AS143" i="1"/>
  <c r="AT143" i="1" s="1"/>
  <c r="AA81" i="1"/>
  <c r="AD81" i="1"/>
  <c r="R81" i="1" s="1"/>
  <c r="AE81" i="1" s="1"/>
  <c r="I101" i="1"/>
  <c r="I100" i="1"/>
  <c r="AA11" i="1"/>
  <c r="C11" i="1" s="1"/>
  <c r="AD83" i="1"/>
  <c r="R83" i="1" s="1"/>
  <c r="AE83" i="1" s="1"/>
  <c r="L263" i="1"/>
  <c r="AC102" i="1"/>
  <c r="AA84" i="1"/>
  <c r="AB84" i="1" s="1"/>
  <c r="AD84" i="1"/>
  <c r="R84" i="1" s="1"/>
  <c r="AE84" i="1" s="1"/>
  <c r="Q194" i="1"/>
  <c r="KS263" i="1" s="1"/>
  <c r="Q190" i="1"/>
  <c r="KO263" i="1" s="1"/>
  <c r="P85" i="1"/>
  <c r="DB263" i="1" s="1"/>
  <c r="P82" i="1"/>
  <c r="CS263" i="1" s="1"/>
  <c r="Q186" i="1"/>
  <c r="KK263" i="1" s="1"/>
  <c r="Q182" i="1"/>
  <c r="KG263" i="1" s="1"/>
  <c r="L94" i="1"/>
  <c r="P84" i="1"/>
  <c r="CY263" i="1" s="1"/>
  <c r="P81" i="1"/>
  <c r="CP263" i="1" s="1"/>
  <c r="P83" i="1"/>
  <c r="CV263" i="1" s="1"/>
  <c r="P80" i="1"/>
  <c r="CM263" i="1" s="1"/>
  <c r="I110" i="1"/>
  <c r="ES263" i="1" s="1"/>
  <c r="I114" i="1"/>
  <c r="FU263" i="1" s="1"/>
  <c r="I113" i="1"/>
  <c r="FN263" i="1" s="1"/>
  <c r="BW197" i="1"/>
  <c r="B198" i="1" s="1"/>
  <c r="K277" i="1" l="1"/>
  <c r="G278" i="1" s="1"/>
  <c r="C277" i="1"/>
  <c r="C278" i="1" s="1"/>
  <c r="BT219" i="1"/>
  <c r="K236" i="1"/>
  <c r="MP263" i="1" s="1"/>
  <c r="MO263" i="1"/>
  <c r="AA236" i="1"/>
  <c r="LY263" i="1"/>
  <c r="CA195" i="1"/>
  <c r="R194" i="1"/>
  <c r="CB195" i="1" s="1"/>
  <c r="K237" i="1"/>
  <c r="MR263" i="1" s="1"/>
  <c r="R94" i="1"/>
  <c r="BA94" i="1" s="1"/>
  <c r="AH114" i="1"/>
  <c r="CD170" i="1"/>
  <c r="BX167" i="1" s="1"/>
  <c r="BJ4" i="1" s="1"/>
  <c r="R110" i="1"/>
  <c r="AH110" i="1" s="1"/>
  <c r="R95" i="1"/>
  <c r="BA95" i="1" s="1"/>
  <c r="AB212" i="1"/>
  <c r="H239" i="1" s="1"/>
  <c r="R111" i="1"/>
  <c r="AH111" i="1" s="1"/>
  <c r="CA191" i="1"/>
  <c r="R190" i="1"/>
  <c r="CB191" i="1" s="1"/>
  <c r="CA187" i="1"/>
  <c r="R186" i="1"/>
  <c r="CB187" i="1" s="1"/>
  <c r="CA183" i="1"/>
  <c r="R182" i="1"/>
  <c r="CB183" i="1" s="1"/>
  <c r="AH113" i="1"/>
  <c r="AH112" i="1"/>
  <c r="AB100" i="1"/>
  <c r="K100" i="1" s="1"/>
  <c r="X29" i="1"/>
  <c r="AG136" i="1"/>
  <c r="K231" i="1"/>
  <c r="MF263" i="1" s="1"/>
  <c r="BZ197" i="1"/>
  <c r="CJ188" i="1" s="1"/>
  <c r="AF155" i="1"/>
  <c r="AG158" i="1" s="1"/>
  <c r="G157" i="1" s="1"/>
  <c r="AC155" i="1"/>
  <c r="AT147" i="1"/>
  <c r="AE86" i="1"/>
  <c r="B87" i="1" s="1"/>
  <c r="AA86" i="1"/>
  <c r="AB81" i="1"/>
  <c r="AB86" i="1" s="1"/>
  <c r="H230" i="1" s="1"/>
  <c r="DH263" i="1"/>
  <c r="AA102" i="1"/>
  <c r="AA101" i="1"/>
  <c r="AG92" i="1"/>
  <c r="I102" i="1"/>
  <c r="K235" i="1" l="1"/>
  <c r="MN263" i="1" s="1"/>
  <c r="B147" i="1"/>
  <c r="K239" i="1"/>
  <c r="MV263" i="1" s="1"/>
  <c r="MU263" i="1"/>
  <c r="K230" i="1"/>
  <c r="MD263" i="1" s="1"/>
  <c r="MC263" i="1"/>
  <c r="X140" i="1"/>
  <c r="G255" i="1" s="1"/>
  <c r="F271" i="1" s="1"/>
  <c r="BX141" i="1"/>
  <c r="AM82" i="1"/>
  <c r="G253" i="1" s="1"/>
  <c r="BT82" i="1"/>
  <c r="H245" i="1"/>
  <c r="G256" i="1"/>
  <c r="G271" i="1" s="1"/>
  <c r="P174" i="1"/>
  <c r="F174" i="1"/>
  <c r="K102" i="1"/>
  <c r="BJ5" i="1"/>
  <c r="CA197" i="1"/>
  <c r="H238" i="1" s="1"/>
  <c r="CB196" i="1"/>
  <c r="BA99" i="1"/>
  <c r="AH115" i="1"/>
  <c r="H235" i="1"/>
  <c r="MM263" i="1" s="1"/>
  <c r="AB101" i="1"/>
  <c r="K101" i="1" s="1"/>
  <c r="AC93" i="1"/>
  <c r="H232" i="1"/>
  <c r="H233" i="1"/>
  <c r="AB102" i="1"/>
  <c r="L251" i="1" l="1"/>
  <c r="J271" i="1" s="1"/>
  <c r="N271" i="1" s="1"/>
  <c r="D271" i="1"/>
  <c r="L252" i="1"/>
  <c r="K271" i="1" s="1"/>
  <c r="K238" i="1"/>
  <c r="MT263" i="1" s="1"/>
  <c r="MS263" i="1"/>
  <c r="K233" i="1"/>
  <c r="MJ263" i="1" s="1"/>
  <c r="MI263" i="1"/>
  <c r="K232" i="1"/>
  <c r="MH263" i="1" s="1"/>
  <c r="MG263" i="1"/>
  <c r="G245" i="1"/>
  <c r="BJ3" i="1"/>
  <c r="E245" i="1"/>
  <c r="G257" i="1"/>
  <c r="I245" i="1"/>
  <c r="CG197" i="1"/>
  <c r="L253" i="1" l="1"/>
  <c r="L271" i="1" s="1"/>
  <c r="P271" i="1" s="1"/>
  <c r="H271" i="1"/>
  <c r="O271" i="1"/>
  <c r="K245" i="1"/>
  <c r="S271" i="1" l="1"/>
  <c r="R271" i="1"/>
</calcChain>
</file>

<file path=xl/sharedStrings.xml><?xml version="1.0" encoding="utf-8"?>
<sst xmlns="http://schemas.openxmlformats.org/spreadsheetml/2006/main" count="18610" uniqueCount="4942">
  <si>
    <t>Anexo G: Formulario de presentación del proyecto</t>
  </si>
  <si>
    <t>ESTA PARTE EN BEIGE NO LA VERÍAN LOS POSTULANTES</t>
  </si>
  <si>
    <t>RESUMEN DE PUNTAJES</t>
  </si>
  <si>
    <t>CRONOGRAMA</t>
  </si>
  <si>
    <t>TIPO DE POSTULACIÓN (debe marcar con una X, solo una opción)</t>
  </si>
  <si>
    <t>PRESUPUESTO</t>
  </si>
  <si>
    <t xml:space="preserve"> =SI(B9="";0;1)</t>
  </si>
  <si>
    <t>EVALUACIÓN</t>
  </si>
  <si>
    <t>VER CÓMO BLOQUEAR SEGÚN MATRÍCULA</t>
  </si>
  <si>
    <t>Colocar alguna fórmula que si son asociados, pueden a 1 cada uno</t>
  </si>
  <si>
    <t>O una tercer alternativa, 3 talleres asociados</t>
  </si>
  <si>
    <t>ANTECEDENTES DEL ESTABLECIMIENTO EDUCACIONAL (Ingrese solo el RBD sin dígito verificador)</t>
  </si>
  <si>
    <t>* Sólo para establecimientos con matrícula igual o superior a 20 estudiantes</t>
  </si>
  <si>
    <t>IVE Básica</t>
  </si>
  <si>
    <t>MATRÍCULA</t>
  </si>
  <si>
    <t>IVE Media</t>
  </si>
  <si>
    <t>Hay que diferenciar los de baja matrícula, para colocar hasta 3 RBD</t>
  </si>
  <si>
    <t>IVE Comunal</t>
  </si>
  <si>
    <t>ESTABLECIMIENTO EDUCACIONAL</t>
  </si>
  <si>
    <t>REGIÓN</t>
  </si>
  <si>
    <t>COMUNA</t>
  </si>
  <si>
    <t>ANTECEDENTES DE LOS ESTABLECIMIENTOS EDUCACIONALES ASOCIADOS (Ingrese solo el RBD sin dígito verificador)</t>
  </si>
  <si>
    <t>* Sólo para establecimientos con matrícula inferior a 20 estudiantes</t>
  </si>
  <si>
    <t>IVE</t>
  </si>
  <si>
    <t>RBD</t>
  </si>
  <si>
    <t>COMUNAL</t>
  </si>
  <si>
    <t>BÁSICA</t>
  </si>
  <si>
    <t>MEDIA</t>
  </si>
  <si>
    <t>INFORMACIÓN GENERAL</t>
  </si>
  <si>
    <t>FUNDAMENTACIÓN</t>
  </si>
  <si>
    <t>MARCAR CON "1"</t>
  </si>
  <si>
    <t>SUMAR 1 si Considera los 3 ejes en más de una comunidad educativa</t>
  </si>
  <si>
    <t>Fundamente el proyecto a desarrollar (máximo 1000 caracteres)</t>
  </si>
  <si>
    <t>PTJE.</t>
  </si>
  <si>
    <r>
      <t xml:space="preserve">No menciona ningún eje </t>
    </r>
    <r>
      <rPr>
        <b/>
        <u/>
        <sz val="14"/>
        <color indexed="8"/>
        <rFont val="Calibri"/>
        <family val="2"/>
      </rPr>
      <t>En este caso, colocar sólo esta alternativa</t>
    </r>
  </si>
  <si>
    <r>
      <t xml:space="preserve">Descripción general </t>
    </r>
    <r>
      <rPr>
        <b/>
        <u/>
        <sz val="14"/>
        <color indexed="8"/>
        <rFont val="Calibri"/>
        <family val="2"/>
      </rPr>
      <t>En este caso, colocar sólo esta alternativa</t>
    </r>
  </si>
  <si>
    <t>adquisición y reforzamiento de conductas y destrezas en niños, niñas y jóvenes en el ámbito del deporte</t>
  </si>
  <si>
    <t>espacios de participación e intercambio entre comunidades escolares</t>
  </si>
  <si>
    <t>fomento del desarrollo de habilidades deportivas a través de la participación de los y las estudiantes en los talleres, en las horas de libre disposición</t>
  </si>
  <si>
    <t>OBJETIVO DEL PROYECTO</t>
  </si>
  <si>
    <r>
      <t xml:space="preserve">OBJETIVO DEL PROYECTO : </t>
    </r>
    <r>
      <rPr>
        <sz val="12"/>
        <color indexed="9"/>
        <rFont val="Calibri"/>
        <family val="2"/>
      </rPr>
      <t xml:space="preserve"> </t>
    </r>
    <r>
      <rPr>
        <b/>
        <sz val="12"/>
        <color indexed="9"/>
        <rFont val="Calibri"/>
        <family val="2"/>
      </rPr>
      <t xml:space="preserve">Describa el objetivo del proyecto a desarrollar (máximo 1000 caracteres) </t>
    </r>
  </si>
  <si>
    <t>El proyecto no plantea como objetivo solo un ámbito dentro de; el fomentar el movimiento, desarrollar la condición física, desarrollar habilidades motrices, actividades pre deportivaspredeportivas, formar hábitos de vida activa, seguir reglas del juego, cooperación y trabajo en equipo, concepción de liderazgo.</t>
  </si>
  <si>
    <t>fomentar el movimiento</t>
  </si>
  <si>
    <t>1 ámbito</t>
  </si>
  <si>
    <t>desarrollar la condición física</t>
  </si>
  <si>
    <t>2 ámbitos</t>
  </si>
  <si>
    <t>desarrollar habilidades motrices</t>
  </si>
  <si>
    <t>3 ámbitos</t>
  </si>
  <si>
    <t>actividades pre deportivaspredeportivas</t>
  </si>
  <si>
    <t>4 ámbitos</t>
  </si>
  <si>
    <t>formar hábitos de vida activa</t>
  </si>
  <si>
    <t>5 ámbitos</t>
  </si>
  <si>
    <t>seguir reglas del juego, cooperación y trabajo en equipo</t>
  </si>
  <si>
    <t>concepción de liderazgo</t>
  </si>
  <si>
    <t>VER SI BENEFICIA A</t>
  </si>
  <si>
    <t>LETRA</t>
  </si>
  <si>
    <t>MÁS PERSONAS</t>
  </si>
  <si>
    <t>DIFUSIÓN DEL PROYECTO</t>
  </si>
  <si>
    <t>X</t>
  </si>
  <si>
    <t>EJ TODA LA COMUNIDAD EDUCATIVA</t>
  </si>
  <si>
    <t xml:space="preserve">
Describir las acciones que  implementará para dar a conocer el desarrollo de los talleres deportivos y/o recreativos </t>
  </si>
  <si>
    <t>DIFUSIÓN DEL PROYECTO: seleccione algunas o todas las Actividades que realizará de difusión, con sus destinatarios (Marque con una X las alternativas de difusión que realizará)</t>
  </si>
  <si>
    <t>Puntaje</t>
  </si>
  <si>
    <t>Marque</t>
  </si>
  <si>
    <t>Actividad</t>
  </si>
  <si>
    <t>Destinatarios</t>
  </si>
  <si>
    <t>RBD ASOCIADOS</t>
  </si>
  <si>
    <t>N° alternativas</t>
  </si>
  <si>
    <t>Reunión de curso</t>
  </si>
  <si>
    <t>Conversación con estudiantes en clases</t>
  </si>
  <si>
    <t>Apoderados</t>
  </si>
  <si>
    <t>Puntaje Difusión</t>
  </si>
  <si>
    <t>Difusión en redes sociales del establecimiento</t>
  </si>
  <si>
    <t>Afiches en el colegio</t>
  </si>
  <si>
    <t>Profesores</t>
  </si>
  <si>
    <t>Pendón en entrada del colegio</t>
  </si>
  <si>
    <t>Comunicaciones a los estudiantes</t>
  </si>
  <si>
    <r>
      <rPr>
        <b/>
        <sz val="12"/>
        <color indexed="8"/>
        <rFont val="Calibri"/>
        <family val="2"/>
      </rPr>
      <t>Destinatarios:</t>
    </r>
    <r>
      <rPr>
        <sz val="12"/>
        <color indexed="8"/>
        <rFont val="Calibri"/>
        <family val="2"/>
      </rPr>
      <t xml:space="preserve"> Estudiantes, profesores, apoderados, otros estamentos, comunidad local, otros establecimientos</t>
    </r>
  </si>
  <si>
    <t>A toda la comunidad educativa</t>
  </si>
  <si>
    <t>EJECUCIÓN DEL PROYECTO</t>
  </si>
  <si>
    <t>TALLERES A DESARROLLAR</t>
  </si>
  <si>
    <t>1 0 2 talleres</t>
  </si>
  <si>
    <r>
      <t xml:space="preserve">Talleres a desarrollar: </t>
    </r>
    <r>
      <rPr>
        <sz val="12"/>
        <color indexed="9"/>
        <rFont val="Calibri"/>
        <family val="2"/>
      </rPr>
      <t xml:space="preserve">Enumere los talleres a realizar, identifique las disciplinas, la cantidad de horas por taller, el número de estudiantes y la infraestructura a utilizar. </t>
    </r>
  </si>
  <si>
    <t>diferencia de horas</t>
  </si>
  <si>
    <t>N°</t>
  </si>
  <si>
    <t>Taller</t>
  </si>
  <si>
    <t>Horas a la semana</t>
  </si>
  <si>
    <t>Total horas</t>
  </si>
  <si>
    <t>N° de estudiantes</t>
  </si>
  <si>
    <t>RBD de asociados</t>
  </si>
  <si>
    <t>Cursos</t>
  </si>
  <si>
    <t>Infraestructura</t>
  </si>
  <si>
    <t>Multicancha</t>
  </si>
  <si>
    <t>Gimnasio</t>
  </si>
  <si>
    <t>Patio techado</t>
  </si>
  <si>
    <t>N° TALLERES</t>
  </si>
  <si>
    <t>Sala multiuso</t>
  </si>
  <si>
    <t>Exterior</t>
  </si>
  <si>
    <r>
      <t>Infraestructura:</t>
    </r>
    <r>
      <rPr>
        <sz val="12"/>
        <color indexed="8"/>
        <rFont val="Calibri"/>
        <family val="2"/>
      </rPr>
      <t xml:space="preserve"> Multicancha, gimnasio, patio techado, sala multiuso o exterior</t>
    </r>
    <r>
      <rPr>
        <b/>
        <sz val="12"/>
        <color indexed="8"/>
        <rFont val="Calibri"/>
        <family val="2"/>
      </rPr>
      <t>.</t>
    </r>
  </si>
  <si>
    <t>N° talleres que debe tener el proyecto</t>
  </si>
  <si>
    <t xml:space="preserve">Horas totales a la semana que debe ingresar </t>
  </si>
  <si>
    <t>Mínimo total de estudiantes que debe ingresar</t>
  </si>
  <si>
    <t>DURACIÓN DE LOS TALLERES</t>
  </si>
  <si>
    <r>
      <t xml:space="preserve">Duración de los talleres: </t>
    </r>
    <r>
      <rPr>
        <sz val="12"/>
        <color indexed="9"/>
        <rFont val="Calibri"/>
        <family val="2"/>
      </rPr>
      <t>Enumere los talleres a realizar, identifique las disciplinas e ingrese las fechas respectivas.</t>
    </r>
  </si>
  <si>
    <t>Enero</t>
  </si>
  <si>
    <t>Fechas estimadas de inicio</t>
  </si>
  <si>
    <t>Fechas estimadas de término</t>
  </si>
  <si>
    <t>Febrero</t>
  </si>
  <si>
    <t>Día</t>
  </si>
  <si>
    <t>Mes</t>
  </si>
  <si>
    <t>Marzo</t>
  </si>
  <si>
    <t>Abril</t>
  </si>
  <si>
    <t>Mayo</t>
  </si>
  <si>
    <t>Junio</t>
  </si>
  <si>
    <t>Julio</t>
  </si>
  <si>
    <t>Agosto</t>
  </si>
  <si>
    <t>* Las fechas indicadas son referenciales para la postulación. Luego de la total tramitación del convenio se ajustarán las fechas según corresponda.</t>
  </si>
  <si>
    <t>Septiembre</t>
  </si>
  <si>
    <t>Octubre</t>
  </si>
  <si>
    <t>Noviembre</t>
  </si>
  <si>
    <t>ENCUENTROS DEL PROYECTO</t>
  </si>
  <si>
    <t>Diciembre</t>
  </si>
  <si>
    <t>Describa los encuentros del proyecto a desarrollar (máximo 1000 caracteres)</t>
  </si>
  <si>
    <t>DEFINIR EVALUACIÓN SEGÚN OBJETIVOS A CONSIDERAR</t>
  </si>
  <si>
    <t>N° de ENCUENTROS</t>
  </si>
  <si>
    <t>MARCAR CON UNA "X" 1 sola actividad</t>
  </si>
  <si>
    <t>1 encuentro sin considerar objetivos</t>
  </si>
  <si>
    <t>1 encuentro poco claro los objetivos</t>
  </si>
  <si>
    <t>Puntaje Muestras</t>
  </si>
  <si>
    <t>1 encuentro alguno de los objetivos</t>
  </si>
  <si>
    <t>1 encuentro expresa los objetivos</t>
  </si>
  <si>
    <t>2 o más encuentros desarrollo de todos los objetivos</t>
  </si>
  <si>
    <t>Describir las etapas del proceso, en relación a la realización de los talleres, considerando el inicio y término.</t>
  </si>
  <si>
    <r>
      <t>CRONOGRAMA DEL PROYECTO:</t>
    </r>
    <r>
      <rPr>
        <sz val="12"/>
        <color indexed="9"/>
        <rFont val="Calibri"/>
        <family val="2"/>
      </rPr>
      <t xml:space="preserve"> Marque con una X los meses que contempla cada etapa del cronograma que su proyecto contemplará</t>
    </r>
  </si>
  <si>
    <t>Etapa</t>
  </si>
  <si>
    <t>Meses de cronograma</t>
  </si>
  <si>
    <t>Planificación</t>
  </si>
  <si>
    <t>Organización</t>
  </si>
  <si>
    <t>Puntaje Cronograma</t>
  </si>
  <si>
    <t>Difusión</t>
  </si>
  <si>
    <t>Inscripción</t>
  </si>
  <si>
    <t>Control</t>
  </si>
  <si>
    <t>Inicio taller</t>
  </si>
  <si>
    <t>Término taller</t>
  </si>
  <si>
    <t>Evaluación</t>
  </si>
  <si>
    <t>Rendición final</t>
  </si>
  <si>
    <t>El cronograma es referencial para la postulación. En la formalización del convenio se ajustará el cronograma según corresponda.</t>
  </si>
  <si>
    <t>Describir detalle de los gastos que considerará su proyecto</t>
  </si>
  <si>
    <r>
      <rPr>
        <b/>
        <sz val="12"/>
        <color indexed="8"/>
        <rFont val="Calibri"/>
        <family val="2"/>
      </rPr>
      <t>PRESUPUESTO:</t>
    </r>
    <r>
      <rPr>
        <sz val="12"/>
        <color indexed="8"/>
        <rFont val="Calibri"/>
        <family val="2"/>
      </rPr>
      <t xml:space="preserve"> (Ingrese montos en números, </t>
    </r>
    <r>
      <rPr>
        <b/>
        <sz val="12"/>
        <color indexed="8"/>
        <rFont val="Calibri"/>
        <family val="2"/>
      </rPr>
      <t>sin puntos ni signo peso</t>
    </r>
    <r>
      <rPr>
        <sz val="12"/>
        <color indexed="8"/>
        <rFont val="Calibri"/>
        <family val="2"/>
      </rPr>
      <t xml:space="preserve"> y describa los gastos según lo establecido en el punto 1.3.7 considerando el número de talleres a los que postulará; </t>
    </r>
  </si>
  <si>
    <t>Su proyecto puede postular a</t>
  </si>
  <si>
    <t>El presupuesto solicitado es</t>
  </si>
  <si>
    <t xml:space="preserve">Aporte mínimo de la institución </t>
  </si>
  <si>
    <t>Según presupuesto solicitado</t>
  </si>
  <si>
    <t xml:space="preserve"> - En descripción de cada íems de gasto, colocar el monto que corresponde a cada establecimiento asociado. Por ejemplo, Recursos Humanos </t>
  </si>
  <si>
    <t>$1.800.000; Descripción del ítem: $750.000 RBD 1; $650.000 RBD 3; $400.000 RBD 4</t>
  </si>
  <si>
    <r>
      <t xml:space="preserve"> - En la medida que la "Descripción" de cada ítem tenga mayor información, obtendrá más puntaje. Considerar monto por ítems, descripción de los gastos, unidades, etc. En las bases de postulación, punto </t>
    </r>
    <r>
      <rPr>
        <b/>
        <sz val="12"/>
        <color indexed="8"/>
        <rFont val="Calibri"/>
        <family val="2"/>
      </rPr>
      <t>10.2</t>
    </r>
    <r>
      <rPr>
        <sz val="12"/>
        <color indexed="8"/>
        <rFont val="Calibri"/>
        <family val="2"/>
      </rPr>
      <t xml:space="preserve">	</t>
    </r>
    <r>
      <rPr>
        <b/>
        <sz val="12"/>
        <color indexed="8"/>
        <rFont val="Calibri"/>
        <family val="2"/>
      </rPr>
      <t>Anexo B</t>
    </r>
    <r>
      <rPr>
        <sz val="12"/>
        <color indexed="8"/>
        <rFont val="Calibri"/>
        <family val="2"/>
      </rPr>
      <t xml:space="preserve">: Asignación de puntajes por criterio de evaluación de los proyectos, Ítem	: </t>
    </r>
    <r>
      <rPr>
        <b/>
        <sz val="12"/>
        <color indexed="8"/>
        <rFont val="Calibri"/>
        <family val="2"/>
      </rPr>
      <t>Ejecución del proyecto</t>
    </r>
  </si>
  <si>
    <t>ítem</t>
  </si>
  <si>
    <t>Monto (sin puntos ni signo)</t>
  </si>
  <si>
    <t>Descripción</t>
  </si>
  <si>
    <t>A</t>
  </si>
  <si>
    <t>Recursos Humanos</t>
  </si>
  <si>
    <t>B</t>
  </si>
  <si>
    <t>Implementación Deportiva</t>
  </si>
  <si>
    <t>Puntaje para Puntaje</t>
  </si>
  <si>
    <t>C</t>
  </si>
  <si>
    <t>Indumentaria Deportiva</t>
  </si>
  <si>
    <t>D</t>
  </si>
  <si>
    <t xml:space="preserve">Ingresa Monto global </t>
  </si>
  <si>
    <t>E</t>
  </si>
  <si>
    <t>Arriendo instalaciones deportivas</t>
  </si>
  <si>
    <t>Ingresa aporte de la institución</t>
  </si>
  <si>
    <t>F</t>
  </si>
  <si>
    <t>Premios</t>
  </si>
  <si>
    <t>G</t>
  </si>
  <si>
    <t>Encuentros masivos</t>
  </si>
  <si>
    <t>H</t>
  </si>
  <si>
    <t>Traslados</t>
  </si>
  <si>
    <t>AGREGAR 1 PUNTO SI HAY BUENA DESCRIPCIÓN DE GASTOS</t>
  </si>
  <si>
    <t>I</t>
  </si>
  <si>
    <t>Materiales impresos o virtuales</t>
  </si>
  <si>
    <t xml:space="preserve"> % aporte institución</t>
  </si>
  <si>
    <t>PUNTAJE TOTAL</t>
  </si>
  <si>
    <t>Solo hay que ver la diferencia entre la descripción de los ítems</t>
  </si>
  <si>
    <t>Recursos aportados por la institución:
- Debe ser mínimo un 20% del monto solicitado a Mineduc.
- Se pueden valorizar aportes como uso de infraestructura, horas de trabajadores del establecimiento, etc.</t>
  </si>
  <si>
    <t>Describir de qué manera evaluará el impacto de la implementación de su proyecto (para ello considera tanto la Fundamentación como el o los Objetivos del proyecto)</t>
  </si>
  <si>
    <t>En casos de proyectos con RBD asociados, indicar qué RBD hace cada tipo de evaluación.</t>
  </si>
  <si>
    <r>
      <t xml:space="preserve">EVALUACIÓN DEL PROYECTO </t>
    </r>
    <r>
      <rPr>
        <sz val="12"/>
        <color indexed="9"/>
        <rFont val="Calibri"/>
        <family val="2"/>
      </rPr>
      <t>Enumere las evaluaciones que realizará, desde el N° 1 en adelante.</t>
    </r>
  </si>
  <si>
    <t>Detalla instrumento</t>
  </si>
  <si>
    <t>Tipo de evaluación</t>
  </si>
  <si>
    <r>
      <t xml:space="preserve">Descripción </t>
    </r>
    <r>
      <rPr>
        <sz val="12"/>
        <rFont val="Calibri"/>
        <family val="2"/>
      </rPr>
      <t>de destinatarios</t>
    </r>
  </si>
  <si>
    <t>Detalla estamentos (agregar un 1 si menciona estamentos</t>
  </si>
  <si>
    <t xml:space="preserve">AGREGAR 1 PUNTO  </t>
  </si>
  <si>
    <t>1 para 1 esta</t>
  </si>
  <si>
    <t>HAY ESTUDIANTES</t>
  </si>
  <si>
    <t>2 para más esta</t>
  </si>
  <si>
    <t>Puntaje Evaluación</t>
  </si>
  <si>
    <t>EST, APOD Y DOC</t>
  </si>
  <si>
    <t>Detalle de instrumentos y estamentos</t>
  </si>
  <si>
    <t>RESPONSABLE DEL PROYECTO</t>
  </si>
  <si>
    <t xml:space="preserve"> * Identifique a los responsables del proyecto de cada establecimiento educacional de postulación asociada, si es el caso</t>
  </si>
  <si>
    <t>Cargo</t>
  </si>
  <si>
    <t>Nombre</t>
  </si>
  <si>
    <t>Representante legal del sostenedor</t>
  </si>
  <si>
    <t>Encargado del proyecto RBD 1</t>
  </si>
  <si>
    <t>Director del establecimiento educacional 1</t>
  </si>
  <si>
    <t>Encargado del proyecto RBD 2</t>
  </si>
  <si>
    <t>Director del establecimiento educacional 2</t>
  </si>
  <si>
    <t>Encargado del proyecto RBD 3</t>
  </si>
  <si>
    <t>Director del establecimiento educacional 3</t>
  </si>
  <si>
    <t>APORTES</t>
  </si>
  <si>
    <r>
      <t xml:space="preserve">Aportes y recursos adicionales al proyecto: </t>
    </r>
    <r>
      <rPr>
        <sz val="12"/>
        <color indexed="9"/>
        <rFont val="Calibri"/>
        <family val="2"/>
      </rPr>
      <t xml:space="preserve">Marque con una </t>
    </r>
    <r>
      <rPr>
        <b/>
        <sz val="12"/>
        <color indexed="9"/>
        <rFont val="Calibri"/>
        <family val="2"/>
      </rPr>
      <t>X mayúscula</t>
    </r>
    <r>
      <rPr>
        <sz val="12"/>
        <color indexed="9"/>
        <rFont val="Calibri"/>
        <family val="2"/>
      </rPr>
      <t xml:space="preserve"> en Si o No</t>
    </r>
  </si>
  <si>
    <t>Contará con otros aportes</t>
  </si>
  <si>
    <t>Si</t>
  </si>
  <si>
    <t>No</t>
  </si>
  <si>
    <r>
      <t xml:space="preserve">Resumen de antecedentes del proyecto: </t>
    </r>
    <r>
      <rPr>
        <sz val="14"/>
        <color indexed="26"/>
        <rFont val="Calibri"/>
        <family val="2"/>
      </rPr>
      <t>Este resumen confirma si se ingresaron los datos, sin verificar si la información es correcta. La forma correcta de postular se ve en cada cuadro.</t>
    </r>
  </si>
  <si>
    <t>ITEM</t>
  </si>
  <si>
    <t>CHEQUEO DATOS</t>
  </si>
  <si>
    <t>Selección de N° talleres a desarrollar</t>
  </si>
  <si>
    <t>Fundamentación</t>
  </si>
  <si>
    <t>Objetivos</t>
  </si>
  <si>
    <t>Recursos a los que puede postular</t>
  </si>
  <si>
    <t>RBD del establecimiento</t>
  </si>
  <si>
    <t>N° de actividades de difusión</t>
  </si>
  <si>
    <t>N° total de talleres a desarrollar</t>
  </si>
  <si>
    <t>N° total de horas a la semana</t>
  </si>
  <si>
    <t>N° total de beneficiarios del proyecto</t>
  </si>
  <si>
    <t>N° etapas en Cronograma</t>
  </si>
  <si>
    <t>Presupuesto solicitado a Mineduc</t>
  </si>
  <si>
    <t>Aporte valorizado de institución a proyecto</t>
  </si>
  <si>
    <t>N° de evaluaciones del proyecto</t>
  </si>
  <si>
    <t>Responsables del proyecto</t>
  </si>
  <si>
    <t>RESUMEN EVALUACIÓN DE POSTULACIÓN</t>
  </si>
  <si>
    <t>OBJETIVOS</t>
  </si>
  <si>
    <t>DIFUSIÓN</t>
  </si>
  <si>
    <t>ENCUENTROS</t>
  </si>
  <si>
    <t>REQUISITOS FORMALES</t>
  </si>
  <si>
    <t>Tipo postulación</t>
  </si>
  <si>
    <t>Establecimientos asociados</t>
  </si>
  <si>
    <t>1 Tall.</t>
  </si>
  <si>
    <t>2 tall.</t>
  </si>
  <si>
    <t>Asocia</t>
  </si>
  <si>
    <t>Bas.</t>
  </si>
  <si>
    <t>Med</t>
  </si>
  <si>
    <t>Comun</t>
  </si>
  <si>
    <t>Matrícula</t>
  </si>
  <si>
    <t>Establecimiento</t>
  </si>
  <si>
    <t>Región</t>
  </si>
  <si>
    <t>Hr. Sem</t>
  </si>
  <si>
    <t>Total hr</t>
  </si>
  <si>
    <t>N° estud</t>
  </si>
  <si>
    <t>RBD asoci</t>
  </si>
  <si>
    <t>Infra</t>
  </si>
  <si>
    <t>Ítem</t>
  </si>
  <si>
    <t>Monto</t>
  </si>
  <si>
    <t>FECHA DE ENTREGA ANEXOS</t>
  </si>
  <si>
    <t>DEPENDENCIA</t>
  </si>
  <si>
    <t>EE</t>
  </si>
  <si>
    <t>Dependencia</t>
  </si>
  <si>
    <t>SI</t>
  </si>
  <si>
    <t>NO</t>
  </si>
  <si>
    <t>NO APLICA</t>
  </si>
  <si>
    <t>LICEO PULMAHUE DE LA LIGUA</t>
  </si>
  <si>
    <t>DE VALPARAÍSO</t>
  </si>
  <si>
    <t>LA LIGUA</t>
  </si>
  <si>
    <t>LICEO REPUBLICA ARGENTINA</t>
  </si>
  <si>
    <t>LOS ANDES</t>
  </si>
  <si>
    <t>ESCUELA JOHN KENNEDY</t>
  </si>
  <si>
    <t>Tipo de nevaluación</t>
  </si>
  <si>
    <t>Correo electrónico</t>
  </si>
  <si>
    <t>CONTARÁ CON OTROS APORTES</t>
  </si>
  <si>
    <t>ANEXO G PARA PLANILLA RESUMEN DE POSTULACIONES</t>
  </si>
  <si>
    <t>NOMBRE_ESTABLECIMIENTO</t>
  </si>
  <si>
    <t>REGION</t>
  </si>
  <si>
    <t>MATRICULA TOTAL AÑO 2022</t>
  </si>
  <si>
    <t>IVE-SINAE BÁSICA 2022</t>
  </si>
  <si>
    <t>IVE-SINAE MEDIA 2022</t>
  </si>
  <si>
    <t>IVE COMUNAL</t>
  </si>
  <si>
    <t>LICEO POLITECNICO ARICA</t>
  </si>
  <si>
    <t>ARICA</t>
  </si>
  <si>
    <t>DE ARICA Y PARINACOTA</t>
  </si>
  <si>
    <t>ESC. PEDRO VICENTE GUTIERREZ TORRES</t>
  </si>
  <si>
    <t>LICEO OCTAVIO PALMA PEREZ</t>
  </si>
  <si>
    <t>L. POLI. ANTONIO VARAS DE LA BARRA</t>
  </si>
  <si>
    <t>COLEGIO INTEGRADO EDUARDO FREI MONTALVA</t>
  </si>
  <si>
    <t>ESC. GRAL. PEDRO LAGOS MARCHANT</t>
  </si>
  <si>
    <t>ESCUELA GRAL JOSE MIGUEL CARRERA</t>
  </si>
  <si>
    <t>ESCUELA MANUEL RODRIGUEZ ERDOYZA</t>
  </si>
  <si>
    <t>ESCUELA ROMULO J. PENA MATURANA</t>
  </si>
  <si>
    <t>ESCUELA REGIMIENTO RANCAGUA</t>
  </si>
  <si>
    <t>ESCUELA SUBTTE. LUIS CRUZ MARTINEZ</t>
  </si>
  <si>
    <t>ESC. COMTE. JUAN JOSE SAN MARTIN</t>
  </si>
  <si>
    <t>ESC. HUMBERTO VALENZUELA GARCIA</t>
  </si>
  <si>
    <t>ESCUELA TUCAPEL</t>
  </si>
  <si>
    <t>ESCUELA GABRIELA MISTRAL</t>
  </si>
  <si>
    <t>COLEGIO CENTENARIO DE ARICA</t>
  </si>
  <si>
    <t>ESCUELA REPUBLICA DE ARGENTINA</t>
  </si>
  <si>
    <t>ESCUELA DR. RICARDO OLEA GUERRA</t>
  </si>
  <si>
    <t>ESCUELA DARIO SALAS DIAZ</t>
  </si>
  <si>
    <t>LICEO AGRICOLA JOSE ABELARDO NUNEZ M.</t>
  </si>
  <si>
    <t>ESCUELA CARLOS CONDELL DE LA HAZA</t>
  </si>
  <si>
    <t>ESCUELA GRAL. MANUEL BAQUEDANO</t>
  </si>
  <si>
    <t>ESCUELA IGNACIO CARRERA PINTO</t>
  </si>
  <si>
    <t>ESCUELA ESPAÑA</t>
  </si>
  <si>
    <t>ESCUELA PAMPA ALGODONAL</t>
  </si>
  <si>
    <t>ESCUELA VALLE DE CHACA</t>
  </si>
  <si>
    <t>ESCUELA MOLINOS LLUTA</t>
  </si>
  <si>
    <t>ESCUELA VALLE DE COBIJA</t>
  </si>
  <si>
    <t>CAMARONES</t>
  </si>
  <si>
    <t>ESCUELA VALLE DE CAMARONES</t>
  </si>
  <si>
    <t>ESCUELA VALLE DE GUANACAGUA</t>
  </si>
  <si>
    <t>LICEO GRANADEROS</t>
  </si>
  <si>
    <t>PUTRE</t>
  </si>
  <si>
    <t>ESCUELA EL MARQUEZ</t>
  </si>
  <si>
    <t>ESCUELA PAYACHATAS</t>
  </si>
  <si>
    <t>ESCUELA SAN FRANCISCO DE ASIS</t>
  </si>
  <si>
    <t>ESCUELA COTA COTANI</t>
  </si>
  <si>
    <t>ESCUELA LOS ALAMOS</t>
  </si>
  <si>
    <t>ESCUELA SAN SANTIAGO DE BELEN</t>
  </si>
  <si>
    <t>ESCUELA ANCOLACANE</t>
  </si>
  <si>
    <t>GENERAL LAGOS</t>
  </si>
  <si>
    <t>ESCUELA HUMAPALCA</t>
  </si>
  <si>
    <t>ESCUELA INTERNADO VISVIRI</t>
  </si>
  <si>
    <t>ESCUELA COSAPILLA</t>
  </si>
  <si>
    <t>ESCUELA GUACOYO</t>
  </si>
  <si>
    <t>ESCUELA COLPITAS</t>
  </si>
  <si>
    <t>INST. COM. DE IQUIQUE BALDOMERO WOLNITZKY</t>
  </si>
  <si>
    <t>IQUIQUE</t>
  </si>
  <si>
    <t>DE TARAPACÁ</t>
  </si>
  <si>
    <t>Municipal- Corporación</t>
  </si>
  <si>
    <t>ESC.EDUC.GRAL.BAS.Y DES.ART.VIOLETA PARRA</t>
  </si>
  <si>
    <t>LICEO POLITEC. JOSE GUTIERREZ DE LA FUEN</t>
  </si>
  <si>
    <t>LICEO BICENTENARIO DOMINGO SANTA MARIA DE IQQ.</t>
  </si>
  <si>
    <t>COLEGIO ESPANA</t>
  </si>
  <si>
    <t>LICEO LUIS CRUZ MARTINEZ</t>
  </si>
  <si>
    <t>ESCUELA BASICA FRONTERIZA</t>
  </si>
  <si>
    <t>HUARA</t>
  </si>
  <si>
    <t>Municipal - DAEM</t>
  </si>
  <si>
    <t>ESCUELA PISAGUA</t>
  </si>
  <si>
    <t>ESCUELA CHIAPA</t>
  </si>
  <si>
    <t>ESCUELA JAINA</t>
  </si>
  <si>
    <t>ESCUELA PACHICA</t>
  </si>
  <si>
    <t>LICEO DE HUARA</t>
  </si>
  <si>
    <t>ESCUELA SIBAYA</t>
  </si>
  <si>
    <t>ESCUELA CHUSMIZA</t>
  </si>
  <si>
    <t>ESCUELA CAMINA</t>
  </si>
  <si>
    <t>CAMIÑA</t>
  </si>
  <si>
    <t>ESCUELA CUISAMA</t>
  </si>
  <si>
    <t>ESCUELA QUISTAGAMA</t>
  </si>
  <si>
    <t>ESCUELA NAMA</t>
  </si>
  <si>
    <t>ESCUELA CHAPIQUILTA</t>
  </si>
  <si>
    <t>ESCUELA MOQUELLA</t>
  </si>
  <si>
    <t>ESCUELA FRANCIA</t>
  </si>
  <si>
    <t>ESCUELA YALA YALA</t>
  </si>
  <si>
    <t>ESCUELA BASICA CARIQUIMA</t>
  </si>
  <si>
    <t>COLCHANE</t>
  </si>
  <si>
    <t>ESCUELA BASICA ENQUELGA</t>
  </si>
  <si>
    <t>ESCUELA VERTIENTE DEL SABER</t>
  </si>
  <si>
    <t>PICA</t>
  </si>
  <si>
    <t>LIC. ALCDE.SERGIO GONZALEZ GUTIERREZ</t>
  </si>
  <si>
    <t>POZO ALMONTE</t>
  </si>
  <si>
    <t>ESCUELA BASICA MAMINA</t>
  </si>
  <si>
    <t>ESCUELA BASICA POZO ALMONTE</t>
  </si>
  <si>
    <t>ESCUELA BASICA LA TIRANA</t>
  </si>
  <si>
    <t>ESCUELA BASICA LA HUAYCA</t>
  </si>
  <si>
    <t>LICEO DOMINGO LATRILLE LASTAUNOU</t>
  </si>
  <si>
    <t>TOCOPILLA</t>
  </si>
  <si>
    <t>DE ANTOFAGASTA</t>
  </si>
  <si>
    <t>LICEO POLITECNICO DIEGO PORTALES P.</t>
  </si>
  <si>
    <t>ESCUELA PABLO NERUDA</t>
  </si>
  <si>
    <t>ESCUELA L.GRAL.BERNARDO O´HIGGINS R.</t>
  </si>
  <si>
    <t>ESCUELA ARTURO PRAT CHACON</t>
  </si>
  <si>
    <t>ESCUELA ESTADOS UNIDOS DE NORTEAMERICA</t>
  </si>
  <si>
    <t>ESC. ESPECIAL PEDRO AGUIRRE CERDA</t>
  </si>
  <si>
    <t>MARÍA ELENA</t>
  </si>
  <si>
    <t>LICEO BICENTENARIO LUIS CRUZ MARTINEZ</t>
  </si>
  <si>
    <t>CALAMA</t>
  </si>
  <si>
    <t>LICEO BICENTENARIO POLITECNICO CESAREO AGUIRRE GOYENECHEA</t>
  </si>
  <si>
    <t>LICEO MINERO AMÉRICA</t>
  </si>
  <si>
    <t>ESCUELA GRECIA</t>
  </si>
  <si>
    <t>ESCUELA BASICA SENORA DE LA CANDELARIA</t>
  </si>
  <si>
    <t>ESCUELA BASICA SAN FRANCISCO</t>
  </si>
  <si>
    <t>ESCUELA BASICA CAMAR</t>
  </si>
  <si>
    <t>SAN PEDRO DE ATACAMA</t>
  </si>
  <si>
    <t>ESCUELA BASICA ANDINA</t>
  </si>
  <si>
    <t>LICEO INDUSTRIAL EULOGIO GORDO MONEO</t>
  </si>
  <si>
    <t>ANTOFAGASTA</t>
  </si>
  <si>
    <t>LICEO TECNICO ANTOFAGASTA</t>
  </si>
  <si>
    <t>LICEO LA PORTADA</t>
  </si>
  <si>
    <t>ESCUELA JAPON</t>
  </si>
  <si>
    <t>ESCUELA PADRE GUSTAVO LE PAIGE DE WALQUE</t>
  </si>
  <si>
    <t>ESCUELA JOSE PAPIC RADNIC</t>
  </si>
  <si>
    <t>ESCUELA REPUBLICA DE LOS ESTADOS UNIDOS</t>
  </si>
  <si>
    <t>ESCUELA HUMBERTO GONZALEZ ECHEGOYEN</t>
  </si>
  <si>
    <t>ESCUELA CLAUDIO MATTE PEREZ</t>
  </si>
  <si>
    <t>ESCUELA ARTURO PRAT</t>
  </si>
  <si>
    <t>ESCUELA HEROES DE LA CONCEPCION</t>
  </si>
  <si>
    <t>ESCUELA LA BANDERA</t>
  </si>
  <si>
    <t>LICEO ARTISTICO DE ANTOFAGASTA `ARMANDO CARRERA GONZALEZ`</t>
  </si>
  <si>
    <t>ESCUELA SANTIAGO AMENGUAL B.</t>
  </si>
  <si>
    <t>LICEO BICENTENARIO INSTITUTO JOSÉ MAZA SANCHO</t>
  </si>
  <si>
    <t>ESCUELA LUCILA GODOY ALCAYAGA</t>
  </si>
  <si>
    <t>MEJILLONES</t>
  </si>
  <si>
    <t>LICEO POLITECNICO JOSE MIGUEL QUIROZ</t>
  </si>
  <si>
    <t>TALTAL</t>
  </si>
  <si>
    <t>ESCUELA HOGAR VICTORIANO QUINTEROS SOTO</t>
  </si>
  <si>
    <t>ESCUELA PARANAL</t>
  </si>
  <si>
    <t>LICEO FEDERICO VARELA</t>
  </si>
  <si>
    <t>CHAÑARAL</t>
  </si>
  <si>
    <t>DE ATACAMA</t>
  </si>
  <si>
    <t>ESCUELA BÁSICA DIEGO PORTALES PALAZUELOS</t>
  </si>
  <si>
    <t>ESCUELA BÁSICA PEDRO LUJAN</t>
  </si>
  <si>
    <t>ESCUELA BÁSICA DIFERENCIAL JOSÉ LUIS OLIVARES ARANCIBIA</t>
  </si>
  <si>
    <t>LICEO BICENTENARIO  MANUEL MAGALHAES MEDLING</t>
  </si>
  <si>
    <t>DIEGO DE ALMAGRO</t>
  </si>
  <si>
    <t>ESCUELA ALIRO LAMAS CASTILLO</t>
  </si>
  <si>
    <t>ESCUELA BÁSICA EMPERATRIZ SEPÚLVEDA LANDEROS</t>
  </si>
  <si>
    <t>INSTITUTO COMERCIAL ALEJANDRO RIVERA DÍAZ</t>
  </si>
  <si>
    <t>COPIAPÓ</t>
  </si>
  <si>
    <t>LICEO JOSÉ ANTONIO CARVAJAL</t>
  </si>
  <si>
    <t>LICEO BICENTENARIO MERCEDES FRITIS MACKENNEY</t>
  </si>
  <si>
    <t>ESCUELA BERNARDO O HIGGINS</t>
  </si>
  <si>
    <t>ESCUELA LAURA ROBLES SILVA</t>
  </si>
  <si>
    <t>ESCUELA LOS ESTANDARTES</t>
  </si>
  <si>
    <t>ESCUELA VICENTE SEPÚLVEDA ROJO</t>
  </si>
  <si>
    <t>ESCUELA JESÚS FERNÁNDEZ HIDALGO</t>
  </si>
  <si>
    <t>ESCUELA PEDRO LEÓN GALLO</t>
  </si>
  <si>
    <t>ESCUELA JOSÉ MANSO DE VELASCO</t>
  </si>
  <si>
    <t>ESCUELA LAS CANTERAS</t>
  </si>
  <si>
    <t>ESCUELA LAS BRISAS</t>
  </si>
  <si>
    <t>ESCUELA ABRAHAM SEPÚLVEDA PIZARRO</t>
  </si>
  <si>
    <t>COLEGIO BUEN PASTOR</t>
  </si>
  <si>
    <t>ESCUELA ISABEL PEÑA MORALES</t>
  </si>
  <si>
    <t>ESCUELA HERNÁN MÁRQUEZ HUERTA</t>
  </si>
  <si>
    <t>LICEO FERNANDO ARIZTÍA RUIZ</t>
  </si>
  <si>
    <t>ESCUELA BRUNO ZAVALA FREDES</t>
  </si>
  <si>
    <t>ESCUELA SAN PEDRO</t>
  </si>
  <si>
    <t>ESCUELA LUIS CRUZ MARTÍNEZ</t>
  </si>
  <si>
    <t>LICEO MANUEL BLANCO ENCALADA</t>
  </si>
  <si>
    <t>CALDERA</t>
  </si>
  <si>
    <t>ESCUELA DE CONCENTRACIÓN</t>
  </si>
  <si>
    <t>TIERRA AMARILLA</t>
  </si>
  <si>
    <t>ESCUELA VICTOR MANUEL SÁNCHEZ CABAÑAS</t>
  </si>
  <si>
    <t>ESCUELA LUIS URIBE ORREGO</t>
  </si>
  <si>
    <t>ESCUELA PAUL HARRIS</t>
  </si>
  <si>
    <t>ESCUELA AMOLANAS</t>
  </si>
  <si>
    <t>ESCUELA SAN ANTONIO</t>
  </si>
  <si>
    <t>LICEO PEDRO TRONCOSO MACHUCA</t>
  </si>
  <si>
    <t>VALLENAR</t>
  </si>
  <si>
    <t>LICEO JOSÉ SANTOS OSSA</t>
  </si>
  <si>
    <t>ESCUELA HERMANOS CARRERA</t>
  </si>
  <si>
    <t>ESCUELA GREGORIO CASTILLO MARÍN</t>
  </si>
  <si>
    <t>ESCUELA EDUCACIÓN DIFERENCIAL LUIS IRIARTE IRIARTE</t>
  </si>
  <si>
    <t>ESCUELA ARTURO PÉREZ CANTO</t>
  </si>
  <si>
    <t>ESCUELA BÁSICA ESPAÑA</t>
  </si>
  <si>
    <t>ESCUELA BÁSICA ROBERTO CUADRA ALQUINTA</t>
  </si>
  <si>
    <t>ESCUELA BÁSICA GUALBERTO KONG FERNÁNDEZ</t>
  </si>
  <si>
    <t>ESCUELA HERNÁN ARAVENA CONTRERAS</t>
  </si>
  <si>
    <t>ESCUELA BÁSICA JUSTINO LEIVA AMOR</t>
  </si>
  <si>
    <t>ESCUELA BÁSICA SOR TERESA DE LOS ANDES</t>
  </si>
  <si>
    <t>ESCUELA BÁSICA ALEJANDRO NOEMI HUERTA</t>
  </si>
  <si>
    <t>FREIRINA</t>
  </si>
  <si>
    <t>ESCUELA FORTUNATO SOZA RODRÍGUEZ</t>
  </si>
  <si>
    <t>ESCUELA SAMUEL E. CASTILLO LOPEZ</t>
  </si>
  <si>
    <t>ESCUELA DE MAITENCILLO</t>
  </si>
  <si>
    <t>LICEO JAPÓN</t>
  </si>
  <si>
    <t>HUASCO</t>
  </si>
  <si>
    <t>ESCUELA BÁSICA JOSÉ MIGUEL CARRERA</t>
  </si>
  <si>
    <t>ESCUELA EDUCADOR ARTURO ALVEAR RAMOS</t>
  </si>
  <si>
    <t>ALTO DEL CARMEN</t>
  </si>
  <si>
    <t>ESCUELA AGLADE MARÍN VARGAS</t>
  </si>
  <si>
    <t>ESCUELA DE CHOLLAY</t>
  </si>
  <si>
    <t>ESCUELA DE LA PAMPA</t>
  </si>
  <si>
    <t>ESCUELA ALGARROBILLA</t>
  </si>
  <si>
    <t>ESCUELA RICARDO CAMPILLAY CONTRERAS</t>
  </si>
  <si>
    <t>ESCUELA BÁSICA RURAL EL TAMBO</t>
  </si>
  <si>
    <t>ESCUELA DE LAS BREAS</t>
  </si>
  <si>
    <t>ESCUELA DE CHIGUINTO</t>
  </si>
  <si>
    <t>ESCUELA DE EL CORRAL</t>
  </si>
  <si>
    <t>LICEO GABRIELA MISTRAL DE LA SERENA</t>
  </si>
  <si>
    <t>LA SERENA</t>
  </si>
  <si>
    <t>DE COQUIMBO</t>
  </si>
  <si>
    <t>LICEO GREGORIO CORDOVEZ</t>
  </si>
  <si>
    <t>LICEO TECNICO MARTA BRUNET</t>
  </si>
  <si>
    <t>COLEGIO ARTURO PRAT CHACON</t>
  </si>
  <si>
    <t>COLEGIO JAVIERA CARRERA</t>
  </si>
  <si>
    <t>ESCUELA ALONSO DE ERCILLA</t>
  </si>
  <si>
    <t>COLEGIO JOSE MANUEL BALMACEDA</t>
  </si>
  <si>
    <t>ESCUELA GERMAN RIESCO</t>
  </si>
  <si>
    <t>COLEGIO GABRIEL GONZALEZ VIDELA</t>
  </si>
  <si>
    <t>COLEGIO PEDRO AGUIRRE CERDA</t>
  </si>
  <si>
    <t>COLEGIO DARIO SALAS</t>
  </si>
  <si>
    <t>COLEGIO VILLA SAN BARTOLOME</t>
  </si>
  <si>
    <t>COLEGIO JOSE MIGUEL CARRERA</t>
  </si>
  <si>
    <t>COLEGIO BERNARDA MORIN</t>
  </si>
  <si>
    <t>COLEGIO DE ALGARROBITO</t>
  </si>
  <si>
    <t>ESCUELA DE ISLON</t>
  </si>
  <si>
    <t>ESCUELA DE LAMBERT</t>
  </si>
  <si>
    <t>COLEGIO ALTOVALSOL</t>
  </si>
  <si>
    <t>COLEGIO COQUIMBITO</t>
  </si>
  <si>
    <t>ESCUELA DE COLONIA ALFALFARES</t>
  </si>
  <si>
    <t>ESCUELA DE ALMIRANTE LATORRE</t>
  </si>
  <si>
    <t>ESCUELA DE LAS ROJAS</t>
  </si>
  <si>
    <t>ESCUELA DE CHACAY ALTO</t>
  </si>
  <si>
    <t>ESCUELA DE PELICANA</t>
  </si>
  <si>
    <t>ESCUELA DE ROMERO</t>
  </si>
  <si>
    <t>ESCUELA DE SATURNO</t>
  </si>
  <si>
    <t>COLEGIO PUNTA DE TEATINOS</t>
  </si>
  <si>
    <t>COLEGIO QUEBRADA DE TALCA</t>
  </si>
  <si>
    <t>COLEGIO EL ROMERAL</t>
  </si>
  <si>
    <t>COLEGIO CALETA SAN PEDRO</t>
  </si>
  <si>
    <t>COLEGIO LA ESTRELLA</t>
  </si>
  <si>
    <t>LICEO BICENTENARIO DE EXCELENCIA IGNACIO CARRERA PINTO</t>
  </si>
  <si>
    <t>COLEGIO PEDRO PABLO MUÑOZ</t>
  </si>
  <si>
    <t>LA HIGUERA</t>
  </si>
  <si>
    <t>ESCUELA DE PUNTA DE CHOROS</t>
  </si>
  <si>
    <t>ESCUELA JOSE SANTOS OSSA</t>
  </si>
  <si>
    <t>ESCUELA BASICA CARLOS CONDELL</t>
  </si>
  <si>
    <t>ESCUELA DE PUNTA COLORADA</t>
  </si>
  <si>
    <t>ESCUELA BASICA SAN ANDRES</t>
  </si>
  <si>
    <t>ESCUELA DE LOS CHOROS</t>
  </si>
  <si>
    <t>LICEO BICENTENARIO DE EXCELENCIA INSTITUTO SUPERIOR DE COMERCIO DE COQUIMBO</t>
  </si>
  <si>
    <t>COQUIMBO</t>
  </si>
  <si>
    <t>LICEO INDUSTRIAL JOSE TOMAS DE URMENETA</t>
  </si>
  <si>
    <t>LICEO DIEGO PORTALES</t>
  </si>
  <si>
    <t>ESCUELA GUILLERMO CERECEDA</t>
  </si>
  <si>
    <t>COLEGIO DE ARTES CLAUDIO ARRAU</t>
  </si>
  <si>
    <t>ESCUELA PRESIDENTE ANIBAL PINTO</t>
  </si>
  <si>
    <t>ESCUELA COQUIMBO</t>
  </si>
  <si>
    <t>ESCUELA CARDENAL JOSE MARIA CARO</t>
  </si>
  <si>
    <t>COLEGIO SANTA CECILIA</t>
  </si>
  <si>
    <t>ESCUELA SANTO TOMAS DE AQUINO</t>
  </si>
  <si>
    <t>ESCUELA JOSE ALFARO ALFARO</t>
  </si>
  <si>
    <t>ESCUELA BASICA MARIO MUNOZ SILVA</t>
  </si>
  <si>
    <t>CENTRO LABORAL JEAN PIAGET</t>
  </si>
  <si>
    <t>ESCUELA DIFERENCIAL JUAN SANDOVAL C.</t>
  </si>
  <si>
    <t>ESCUELA TOMASA OLIVARES CAAMANO</t>
  </si>
  <si>
    <t>ESCUELA BASICA DAVID LEON TAPIA</t>
  </si>
  <si>
    <t>ESCUELA DE PENUELAS</t>
  </si>
  <si>
    <t>COLEGIO PABLO NERUDA</t>
  </si>
  <si>
    <t>COLEGIO LA HERRADURA</t>
  </si>
  <si>
    <t>ESCUELA SAN RAFAEL</t>
  </si>
  <si>
    <t>ESCUELA BASICA MANUEL DE SALAS</t>
  </si>
  <si>
    <t>ESCUELA DE HUACHALALUME</t>
  </si>
  <si>
    <t>ESCUELA DE TOTORALILLO</t>
  </si>
  <si>
    <t>ESCUELA DE CAMARONES</t>
  </si>
  <si>
    <t>ESCUELA DE LAS BARRANCAS</t>
  </si>
  <si>
    <t>ESCUELA DE LAS CARDAS</t>
  </si>
  <si>
    <t>ESCUELA DE EL PENON</t>
  </si>
  <si>
    <t>ESCUELA DE TAMBILLOS</t>
  </si>
  <si>
    <t>ESCUELA DE PUERTO ALDEA</t>
  </si>
  <si>
    <t>ESCUELA DE EL TANGUE</t>
  </si>
  <si>
    <t>LICEO BICENTENARIO DE EXCELENCIA LICEO PEDRO REGALADO S. VIDELA O.</t>
  </si>
  <si>
    <t>ANDACOLLO</t>
  </si>
  <si>
    <t>ESCUELA LUIS CRUZ MARTINEZ</t>
  </si>
  <si>
    <t>ESCUELA PATRICIO LYNCH</t>
  </si>
  <si>
    <t>ESCUELA PADRE BLAS HERNANDEZ SANCHEZ</t>
  </si>
  <si>
    <t>ESCUELA LUIS AMENABAR OSSA</t>
  </si>
  <si>
    <t>LICEO CARLOS ROBERTO MONDACA CORTES</t>
  </si>
  <si>
    <t>VICUÑA</t>
  </si>
  <si>
    <t>ESCUELA BASICA LUCILA GODOY ALCAYAGA</t>
  </si>
  <si>
    <t>ESCUELA EDMUNDO VIDAL CARDENAS</t>
  </si>
  <si>
    <t>ESCUELA NEFTALI REYES</t>
  </si>
  <si>
    <t>ESCUELA RIOS DE ELQUI</t>
  </si>
  <si>
    <t>ESCUELA DE DIAGUITAS JUAN TORRES M.</t>
  </si>
  <si>
    <t>ESCUELA JOSE ABELARDO NUNEZ</t>
  </si>
  <si>
    <t>ESCUELA DE VINITA ALTA</t>
  </si>
  <si>
    <t>ESCUELA DE SAN CARLOS</t>
  </si>
  <si>
    <t>ESCUELA AMELIA BARAHONA MUJICA</t>
  </si>
  <si>
    <t>ESCUELA FEDERICO BARNES PAYNE</t>
  </si>
  <si>
    <t>ESCUELA DE EL ARENAL</t>
  </si>
  <si>
    <t>ESCUELA DAGOBERTO CAMPOS NUNEZ</t>
  </si>
  <si>
    <t>ESCUELA DE LA CALERA</t>
  </si>
  <si>
    <t>ESCUELA BÁSICA MARIO AQUILES RODRIGUEZ</t>
  </si>
  <si>
    <t>PAIHUANO</t>
  </si>
  <si>
    <t>ESCUELA DE HUANTA</t>
  </si>
  <si>
    <t>ESCUELA DE CHAPILCA</t>
  </si>
  <si>
    <t>ESCUELA DE VARILLAR</t>
  </si>
  <si>
    <t>ESCUELA MUNICIPAL CIELO CLARO--PAIHUANO</t>
  </si>
  <si>
    <t>ESCUELA JERONIMO GODOY VILLANUEVA</t>
  </si>
  <si>
    <t>ESCUELA BASICA HECTOR MANUEL HERNANDEZ</t>
  </si>
  <si>
    <t>ESCUELA BASICA SANTIAGO BUERAS A.</t>
  </si>
  <si>
    <t>ESCUELA MUNICIPAL LA ORTIGA</t>
  </si>
  <si>
    <t>ESCUELA MUNICIPAL ALCOHUAZ</t>
  </si>
  <si>
    <t>ESCUELA MARIA ISABEL PERALTA P.</t>
  </si>
  <si>
    <t>LICEO ESTELA AVILA DE PERRY</t>
  </si>
  <si>
    <t>OVALLE</t>
  </si>
  <si>
    <t>LICEO ALEJANDRO ALVAREZ JOFRE</t>
  </si>
  <si>
    <t>LICEO BICENTENARIO DE EXCELENCIA  POLITECNICO DE OVALLE</t>
  </si>
  <si>
    <t>COLEGIO FRAY JORGE</t>
  </si>
  <si>
    <t>ESCUELA BASICA HELENE LANG</t>
  </si>
  <si>
    <t>ESCUELA ANTONIO TIRADO LANAS</t>
  </si>
  <si>
    <t>ESCUELA BASICA OSCAR ARAYA MOLINA</t>
  </si>
  <si>
    <t>ESCUELA BASICA JOSE TOMAS OVALLE B.</t>
  </si>
  <si>
    <t>ESCUELA GUARDIAMARINA ERNESTO RIQUELME V</t>
  </si>
  <si>
    <t>ESCUELA BÁSICA ARTURO ALESSANDRI PALMA</t>
  </si>
  <si>
    <t>ESCUELA ARTURO VILLALON SIEULANNE</t>
  </si>
  <si>
    <t>ESCUELA BASICA VISTA HERMOSA</t>
  </si>
  <si>
    <t>ESCUELA BASICA BERNARDO O¦HIGGINS RIQUELME</t>
  </si>
  <si>
    <t>ESC.PADRE JOSEPH BENEDIKT STEGMEIER</t>
  </si>
  <si>
    <t>ESCUELA MARCOS MACUADA OGALDE</t>
  </si>
  <si>
    <t>COLEGIO YUNGAY</t>
  </si>
  <si>
    <t>ESCUELA BASICA FLORENCIO ESPINOZA LOPEZ</t>
  </si>
  <si>
    <t>ESC. HEBERTO VELAZQUEZ VELAZQUEZ</t>
  </si>
  <si>
    <t>ESCUELA VILLORRIO EL TALHUEN</t>
  </si>
  <si>
    <t>ESCUELA BASICA CALETA EL MAITEN</t>
  </si>
  <si>
    <t>ESCUELA EL CRISOL</t>
  </si>
  <si>
    <t>ESCUELA LA PALOMA</t>
  </si>
  <si>
    <t>ESCUELA EL ALGARROBO</t>
  </si>
  <si>
    <t>ESCUELA BASICA LOS OLIVOS</t>
  </si>
  <si>
    <t>ESCUELA BASICA LUCIA NUNEZ DE LA CUADRA</t>
  </si>
  <si>
    <t>ESCUELA EL TRAPICHE</t>
  </si>
  <si>
    <t>ESCUELA PADRE DAMIAN HEREDIA</t>
  </si>
  <si>
    <t>ESCUELA LA QUIROGA</t>
  </si>
  <si>
    <t>ESCUELA BASICA VALENTIN LETELIER</t>
  </si>
  <si>
    <t>ESCUELA PEDRO ENRIQUE ALFONSO BARRIOS</t>
  </si>
  <si>
    <t>ESCUELA CARACHILLA</t>
  </si>
  <si>
    <t>ESCUELA ORURO</t>
  </si>
  <si>
    <t>ESCUELA EL SAUCE</t>
  </si>
  <si>
    <t>ESCUELA CERRO TAMAYA</t>
  </si>
  <si>
    <t>ESCUELA TRANQUE RECOLETA</t>
  </si>
  <si>
    <t>ESCUELA ELVIRA DEL CARMEN OCHOA AVILES</t>
  </si>
  <si>
    <t>ESC.BAS.JUAN PABLO ARTIGUES PENAFIEL</t>
  </si>
  <si>
    <t>ESCUELA LA ARAUCANA</t>
  </si>
  <si>
    <t>ESCUELA CANELILLA</t>
  </si>
  <si>
    <t>ESCUELA SANTA CATALINA</t>
  </si>
  <si>
    <t>ESCUELA BASICA EL GUINDO</t>
  </si>
  <si>
    <t>ESCUELA CORDILLERA</t>
  </si>
  <si>
    <t>ESCUELA BASICA GASPAR CABRALES</t>
  </si>
  <si>
    <t>ESCUELA CALETA EL TORO</t>
  </si>
  <si>
    <t>LICEO AGRICOLA DE OVALLE TADEO PERRY BARN</t>
  </si>
  <si>
    <t>Corporación Privada 3166</t>
  </si>
  <si>
    <t>ESCUELA SAMO ALTO</t>
  </si>
  <si>
    <t>RÍO HURTADO</t>
  </si>
  <si>
    <t>COLEGIO PICHASCA</t>
  </si>
  <si>
    <t>ESCUELA BASICA DE FUNDINA</t>
  </si>
  <si>
    <t>ES.BAS.SAN PEDRO DE RIO HURTADO</t>
  </si>
  <si>
    <t>ESC.BASICA HIJOS DE EL CHANAR</t>
  </si>
  <si>
    <t>ESCUELA BASICA LAS BREAS</t>
  </si>
  <si>
    <t>ESCUELA BASICA TABAQUEROS</t>
  </si>
  <si>
    <t>ESCUELA DOCTOR JOSE LUIS ARRANO</t>
  </si>
  <si>
    <t>ESCUELA BASICA HUAMPULLA</t>
  </si>
  <si>
    <t>ESCUELA BASICA LOS MAITENES DE SAMO ALTO</t>
  </si>
  <si>
    <t>ESCUELA BASICA LA HUERTA</t>
  </si>
  <si>
    <t>ESCUELA BASICA MORRILLOS</t>
  </si>
  <si>
    <t>ESCUELA BASICA VADO DE MORRILLOS</t>
  </si>
  <si>
    <t>ESCUELA EL ESPINAL DE RIO HURTADO</t>
  </si>
  <si>
    <t>ESCUELA BASICA EL ROMERAL</t>
  </si>
  <si>
    <t>ESCUELA BASICA ESTANCIA EL SAUCE</t>
  </si>
  <si>
    <t>ESCUELA BASICA DE SERON</t>
  </si>
  <si>
    <t>ESC.BASICA DOMINGO SANTA MARIA GONZALEZ</t>
  </si>
  <si>
    <t>ESCUELA LOS MAITENES DE SERON</t>
  </si>
  <si>
    <t>ESCUELA EL PALQUI</t>
  </si>
  <si>
    <t>MONTE PATRIA</t>
  </si>
  <si>
    <t>COLEGIO REPUBLICA DE CHILE</t>
  </si>
  <si>
    <t>ESCUELA HUATULAME</t>
  </si>
  <si>
    <t>LICEO BICENTENARIO DE EXCELENCIA LICEO PRESIDENTE EDUARDO FREI MONTALVA</t>
  </si>
  <si>
    <t>ESC.CONCENTRACION FRONTERIZA DE TULAHUEN</t>
  </si>
  <si>
    <t>ESCUELA BASICA WENCESLAO VARGAS</t>
  </si>
  <si>
    <t>ESCUELA EL MAQUI</t>
  </si>
  <si>
    <t>ESCUELA FRONTERA LAS RAMADAS</t>
  </si>
  <si>
    <t>ESCUELA EL MAITEN</t>
  </si>
  <si>
    <t>ESCUELA DE HUANILLA</t>
  </si>
  <si>
    <t>ESCUELA CENTRAL HIDROELECTRICA LOS MOLLE</t>
  </si>
  <si>
    <t>ESCUELA SOL DE LAS PRADERAS</t>
  </si>
  <si>
    <t>ESCUELA BASICA LA UNION</t>
  </si>
  <si>
    <t>ESCUELA BASICA EL TAYAN</t>
  </si>
  <si>
    <t>ESCUELA GUSTAVO CONTRERAS CASTRO</t>
  </si>
  <si>
    <t>ESCUELA NUEVA ESPERANZA DE PEJERREYES</t>
  </si>
  <si>
    <t>ESCUELA BUENAVENTURA</t>
  </si>
  <si>
    <t>ESCUELA SOL DEL CUYANO</t>
  </si>
  <si>
    <t>ESCUELA DE FLOR DEL VALLE</t>
  </si>
  <si>
    <t>ESCUELA JUNTAS</t>
  </si>
  <si>
    <t>ESCUELA BASICA COLLIGUAY</t>
  </si>
  <si>
    <t>ESCUELA HEROES DE CHILE</t>
  </si>
  <si>
    <t>ESCUELA BASICA PABLO NERUDA</t>
  </si>
  <si>
    <t>ESCUELA BASICA HACIENDA VALDIVIA</t>
  </si>
  <si>
    <t>COLEGIO RIO GRANDE</t>
  </si>
  <si>
    <t>ESCUELA MARCELA PAZ</t>
  </si>
  <si>
    <t>ESCUELA SANTA BERNARDITA</t>
  </si>
  <si>
    <t>ESCUELA CARMELA PRAT</t>
  </si>
  <si>
    <t>ESCUELA INES DE SUAREZ</t>
  </si>
  <si>
    <t>ESCUELA ESPERANZA DE HUANA</t>
  </si>
  <si>
    <t>ESCUELA PROFESOR MANUEL ORTIZ QUINTANA</t>
  </si>
  <si>
    <t>ESCUELA CHILECITO</t>
  </si>
  <si>
    <t>ESCUELA LOS PERALES DE CAMPANARIO</t>
  </si>
  <si>
    <t>LICEO BICENTENARIO DE EXCELENCIA LICEO SAMUEL ROMAN ROJAS</t>
  </si>
  <si>
    <t>COMBARBALÁ</t>
  </si>
  <si>
    <t>ESCUELA BASICA AMERICA</t>
  </si>
  <si>
    <t>ESCUELA ALEJANDRO CHELEN ROJAS</t>
  </si>
  <si>
    <t>ESCUELA BASICA JUANITA FERNANDEZ SOLAR</t>
  </si>
  <si>
    <t>ESCUELA JUAN LUIS SAN FUENTES</t>
  </si>
  <si>
    <t>ESCUELA BASICA ARTURO PEREZ CANTO</t>
  </si>
  <si>
    <t>ESCUELA BASICA PEDRO DE VALDIVIA</t>
  </si>
  <si>
    <t>ESCUELA LOS MORALES</t>
  </si>
  <si>
    <t>ESCUELA REBECA MATTE DE INIGUEZ</t>
  </si>
  <si>
    <t>ESCUELA ESTRELLA DE BELEN</t>
  </si>
  <si>
    <t>ESCUELA BASICA VIOLETA PARRA SANDOVAL</t>
  </si>
  <si>
    <t>ESCUELA BASICA DANIEL BARROS GREZ</t>
  </si>
  <si>
    <t>ESCUELA AMERICA DE SUR</t>
  </si>
  <si>
    <t>ESCUELA BASICA REBECA PONCE DE LEON V.</t>
  </si>
  <si>
    <t>ESCUELA BASICA CAMILO HENRIQUEZ GONZALEZ</t>
  </si>
  <si>
    <t>ESCUELA BASICA LUIS ENRIQUE BOU PEREZ</t>
  </si>
  <si>
    <t>ESCUELA BASICA PEDRO LIRA RENCORET</t>
  </si>
  <si>
    <t>ESCUELA BASICA CLAUDIO MATTE</t>
  </si>
  <si>
    <t>ESCUELA BASICA BENJAMIN VICUNA MACKENNA</t>
  </si>
  <si>
    <t>ESCUELA LA VARIOLA</t>
  </si>
  <si>
    <t>ESCUELA BASICA CAUPOLICAN</t>
  </si>
  <si>
    <t>ESCUELA BASICA BOSQUE DE QUILLAY</t>
  </si>
  <si>
    <t>ESCUELA BELGICA</t>
  </si>
  <si>
    <t>PUNITAQUI</t>
  </si>
  <si>
    <t>ESCUELA BASICA LA HIGUERA DE QUILE</t>
  </si>
  <si>
    <t>ESCUELA BASICA ELENA CAFFARENA</t>
  </si>
  <si>
    <t>ESCUELA CAMPO LINDO</t>
  </si>
  <si>
    <t>ESCUELA CHALINGA</t>
  </si>
  <si>
    <t>ESCUELA LOS CANELOS</t>
  </si>
  <si>
    <t>ESCUELA HIJOS DEL PERAL</t>
  </si>
  <si>
    <t>ESCUELA TABALI</t>
  </si>
  <si>
    <t>ESCUELA LOS AZAHARES DE CERRO BLANCO</t>
  </si>
  <si>
    <t>ESC.BASICA SAN ANTONIO DE LA VILLA</t>
  </si>
  <si>
    <t>ESCUELA LOS TRIGOS</t>
  </si>
  <si>
    <t>ESCUELA MARCOS RIGOBERTO PIZARRO ARAYA</t>
  </si>
  <si>
    <t>ESCUELA RINCON DE LA CALERA</t>
  </si>
  <si>
    <t>ESCUELA LOS ACACIOS</t>
  </si>
  <si>
    <t>ESCUELA BASICA VILLA LOS QUILES</t>
  </si>
  <si>
    <t>ESCUELA BASICA GRANEROS</t>
  </si>
  <si>
    <t>ESCUELA LOS NOGALES</t>
  </si>
  <si>
    <t>ESCUELA SAN ANTONIO DE PADUA</t>
  </si>
  <si>
    <t>ESCUELA UNION CAMPESINA</t>
  </si>
  <si>
    <t>ESCUELA LAS CRUCES</t>
  </si>
  <si>
    <t>ESCUELA BEATRIZ VEGA VEGA</t>
  </si>
  <si>
    <t>ESCUELA SALALA</t>
  </si>
  <si>
    <t>ESCUELA EL ESPINAL</t>
  </si>
  <si>
    <t>ESCUELA ALCONES BAJOS</t>
  </si>
  <si>
    <t>ESCUELA ALMENDRO DE QUILE</t>
  </si>
  <si>
    <t>ESCUELA PADRE PABLO DIEHL HARTMAN</t>
  </si>
  <si>
    <t>ESCUELA SOL NACIENTE</t>
  </si>
  <si>
    <t>ESCUELA TERESITA DE LOS ANDES</t>
  </si>
  <si>
    <t>ESCUELA AURORA DE CHILE</t>
  </si>
  <si>
    <t>ESCUELA LA CEBADAS</t>
  </si>
  <si>
    <t>ESCUELA LA CALERA DE SAN JULIAN</t>
  </si>
  <si>
    <t>ESCUELA BASICA LOS CIENAGOS</t>
  </si>
  <si>
    <t>ESCUELA PATRICIO ZEBALLOS</t>
  </si>
  <si>
    <t>ESCUELA EL AJIAL DE QUILE</t>
  </si>
  <si>
    <t>ESCUELA VILLA LOS CORRALES</t>
  </si>
  <si>
    <t>ESCUELA PORTEZUELOS BLANCOS</t>
  </si>
  <si>
    <t>ESCUELA EL CIENAGO</t>
  </si>
  <si>
    <t>ESCUELA ALGARROBO DE HORNILLOS</t>
  </si>
  <si>
    <t>ESCUELA BASICA MUNICIPAL DE ADULTOS</t>
  </si>
  <si>
    <t>ILLAPEL</t>
  </si>
  <si>
    <t>LICEO BICENTENARIO DE EXCELENCIA LICEO DOMINGO ORTIZ DE ROZAS</t>
  </si>
  <si>
    <t>LICEO POLITECNICO PABLO RODRIGUEZ CAVIEDES</t>
  </si>
  <si>
    <t>ESCUELA BASICA VALLE DEL CHOAPA</t>
  </si>
  <si>
    <t>ESCUELA JUAN CARRASCO RISCO</t>
  </si>
  <si>
    <t>ESCUELA BASICA SAN RAFAEL DE ROZAS</t>
  </si>
  <si>
    <t>ESCUELA BASICA JORGE ARACENA RAMOS</t>
  </si>
  <si>
    <t>ESCUELA BASICA CLEMENCIA VILLARROEL</t>
  </si>
  <si>
    <t>ESCUELA BASICA CAMILO HENRIQUEZ</t>
  </si>
  <si>
    <t>ESCUELA BASICA LAS PALMERAS DE LIMAHUIDA</t>
  </si>
  <si>
    <t>ESCUELA BASICA GRACIELA DIAZ ALLENDE</t>
  </si>
  <si>
    <t>ESCUELA BASICA MATANCILLA</t>
  </si>
  <si>
    <t>ESCUELA BASICA CHOAPA LINDO</t>
  </si>
  <si>
    <t>ESCUELA BASICA VILLA LOS NARANJOS</t>
  </si>
  <si>
    <t>ESCUELA BASICA TUNGA SUR</t>
  </si>
  <si>
    <t>ESCUELA BASICA ASIENTO VIEJO</t>
  </si>
  <si>
    <t>ESCUELA BASICA LAS CHINCHILLAS DE COCOU</t>
  </si>
  <si>
    <t>LICEO DE SALAMANCA</t>
  </si>
  <si>
    <t>SALAMANCA</t>
  </si>
  <si>
    <t>ESCUELA MATILDE SALAMANCA</t>
  </si>
  <si>
    <t>ESCUELA BASICA DIAGUITAS DE CHALINGA</t>
  </si>
  <si>
    <t>ESCUELA TRANQUILLA</t>
  </si>
  <si>
    <t>ESCUELA BASICA BERTA HIDALGO BARAHONA</t>
  </si>
  <si>
    <t>ESCUELA EL TAMBO</t>
  </si>
  <si>
    <t>ESCUELA BASICA CHILLEPIN</t>
  </si>
  <si>
    <t>ESCUELA BASICA GUISELA GAMBOA SALINAS</t>
  </si>
  <si>
    <t>ESCUELA ZAPALLAR</t>
  </si>
  <si>
    <t>ESCUELA COIRON</t>
  </si>
  <si>
    <t>ESC.BASICA GUILLERMO BARRIOS VARGAS</t>
  </si>
  <si>
    <t>ESCUELA BASICA JULIO ECHAVARRIA</t>
  </si>
  <si>
    <t>ESCUELA BASICA PANGUESILLO</t>
  </si>
  <si>
    <t>ESCUELA LOS CORRALES</t>
  </si>
  <si>
    <t>ESCUELA MUNICIPAL COLLIGUAY</t>
  </si>
  <si>
    <t>LICEO NICOLAS FEDERICO LOHSE VARGAS</t>
  </si>
  <si>
    <t>LOS VILOS</t>
  </si>
  <si>
    <t>COLEGIO DIEGO DE ALMAGRO</t>
  </si>
  <si>
    <t>ESCUELA BASICA ERCOLE BENCINI</t>
  </si>
  <si>
    <t>ESCUELA BASICA TERESA CANNON DE B.</t>
  </si>
  <si>
    <t>ESCUELA BASICA PABLO BARRIOLHET</t>
  </si>
  <si>
    <t>ESCUELA BASICA FORJADORES DE CHILE</t>
  </si>
  <si>
    <t>ESCUELA LOS MAQUIS</t>
  </si>
  <si>
    <t>ESCUELA CLARA VIAL ORREGO</t>
  </si>
  <si>
    <t>ESCUELA TILAMA</t>
  </si>
  <si>
    <t>ESC.PDTE.FEDERICO ERRAZURIZ ECHAURREN</t>
  </si>
  <si>
    <t>ESCUELA</t>
  </si>
  <si>
    <t>ESCUELA BASICA EL QUELON</t>
  </si>
  <si>
    <t>ESCUELA BASICA HECTOR JORQUERA VALENCIA</t>
  </si>
  <si>
    <t>CANELA</t>
  </si>
  <si>
    <t>ESCUELA BASICA JUAN ANTONIO RIOS</t>
  </si>
  <si>
    <t>ESC.BASICA MERCEDES MARIN DEL SOLAR</t>
  </si>
  <si>
    <t>ESCUELA BASICA JABONERIA</t>
  </si>
  <si>
    <t>ESCUELA BASICA CANELA ALTA</t>
  </si>
  <si>
    <t>ESCUELA BASICA MINCHA NORTE</t>
  </si>
  <si>
    <t>ESCUELA BASICA ATELCURA ALTA</t>
  </si>
  <si>
    <t>ESCUELA BASICA POZA HONDA</t>
  </si>
  <si>
    <t>ESCUELA BASICA LOS POZOS</t>
  </si>
  <si>
    <t>ESCUELA VIOLETA PARRA</t>
  </si>
  <si>
    <t>ESCUELA BASICA JOSE MIGUEL CARRERA</t>
  </si>
  <si>
    <t>ESCUELA LA CORTADERA</t>
  </si>
  <si>
    <t>ESCUELA BASICA MARTA BRUNETT</t>
  </si>
  <si>
    <t>ESCUELA BASICA GABRIELA MISTRAL</t>
  </si>
  <si>
    <t>ESCUELA BASICA SALVADOR REYES</t>
  </si>
  <si>
    <t>CENTRO DE EDUCACION DE ADULTOS LA LIGUA</t>
  </si>
  <si>
    <t>ESCUELA REPUBLICA DE VENEZUELA</t>
  </si>
  <si>
    <t>ESCUELA DIEGO PORTALES</t>
  </si>
  <si>
    <t>ESCUELA ESPECIAL SOL NACIENTE</t>
  </si>
  <si>
    <t>ESCUELA COMUNIDADES DE VALLE HERMOSO</t>
  </si>
  <si>
    <t>ESCUELA ANGEL MENAY</t>
  </si>
  <si>
    <t>ESC. BASICA LOS HORNOS DE HUAQUEN</t>
  </si>
  <si>
    <t>ESC. BASICA CASAS VIEJAS DE LONGOTOMA</t>
  </si>
  <si>
    <t>ESCUELA BASICA POZA VERDE</t>
  </si>
  <si>
    <t>ESC.BASICA LAS CASAS DE HUAQUEN</t>
  </si>
  <si>
    <t>CARMEN SANCHEZ ARAYA</t>
  </si>
  <si>
    <t>ESCUELA BASICA LOS MOLLES</t>
  </si>
  <si>
    <t>ESCUELA BASICA PUYANCON</t>
  </si>
  <si>
    <t>ESCUELA BASICA HORTENCIA POWELL S.</t>
  </si>
  <si>
    <t>ESCUELA MINISTRO GOMEZ MILLAS</t>
  </si>
  <si>
    <t>ESCUELA BASICA CARLOS ARIZTIA RUIZ</t>
  </si>
  <si>
    <t>ESCUELA LA CANELA</t>
  </si>
  <si>
    <t>ESCUELA BASICA PICHICUY</t>
  </si>
  <si>
    <t>ESCUELA ENRIQUE DOLL ROJAS</t>
  </si>
  <si>
    <t>ESCUELA FERNANDO GARCIA OLDINI</t>
  </si>
  <si>
    <t>PETORCA</t>
  </si>
  <si>
    <t>LICEO JOSE MANUEL BORGONO NUNEZ</t>
  </si>
  <si>
    <t>LICEO CORDILLERA</t>
  </si>
  <si>
    <t>ESCUELA BASICA NEFTALI REYES B.</t>
  </si>
  <si>
    <t>ESCUELA BASICA VILLA SANTA ANA</t>
  </si>
  <si>
    <t>ESCUELA EDUARDO FREI MONTALVA</t>
  </si>
  <si>
    <t>ESCUELA BASICA EL CRUCERO</t>
  </si>
  <si>
    <t>ESCUELA BASICA G-24</t>
  </si>
  <si>
    <t>ESCUELA BASICA LOS ALAMOS EL SOBRANTE</t>
  </si>
  <si>
    <t>ESCUELA BASICA BENANCIO PEREZ</t>
  </si>
  <si>
    <t>ESCUELA HOGAR FRONTERIZA DE CHALACO</t>
  </si>
  <si>
    <t>ESCUELA BASICA PEDEGUA</t>
  </si>
  <si>
    <t>LICEO Y ESCUELA MUNICIPAL</t>
  </si>
  <si>
    <t>CABILDO</t>
  </si>
  <si>
    <t>ESCUELA HANS WENKE MENGERS</t>
  </si>
  <si>
    <t>ESCUELA BASICA VALLE DE ARTIFICIO</t>
  </si>
  <si>
    <t>ESCUELA BASICA LA FRONTERA DE ALICAHUE</t>
  </si>
  <si>
    <t>ESCUELA ESTER SILVA SOMARRIVA BARTOLILLO</t>
  </si>
  <si>
    <t>ESCUELA BASICA SAN LORENZO</t>
  </si>
  <si>
    <t>ESCUELA BASICA LA VINA</t>
  </si>
  <si>
    <t>ESCUELA BASICA G-45</t>
  </si>
  <si>
    <t>ESCUELA BASICA LOS ANGELES</t>
  </si>
  <si>
    <t>ESCUELA BASICA G-47</t>
  </si>
  <si>
    <t>COLEGIO TECNICO PROFESIONAL MERCEDES MATURANA GALLARDO</t>
  </si>
  <si>
    <t>ZAPALLAR</t>
  </si>
  <si>
    <t>ESCUELA BALNEARIO CACHAGUA</t>
  </si>
  <si>
    <t>ESCUELA BASICA AURELIO DURAN ALMENDRO</t>
  </si>
  <si>
    <t>ESCUELA PAPUDO</t>
  </si>
  <si>
    <t>PAPUDO</t>
  </si>
  <si>
    <t>ESCUELA RURAL PULLALLY</t>
  </si>
  <si>
    <t>LICEO COMERCIAL DE LOS ANDES</t>
  </si>
  <si>
    <t>LICEO BICENTENARIO TÉCNICO AMANCAY</t>
  </si>
  <si>
    <t>ESCUELA ESPANA</t>
  </si>
  <si>
    <t>LICEO POLITECNICO AMERICA</t>
  </si>
  <si>
    <t>ESCUELA FERROVIARIA</t>
  </si>
  <si>
    <t>ESCUELA BASICA GRAL.JOSE MIGUEL CARRERA</t>
  </si>
  <si>
    <t>ESCUELA JUAN GOMEZ MILLAS</t>
  </si>
  <si>
    <t>SAN FELIPE</t>
  </si>
  <si>
    <t>SAN ESTEBAN</t>
  </si>
  <si>
    <t>ESC. BASICA SILVIO ZENTENO VERGARA</t>
  </si>
  <si>
    <t>ESCUELA LO CALVO</t>
  </si>
  <si>
    <t>ESCUELA BÁSICA PADRE HUMBERTO MUÑOZ R.</t>
  </si>
  <si>
    <t>ESCUELA INCLUSIVA SAN LORENZO</t>
  </si>
  <si>
    <t>ESCUELA HERMANO FERNANDO DE LA FUENTE</t>
  </si>
  <si>
    <t>ESCUELA RIO COLORADO</t>
  </si>
  <si>
    <t>ESCUELA EL COBRE</t>
  </si>
  <si>
    <t>ESCUELA SAN FRANCISCO</t>
  </si>
  <si>
    <t>ESCUELA EL CORAZON</t>
  </si>
  <si>
    <t>ESCUELA BÁSICA LIBERTAD</t>
  </si>
  <si>
    <t>ESCUELA BASICA MARIA ISABEL DE BROWN</t>
  </si>
  <si>
    <t>CALLE LARGA</t>
  </si>
  <si>
    <t>ESCUELA BASICA LA PAMPILLA</t>
  </si>
  <si>
    <t>ESCUELA BASICA PEDRO AGUIRRE CERDA</t>
  </si>
  <si>
    <t>ESCUELA VICTOR KOERNER</t>
  </si>
  <si>
    <t>ESCUELA BASICA CRISTO REDENTOR</t>
  </si>
  <si>
    <t>ESCUELA BASICA VALLE ALEGRE</t>
  </si>
  <si>
    <t>CENTRO DE FORMACIÓN ACADÉMICA PERFECTO DE LA FUENTE DEL VILLAR</t>
  </si>
  <si>
    <t>RINCONADA</t>
  </si>
  <si>
    <t>ESCUELA BASICA EMIGDIO GALDAMES ROBLES</t>
  </si>
  <si>
    <t>ESCUELA BASICA MANUEL LEON SALINAS</t>
  </si>
  <si>
    <t>LICEO DOCTOR ROBERTO HUMERES O.</t>
  </si>
  <si>
    <t>LICEO BICENTENARIO GUILLERMO RICHARDS CUEVAS</t>
  </si>
  <si>
    <t>LICEO BICENTENARIO CORINA URBINA VILLANUEVA</t>
  </si>
  <si>
    <t>LICEO SAN FELIPE</t>
  </si>
  <si>
    <t>ESCUELA BASICA BERNARDO O HIGGINS R.</t>
  </si>
  <si>
    <t>ESCUELA MANUEL RODRIGUEZ ERDOIZA</t>
  </si>
  <si>
    <t>ESCUELA BASICA JOSE DE SAN MARTIN</t>
  </si>
  <si>
    <t>ESCUELA JOHN F KENNEDY</t>
  </si>
  <si>
    <t>ESCUELA JOSÉ ANTONIO MANSO DE VELASCO</t>
  </si>
  <si>
    <t>ESCUELA ALMENDRAL</t>
  </si>
  <si>
    <t>ESCUELA BUEN PASTOR</t>
  </si>
  <si>
    <t>ESCUELA ESPECIAL SAGRADO CORAZON</t>
  </si>
  <si>
    <t>ESCUELA CARMELA CARVAJAL DE PRAT</t>
  </si>
  <si>
    <t>ESCUELA 21 DE MAYO</t>
  </si>
  <si>
    <t>ESCUELA REPUBLICA ARGENTINA</t>
  </si>
  <si>
    <t>ESCUELA BUCALEMITO</t>
  </si>
  <si>
    <t>ESCUELA HERIBERTO BERMUDEZ CRUZ</t>
  </si>
  <si>
    <t>ESCUELA MATEO COKLJAT K</t>
  </si>
  <si>
    <t>ESCUELA BASICA CAROLINA OCAMPO GARCIA</t>
  </si>
  <si>
    <t>ESCUELA JOSE BERNARDO SUAREZ</t>
  </si>
  <si>
    <t>ESCUELA AGRICOLA DE SAN FELIPE</t>
  </si>
  <si>
    <t>LICEO MANUEL MARIN</t>
  </si>
  <si>
    <t>PUTAENDO</t>
  </si>
  <si>
    <t>LICEO RINCONADA DE SILVA</t>
  </si>
  <si>
    <t>ESCUELA PASO HISTORICO EL TARTARO</t>
  </si>
  <si>
    <t>ESCUELA RENACER</t>
  </si>
  <si>
    <t>ESCUELA SAN ALBERTO</t>
  </si>
  <si>
    <t>ESCUELA ALEJANDRINA CARVAJAL ASPEE</t>
  </si>
  <si>
    <t>ESCUELA EDUARDO BECERRA BASCUNAN</t>
  </si>
  <si>
    <t>ESCUELA MARIA LEIVA DE IBANEZ</t>
  </si>
  <si>
    <t>ESC. BAS. GASTON ORMAZABAL CABRERA</t>
  </si>
  <si>
    <t>ESCUELA CATAN DABIKE</t>
  </si>
  <si>
    <t>LICEO DARIO SALAS</t>
  </si>
  <si>
    <t>SANTA MARÍA</t>
  </si>
  <si>
    <t>ESCUELA ESPECIAL MARÍA REBECA ESPÍNOLA ESPINOSA DE SANTA MARÍA</t>
  </si>
  <si>
    <t>ESCUELA GUILLERMO BANADOS HONORATO</t>
  </si>
  <si>
    <t>ESCUELA LA HIGUERA</t>
  </si>
  <si>
    <t>ESCUELA SANTA FILOMENA</t>
  </si>
  <si>
    <t>ESCUELA BASICA AURORA VELASCO PEREZ</t>
  </si>
  <si>
    <t>ESCUELA JULIO TEJEDOR ZUNIGA</t>
  </si>
  <si>
    <t>ESCUELA INDEPENDENCIA</t>
  </si>
  <si>
    <t>PANQUEHUE</t>
  </si>
  <si>
    <t>ESCUELA EMA LOBOS REYES</t>
  </si>
  <si>
    <t>ESCUELA BASICA FRAY CAMILO HENRIQUEZ</t>
  </si>
  <si>
    <t>ESCUELA BASICA VINA ERRAZURIZ</t>
  </si>
  <si>
    <t>ESCUELA JORGE BARROS BEAUCHEF</t>
  </si>
  <si>
    <t>LICEO BICENTENARIO LICEO POLITECNICO LLAY LLAY</t>
  </si>
  <si>
    <t>LLAILLAY</t>
  </si>
  <si>
    <t>ESCUELA AGUSTIN EDWARDS</t>
  </si>
  <si>
    <t>ESCUELA HEROES DE IQUIQUE</t>
  </si>
  <si>
    <t>ESCUELA NACIONES UNIDAS</t>
  </si>
  <si>
    <t>ESCUELA ELISA LATTAPIAT VARGAS</t>
  </si>
  <si>
    <t>ESCUELA HERMINIA ORTEGA DE CROXATO</t>
  </si>
  <si>
    <t>ESCUELA BASICA EL PORVENIR</t>
  </si>
  <si>
    <t>ESCUELA LAS PALMAS</t>
  </si>
  <si>
    <t>ESCUELA LAS PENAS</t>
  </si>
  <si>
    <t>ESCUELA LAS VEGAS</t>
  </si>
  <si>
    <t>ESCUELA JORGE PRIETO LETELIER</t>
  </si>
  <si>
    <t>ESCUELA MARIA TERESA DEL CANTO</t>
  </si>
  <si>
    <t>CATEMU</t>
  </si>
  <si>
    <t>ESCUELA SAN JOSE DE CATEMU</t>
  </si>
  <si>
    <t>LICEO BICENTENARIO POLIVALENTE FERNANDO SILVA CASTELLÓN</t>
  </si>
  <si>
    <t>ESC REBECA JOHNSON GARCIA-HUIDOBRO</t>
  </si>
  <si>
    <t>ESCUELA BASICA EL NILHUE</t>
  </si>
  <si>
    <t>ESCUELA BASICA LOS CERRILLOS</t>
  </si>
  <si>
    <t>ESCUELA BASICA SANTA MARGARITA</t>
  </si>
  <si>
    <t>COLEGIO VALLE DE QUILLOTA</t>
  </si>
  <si>
    <t>QUILLOTA</t>
  </si>
  <si>
    <t>LICEO COMERCIAL DE QUILLOTA</t>
  </si>
  <si>
    <t>COLEGIO ROBERTO MATTA</t>
  </si>
  <si>
    <t>ESCUELA BASICA CANADA</t>
  </si>
  <si>
    <t>COLEGIO REPÚBLICA DE MÉXICO</t>
  </si>
  <si>
    <t>COLEGIO BICENTENARIO ARAUCO</t>
  </si>
  <si>
    <t>ESCUELA ESPECIAL LOS PALTOS</t>
  </si>
  <si>
    <t>ESCUELA BASICA ABEL GUERRERO AGUIRRE</t>
  </si>
  <si>
    <t>COLEGIO CUMBRES DE BOCO</t>
  </si>
  <si>
    <t>ESCUELA BASICA LA PALMA</t>
  </si>
  <si>
    <t>ESCUELA CRISTINA DURAN</t>
  </si>
  <si>
    <t>ESCUELA BASICA LAS PATAGUAS</t>
  </si>
  <si>
    <t>COLEGIO LEONARDO DA VINCI</t>
  </si>
  <si>
    <t>LA CRUZ</t>
  </si>
  <si>
    <t>COLEGIO MARIA ALONSO CHACON</t>
  </si>
  <si>
    <t>COLEGIO BOLONIA</t>
  </si>
  <si>
    <t>ESCUELA BASICA</t>
  </si>
  <si>
    <t>COLEGIO DOMINGO SANTA CRUZ WILSON</t>
  </si>
  <si>
    <t>LICEO PEDRO DE VALDIVIA</t>
  </si>
  <si>
    <t>LA CALERA</t>
  </si>
  <si>
    <t>ESCUELA BASICA JOSEFINA HUICI</t>
  </si>
  <si>
    <t>ESCUELA BASICA IRMA SAPIAIN</t>
  </si>
  <si>
    <t>LICEO BICENTENARIO COMPLEJO EDUCACIONAL LAS ACACIAS DE ARTIFICIO</t>
  </si>
  <si>
    <t>ESCUELA BASICA PALESTINA</t>
  </si>
  <si>
    <t>ESCUELA BASICA SANTA ROSA DEL HUERTO</t>
  </si>
  <si>
    <t>ESCUELA BASICA EL LIBERTADOR</t>
  </si>
  <si>
    <t>ESCUELA BASICA VILLA LA FLORIDA</t>
  </si>
  <si>
    <t>LICEO INDUSTRIAL A-16 OSCAR CORONA BARAHO</t>
  </si>
  <si>
    <t>LICEO MUNICIPAL JUAN RUSQUE PORTAL</t>
  </si>
  <si>
    <t>NOGALES</t>
  </si>
  <si>
    <t>COLEGIO EL MELÓN</t>
  </si>
  <si>
    <t>ESCUELA BASICA ULDA ARACENA GONZALEZ</t>
  </si>
  <si>
    <t>ESCUELA BASICA LA PENA</t>
  </si>
  <si>
    <t>LICEO MUNICIPAL LUIS LABORDA</t>
  </si>
  <si>
    <t>HIJUELAS</t>
  </si>
  <si>
    <t>ESCUELA ADRIANA RIQUELME NUNEZ</t>
  </si>
  <si>
    <t>ESCUELA MONICA HURTADO EDWARDS</t>
  </si>
  <si>
    <t>ESCUELA ANA JESUS IBACACHE</t>
  </si>
  <si>
    <t>ESCUELA BASICA BENJAMIN MATTE LARRAIN</t>
  </si>
  <si>
    <t>ESCUELA BASICA LA SOMBRA</t>
  </si>
  <si>
    <t>ESCUELA BASICA RABUCO</t>
  </si>
  <si>
    <t>ESCUELA BASICA CALIXTO OVALLE URZUA</t>
  </si>
  <si>
    <t>ESCUELA MONTE CARMELO</t>
  </si>
  <si>
    <t>ESCUELA BASICA LOS TILOS DE HUALCAPO</t>
  </si>
  <si>
    <t>LICEO DE LIMACHE</t>
  </si>
  <si>
    <t>LIMACHE</t>
  </si>
  <si>
    <t>ESCUELA COEDUC TTE HERNAN MERINO CORREA</t>
  </si>
  <si>
    <t>ESCUELA SUPERIOR MIXTA Nº 88</t>
  </si>
  <si>
    <t>LICEO BICENTENARIO COLEGIO PASIÓN DE JESÚS DE LIMACHE</t>
  </si>
  <si>
    <t>COLEGIO BRASILIA</t>
  </si>
  <si>
    <t>ESCUELA BASICA HEROES DE CHILE</t>
  </si>
  <si>
    <t>ESCUELA LIMACHITO</t>
  </si>
  <si>
    <t>ESCUELA BASICA LOS MAITENES</t>
  </si>
  <si>
    <t>ESCUELA TABOLANGO</t>
  </si>
  <si>
    <t>ESCUELA BASICA PUENTE COLMO</t>
  </si>
  <si>
    <t>CONCÓN</t>
  </si>
  <si>
    <t>ESC. BASICA TRANQUE LLIU LLIU</t>
  </si>
  <si>
    <t>ESCUELA MONTEVIDEO</t>
  </si>
  <si>
    <t>OLMUÉ</t>
  </si>
  <si>
    <t>LICEO DE OLMUE</t>
  </si>
  <si>
    <t>ESCUELA BÁSICA QUEBRADA DE ALVARADO</t>
  </si>
  <si>
    <t>ESCUELA BASICA LO NARVAEZ</t>
  </si>
  <si>
    <t>ESCUELA LA DORMIDA</t>
  </si>
  <si>
    <t>ESCUELA LA RAMAYANA</t>
  </si>
  <si>
    <t>ESCUELA LAS PALMAS DEL NIÑO DIOS</t>
  </si>
  <si>
    <t>ESCUELA LAS BELLOTAS DE LA VEGA</t>
  </si>
  <si>
    <t>INST.SUP.COMERCIO FCO.ARAYA BENNET</t>
  </si>
  <si>
    <t>VALPARAÍSO</t>
  </si>
  <si>
    <t>ESCUELA INDUSTRIAL SUPERIOR DE VALPARAISO</t>
  </si>
  <si>
    <t>LICEO TÉCNICO DE VALPARAÍSO</t>
  </si>
  <si>
    <t>CENTRO EDUCATIVO FLORIDA</t>
  </si>
  <si>
    <t>CENTRO EDUCATIVO HORIZONTE</t>
  </si>
  <si>
    <t>CENTRO EDUCATIVO GRAN BRETAÑA</t>
  </si>
  <si>
    <t>CENTRO EDUCATIVO LUZ DE ESPERANZA</t>
  </si>
  <si>
    <t>ESCUELA ESPECIAL DE LENGUAJE LIBERTADOR DE LA PATRIA BERNARDO O`HIGGINS</t>
  </si>
  <si>
    <t>CENTRO EDUCATIVO REINO DE SUECIA</t>
  </si>
  <si>
    <t>ESCUELA HERNAN OLGUIN</t>
  </si>
  <si>
    <t>LICEO EDUARDO DE LA BARRA</t>
  </si>
  <si>
    <t>LICEO TECNOLÓGICO ALFREDO NAZAR FERES</t>
  </si>
  <si>
    <t>LICEO MATILDE BRANDAU DE ROSS</t>
  </si>
  <si>
    <t>LICEO MARIA LUISA BOMBAL</t>
  </si>
  <si>
    <t>LICEO TECNICO PROFESIONAL BARON</t>
  </si>
  <si>
    <t>LICEO BICENTENARIO MARITIMO DE VALPARAISO</t>
  </si>
  <si>
    <t>LICEO DE NINAS MARIA FRANCK DE MACDOUGAL</t>
  </si>
  <si>
    <t>COLEGIO PEDRO MONTT</t>
  </si>
  <si>
    <t>ESCUELA REPUBLICA ARABE SIRIA</t>
  </si>
  <si>
    <t>LICEO BICENTENARIO INSTITUTO TÉCNICO PROFESIONAL MARTÍTIMO DE VALPARAÍSO</t>
  </si>
  <si>
    <t>ESCUELA REPUBLICA DEL PARAGUAY</t>
  </si>
  <si>
    <t>ESCUELA GASPAR CABRALES</t>
  </si>
  <si>
    <t>ESCUELA ALEMANIA</t>
  </si>
  <si>
    <t>ESCUELA REPUBLICA DEL URUGUAY</t>
  </si>
  <si>
    <t>ESCUELA AMERICA</t>
  </si>
  <si>
    <t>ESCUELA RAMON BARROS LUCO</t>
  </si>
  <si>
    <t>ESCUELA JUAN JOSE LATORRE B</t>
  </si>
  <si>
    <t>ESCUELA BLAS CUEVAS RAMON ALLENDE</t>
  </si>
  <si>
    <t>ESCUELA REPUBLICA DE EL SALVADOR</t>
  </si>
  <si>
    <t>ESCUELA JOAQUIN EDWARDS BELLO</t>
  </si>
  <si>
    <t>ESCUELA JORGE ALESSANDRI RODRIGUEZ</t>
  </si>
  <si>
    <t>ESCUELA CARABINERO PEDRO A.CARIAGA M.</t>
  </si>
  <si>
    <t>ESCUELA DIEGO PORTALES PALAZUELOS</t>
  </si>
  <si>
    <t>ESCUELA REPUBLICA DE MEXICO</t>
  </si>
  <si>
    <t>ESCUELA PACIFICO</t>
  </si>
  <si>
    <t>ESCUELA MONTEDONICO</t>
  </si>
  <si>
    <t>ESCUELA REPUBLICA DE ISRAEL</t>
  </si>
  <si>
    <t>ESCUELA ELEUTERIO RAMIREZ</t>
  </si>
  <si>
    <t>ESCUELA VILLA BERLIN</t>
  </si>
  <si>
    <t>ESCUELA JUAN WACQUEZ MOURFIN</t>
  </si>
  <si>
    <t>ESCUELA BASICA DAVID BEN GURION</t>
  </si>
  <si>
    <t>ESCUELA PILOTO 1° LUIS PARDO VILLALON</t>
  </si>
  <si>
    <t>ESCUELA BASICA CIRUJANO VIDELA</t>
  </si>
  <si>
    <t>ESCUELA SAN JUDAS TADEO</t>
  </si>
  <si>
    <t>ESCUELA DR. ERNESTO QUIROZ WEBER</t>
  </si>
  <si>
    <t>ESCUELA BÁSICA INTERCULTURAL LAGUNA VERDE</t>
  </si>
  <si>
    <t>INSTITUTO SUPERIOR DE COMERCIO ALBERTO BL</t>
  </si>
  <si>
    <t>VIÑA DEL MAR</t>
  </si>
  <si>
    <t>LICEO INDUSTRIAL MIRAFLORES ALTO</t>
  </si>
  <si>
    <t>C.E.I.A. LOS CASTANOS</t>
  </si>
  <si>
    <t>ESCUELA ESPECIAL ADOLFO TANNENBAUM B.</t>
  </si>
  <si>
    <t>ESCUELA ESPECIAL RAPA NUI</t>
  </si>
  <si>
    <t>ESCUELA ESPECIAL JUANITA DE AGUIRRE CERDA</t>
  </si>
  <si>
    <t>LICEO BICENTENARIO JOSÉ FRANCISCO VERGARA ETCHEVERS</t>
  </si>
  <si>
    <t>LICEO BENJAMIN VICUNA MACKENNA</t>
  </si>
  <si>
    <t>LICEO GUILLERMO RIVERA COTAPOS</t>
  </si>
  <si>
    <t>LICEO BICENTENARIO DE VIÑA DEL MAR</t>
  </si>
  <si>
    <t>ESCUELA BASICA REPUBLICA DEL ECUADOR</t>
  </si>
  <si>
    <t>ESCUELA UNESCO</t>
  </si>
  <si>
    <t>COLEGIO MIRAFLORES</t>
  </si>
  <si>
    <t>ESCUELA BASICA SANTA JULIA</t>
  </si>
  <si>
    <t>ESCUELA LIBERTADOR BERNARDO O^HIGGINS</t>
  </si>
  <si>
    <t>ESCUELA DR. OSCAR MARIN SOCIAS</t>
  </si>
  <si>
    <t>ESCUELA TEODORO LOWEY</t>
  </si>
  <si>
    <t>ESCUELA ALMIRANTE LUIS GOMEZ CARRENO</t>
  </si>
  <si>
    <t>ESCUELA LORD COCHRANE</t>
  </si>
  <si>
    <t>ESCUELA BASICA 21 DE MAYO</t>
  </si>
  <si>
    <t>ESCUELA BASICA CHORRILOS</t>
  </si>
  <si>
    <t>ESCUELA GASTON OSSA SAINT MARIE</t>
  </si>
  <si>
    <t>ESCUELA BASICA IRMA SALAS SILVA</t>
  </si>
  <si>
    <t>ESCUELA DOCTOR ADRIANO MACHADO PARDO</t>
  </si>
  <si>
    <t>ESCUELA LA PARVA</t>
  </si>
  <si>
    <t>ESCUELA CANAL BEAGLE</t>
  </si>
  <si>
    <t>ESCUELA PRESIDENTE JOSE MANUEL BALMACEDA</t>
  </si>
  <si>
    <t>ESCUELA BASICA JOHN KENNEDY</t>
  </si>
  <si>
    <t>ESCUELA PRESIDENTE SALVADOR ALLENDE</t>
  </si>
  <si>
    <t>ESCUELA MINISTRO ZENTENO</t>
  </si>
  <si>
    <t>ESCUELA ENRIQUE CARDENAS RIVERA</t>
  </si>
  <si>
    <t>ESCUELA PATRICIO LYNCH Z.</t>
  </si>
  <si>
    <t>CENTRO DE EDUCACION INTEGRADA DE ADULTOS</t>
  </si>
  <si>
    <t>ESCUELA VILLA MONTE</t>
  </si>
  <si>
    <t>ESCUELA SANTA MARIA DE AGUA SANTA</t>
  </si>
  <si>
    <t>ESCUELA VILLA INDEPENDENCIA</t>
  </si>
  <si>
    <t>ESCUELA EDUARDO LEZANA PINCHEIRA</t>
  </si>
  <si>
    <t>ESCUELA BASICA REPUBLICA DEL LIBANO</t>
  </si>
  <si>
    <t>ESCUELA PRESIDENTE EDUARDO FREI MONTALVA</t>
  </si>
  <si>
    <t>ESCUELA BASICA LUISA NIETO DE HAMEL</t>
  </si>
  <si>
    <t>LICEO POLITECNICO QUINTERO</t>
  </si>
  <si>
    <t>QUINTERO</t>
  </si>
  <si>
    <t>COLEGIO ARTÍSTICO COSTA MAUCO</t>
  </si>
  <si>
    <t>ESCUELA BASICA REPUBLICA DE FRANCIA</t>
  </si>
  <si>
    <t>ESCUELA MANTAGUA</t>
  </si>
  <si>
    <t>ESCUELA JUAN JOSE TORTEL</t>
  </si>
  <si>
    <t>COLEGIO GENERAL JOSE VELASQUEZ BORQUEZ</t>
  </si>
  <si>
    <t>PUCHUNCAVÍ</t>
  </si>
  <si>
    <t>COMPLEJO EDUCACIONAL SARGENTO ALDEA</t>
  </si>
  <si>
    <t>ESCUELA LA GREDA</t>
  </si>
  <si>
    <t>ESCUELA LA CHOCOTA</t>
  </si>
  <si>
    <t>ESCUELA CAMPICHE</t>
  </si>
  <si>
    <t>ESCUELA BASICA EL RINCON</t>
  </si>
  <si>
    <t>ESCUELA HORCON</t>
  </si>
  <si>
    <t>ESCUELA BASICA LA LAGUNA</t>
  </si>
  <si>
    <t>ESCUELA MAITENCILLO</t>
  </si>
  <si>
    <t>ESCUELA PUCALAN</t>
  </si>
  <si>
    <t>ESCUELA BASICA EL RUNGUE</t>
  </si>
  <si>
    <t>COLEGIO INDUSTRIAL ANDRES BELLO LOPEZ</t>
  </si>
  <si>
    <t>QUILPUÉ</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</si>
  <si>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</si>
  <si>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</si>
  <si>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</si>
  <si>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</si>
  <si>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</si>
  <si>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</si>
  <si>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</si>
  <si>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</si>
  <si>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</si>
  <si>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</si>
  <si>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</si>
  <si>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LICEO TECNICO PROFESIONAL MANNHEIM</t>
  </si>
  <si>
    <t>ESCUELA THEODOR HEUSS</t>
  </si>
  <si>
    <t>ESCUELA TENIENTE IGNACIO SERRANO MONTANER</t>
  </si>
  <si>
    <t>ESCUELA LOS MOLLES DE MARGA MARGA</t>
  </si>
  <si>
    <t>ESCUELA SANTIAGO BUERAS</t>
  </si>
  <si>
    <t>ESCUELA DELFINA ALARCON HENRIQUEZ</t>
  </si>
  <si>
    <t>LICEO TECNOLOGICO VILLA ALEMANA</t>
  </si>
  <si>
    <t>VILLA ALEMANA</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</si>
  <si>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</si>
  <si>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</si>
  <si>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</si>
  <si>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</si>
  <si>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</si>
  <si>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</si>
  <si>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</si>
  <si>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</si>
  <si>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</si>
  <si>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JUAN BAUTISTA ALBERDI</t>
  </si>
  <si>
    <t>ESCUELA EL PATAGUAL</t>
  </si>
  <si>
    <t>LICEO MANUEL DE SALAS</t>
  </si>
  <si>
    <t>CASABLANCA</t>
  </si>
  <si>
    <t>ESCUELA DOMINGO ORTIZ DE ROZAS</t>
  </si>
  <si>
    <t>ESCUELA ARTURO ECHAZARRETA LARRAIN</t>
  </si>
  <si>
    <t>ESCUELA BASICA LAGUNILLAS</t>
  </si>
  <si>
    <t>COLEGIO INSULAR ROBINSON CRUSOE</t>
  </si>
  <si>
    <t>JUAN FERNÁNDEZ</t>
  </si>
  <si>
    <t>ESCUELA ESPECIAL DIVINO MAESTRO</t>
  </si>
  <si>
    <t>SAN ANTONIO</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</si>
  <si>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</si>
  <si>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</si>
  <si>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</si>
  <si>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</si>
  <si>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</si>
  <si>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</si>
  <si>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</si>
  <si>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</si>
  <si>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</si>
  <si>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</si>
  <si>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BASICA CERRO PLACILLA</t>
  </si>
  <si>
    <t>ESCUELA POETA HUIDOBRO</t>
  </si>
  <si>
    <t>COLEGIO AGRÍCOLA CUNCUMÉN GONZALO BARROS AMUNÁTEGUI</t>
  </si>
  <si>
    <t>EDUARDO FERNANDEZ DE ASTURIAS</t>
  </si>
  <si>
    <t>ESCUELA BASICA EL ASILO</t>
  </si>
  <si>
    <t>LICEO POETA VICENTE HUIDOBRO</t>
  </si>
  <si>
    <t>CARTAGENA</t>
  </si>
  <si>
    <t>ESCUELA PRESIDENTE AGUIRRE CERDA</t>
  </si>
  <si>
    <t>LICEO EUGENIA SUBERCASEAUX</t>
  </si>
  <si>
    <t>ESCUELA CARMEN ROMERO AGUIRRE</t>
  </si>
  <si>
    <t>ESCUELA LO ZARATE</t>
  </si>
  <si>
    <t>ESCUELA BASICA LAS CRUCES</t>
  </si>
  <si>
    <t>EL TABO</t>
  </si>
  <si>
    <t>COLEGIO EL TABO</t>
  </si>
  <si>
    <t>COMPLEJO EDUCACIONAL CLARA SOLOVERA</t>
  </si>
  <si>
    <t>EL QUISCO</t>
  </si>
  <si>
    <t>ESCUELA POETA NERUDA DE ISLA NEGRA</t>
  </si>
  <si>
    <t>ESCUELA EL TOTORAL</t>
  </si>
  <si>
    <t>COLEGIO CARLOS ALESSANDRI ALTAMIRANO</t>
  </si>
  <si>
    <t>ALGARROBO</t>
  </si>
  <si>
    <t>ESCUELA BASICA RURAL EL YECO</t>
  </si>
  <si>
    <t>ESCUELA BASICA RURAL SAN JOSE</t>
  </si>
  <si>
    <t>ESCUELA EL CONVENTO</t>
  </si>
  <si>
    <t>SANTO DOMINGO</t>
  </si>
  <si>
    <t>ESCUELA BASICA JUANITA FERNANDEZ S.</t>
  </si>
  <si>
    <t>COLEGIO BASICO LORENZO BAEZA VEGA</t>
  </si>
  <si>
    <t>ISLA DE PASCUA</t>
  </si>
  <si>
    <t>LICEO TECNICO A-4</t>
  </si>
  <si>
    <t>RANCAGUA</t>
  </si>
  <si>
    <t>DEL LIBERTADOR BERNARDO OHIGGINS</t>
  </si>
  <si>
    <t>LICEO BICENTENARIO INDUSTRIAL PRESIDENTE PEDRO AGUIRRE</t>
  </si>
  <si>
    <t>LICEO BICENTENARIO COMERCIAL DIEGO PORTALES</t>
  </si>
  <si>
    <t>LICEO INDUSTRIAL ERNESTO PINTO LAGARRIGUE</t>
  </si>
  <si>
    <t>LICEO MUNICIPAL JOSE VICTORINO LASTARRIA</t>
  </si>
  <si>
    <t>ESCUELA MUNICIPAL MOISES MUSSA</t>
  </si>
  <si>
    <t>ESCUELA MUNICIPAL MARCELA PAZ</t>
  </si>
  <si>
    <t>ESCUELA MUNICIPAL RENE SCHNEIDER CHEREAU</t>
  </si>
  <si>
    <t>COLEGIO MUNICIPAL EDUARDO DE GEYTER</t>
  </si>
  <si>
    <t>ESCUELA MUNICIPAL MINERAL EL TENIENTE</t>
  </si>
  <si>
    <t>COLEGIO REPUBLICA ARGENTINA</t>
  </si>
  <si>
    <t>INSTITUTO TECNOLOGICO MINERO BERNARDO OHIGGINS</t>
  </si>
  <si>
    <t>LICEO INTEGRADO LIBERTADOR SIMÓN BOLIVAR</t>
  </si>
  <si>
    <t>COLEGIO PABLO GARRIDO</t>
  </si>
  <si>
    <t>COLEGIO AURORA DE CHILE</t>
  </si>
  <si>
    <t>ESCUELA MUNICIPAL CARLOS MIRANDA MIRANDA</t>
  </si>
  <si>
    <t>ESCUELA MUNICIPAL PATRICIO MEKIS</t>
  </si>
  <si>
    <t>COL.ESPECIAL DR. RICARDO OLEA GULDEMONT</t>
  </si>
  <si>
    <t>LICEO COMERCIAL JORGE ALESSANDRI R.</t>
  </si>
  <si>
    <t>ESCUELA MUNICIPAL JEAN PIAGET</t>
  </si>
  <si>
    <t>ESCUELA MUNICIPAL ALBERTO BLEST GANA</t>
  </si>
  <si>
    <t>ESCUELA MUNICIPAL VIRGINIA BRAVO</t>
  </si>
  <si>
    <t>ESCUELA MUNICIPAL AUGUSTO D HALMAR</t>
  </si>
  <si>
    <t>ESCUELA MUNICIPAL HERMANOS CARRERA</t>
  </si>
  <si>
    <t>COLEGIO MANUEL ROJAS</t>
  </si>
  <si>
    <t>ESCUELA MUNICIPAL J.M. BALMACEDA</t>
  </si>
  <si>
    <t>LICEO PROFESOR MISAEL LOBOS MONROY</t>
  </si>
  <si>
    <t>GRANEROS</t>
  </si>
  <si>
    <t>ESCUELA SIXTO MENDEZ PARADA</t>
  </si>
  <si>
    <t>ESCUELA HERNAN OLGUIN MAYBE</t>
  </si>
  <si>
    <t>COLEGIO ANTONIO TRDAN ARKO</t>
  </si>
  <si>
    <t>ESCUELA MUNICIPAL VILLA LA COMPANIA</t>
  </si>
  <si>
    <t>ESCUELA MUNICIPAL DE TUNICHE</t>
  </si>
  <si>
    <t>LICEO BICENTENARIO DE EXCELENCIA ALBERTO HURTADO</t>
  </si>
  <si>
    <t>MOSTAZAL</t>
  </si>
  <si>
    <t>COLEGIO ANDRES BELLO</t>
  </si>
  <si>
    <t>LICEO ELVIRA SANCHEZ DE GARCES</t>
  </si>
  <si>
    <t>ESC. HIJOS DEL SOL</t>
  </si>
  <si>
    <t>ESC. SAN FRANCISCO DE ASIS</t>
  </si>
  <si>
    <t>ESCUELA EL RINCON</t>
  </si>
  <si>
    <t>COLEGIO DEL CAMINO REAL MARIO MIRANDA PINTO</t>
  </si>
  <si>
    <t>COLEGIO JESUS ANDINO</t>
  </si>
  <si>
    <t>CODEGUA</t>
  </si>
  <si>
    <t>COLEGIO MARIANO LATORRE</t>
  </si>
  <si>
    <t>ESCUELA EUGENIO GARCIA FERNANDEZ</t>
  </si>
  <si>
    <t>COLEGIO MUNICIPAL DE CALLEJONES</t>
  </si>
  <si>
    <t>COLEGIO SANTA TERESA DE TUNCA</t>
  </si>
  <si>
    <t>COLEGIO MUNICIPAL CRISTO DEL PARQUE</t>
  </si>
  <si>
    <t>COLEGIO NATALIA PERALTA P</t>
  </si>
  <si>
    <t>COLEGIO GABRIELA MISTRAL</t>
  </si>
  <si>
    <t>MACHALÍ</t>
  </si>
  <si>
    <t>COLEGIO LOS LLANOS</t>
  </si>
  <si>
    <t>COLEGIO BELLAVISTA</t>
  </si>
  <si>
    <t>ESC. SAN JUAQUIN DE LOS MAYOS</t>
  </si>
  <si>
    <t>COL.MARIA VILLALOBOS ARTEAGA</t>
  </si>
  <si>
    <t>OLIVAR</t>
  </si>
  <si>
    <t>ESCUELA MUNICIPAL DE GULTRO</t>
  </si>
  <si>
    <t>ESCUELA NUESTRA SRA. DE LA MERCED</t>
  </si>
  <si>
    <t>ESCUELA BERTA SAAVEDRA SEGURA</t>
  </si>
  <si>
    <t>REQUÍNOA</t>
  </si>
  <si>
    <t>ESCUELA BASICA CAMPO LINDO</t>
  </si>
  <si>
    <t>ESC. REPUBLICA DE FRANCIA</t>
  </si>
  <si>
    <t>ESCUELA MUNICIPAL SANTA AMALIA</t>
  </si>
  <si>
    <t>ESCUELA MUNICIPAL SUECIA</t>
  </si>
  <si>
    <t>COLEGIO LA PIMPINELA</t>
  </si>
  <si>
    <t>ESCUELA DAVID DEL CURTO</t>
  </si>
  <si>
    <t>ESCUELA CANADA</t>
  </si>
  <si>
    <t>LICEO POLITECNICO TOMAS MARIN DE POVEDA</t>
  </si>
  <si>
    <t>RENGO</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</si>
  <si>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</si>
  <si>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</si>
  <si>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</si>
  <si>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</si>
  <si>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</si>
  <si>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</si>
  <si>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</si>
  <si>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</si>
  <si>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</si>
  <si>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</si>
  <si>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</si>
  <si>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</si>
  <si>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</si>
  <si>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</si>
  <si>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</si>
  <si>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</si>
  <si>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</si>
  <si>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</si>
  <si>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ESC.ALCIDES REYES FRIAS</t>
  </si>
  <si>
    <t>MALLOA</t>
  </si>
  <si>
    <t>ESCUELA PELEQUEN</t>
  </si>
  <si>
    <t>ESCUELA MUNICIPAL DE PANQUEHUE</t>
  </si>
  <si>
    <t>ESCUELA MUNICIPAL DE LIMAHUE</t>
  </si>
  <si>
    <t>ESCUELA MUNICIPAL DE CORCOLEN</t>
  </si>
  <si>
    <t>LICEO REPUBLICA DE ITALIA</t>
  </si>
  <si>
    <t>QUINTA DE TILCOCO</t>
  </si>
  <si>
    <t>VIOLETA FUENTES CARVAJAL</t>
  </si>
  <si>
    <t>ESCUELA AMPARO RAYO HORTA</t>
  </si>
  <si>
    <t>ESCUELA RURAL LA VINILLA</t>
  </si>
  <si>
    <t>SAN VICENTE</t>
  </si>
  <si>
    <t>ESCUELA JAIME FELDMAN MILLER</t>
  </si>
  <si>
    <t>COLEGIO RAÚL RAMÍREZ MAYOL</t>
  </si>
  <si>
    <t>COLEGIO MUNICIPAL DE EDUCACION ESPECIAL</t>
  </si>
  <si>
    <t>ESCUELA ESPECIAL PAULA JARAQUEMADA</t>
  </si>
  <si>
    <t>LICEO IGNACIO CARRERA PINTO</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</si>
  <si>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</si>
  <si>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</si>
  <si>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</si>
  <si>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</si>
  <si>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</si>
  <si>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</si>
  <si>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</si>
  <si>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</si>
  <si>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</si>
  <si>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</si>
  <si>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</si>
  <si>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LAS PATAGUAS</t>
  </si>
  <si>
    <t>ESCUELA LARMAHUE</t>
  </si>
  <si>
    <t>PICHIDEGUA</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</si>
  <si>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</si>
  <si>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</si>
  <si>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</si>
  <si>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</si>
  <si>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</si>
  <si>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</si>
  <si>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</si>
  <si>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</si>
  <si>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</si>
  <si>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BASICA SAN JOSE</t>
  </si>
  <si>
    <t>ESCUELA MUNICIPAL DE CALEUCHE</t>
  </si>
  <si>
    <t>LICEO BICENTENARIO LATINOAMERICANO DE PICHIDEGUA</t>
  </si>
  <si>
    <t>ESCUELA ESPECIAL DE ADULTOS F Nº 142</t>
  </si>
  <si>
    <t>PEUMO</t>
  </si>
  <si>
    <t>LICEO JEAN BUCHANAN DE LARRAIN</t>
  </si>
  <si>
    <t>ESCUELA BASICA ANTONIO DE ZUNIGA</t>
  </si>
  <si>
    <t>ESCUELA MUNICIPAL ALCALDE G. BURMESTER</t>
  </si>
  <si>
    <t>ESCUELA JUAN VALDES ORTUZAR</t>
  </si>
  <si>
    <t>ESCUELA BASICA ROSARIO DE CODAO</t>
  </si>
  <si>
    <t>ESCUELA MUNICIPAL OSVALDO RUIZ GARCIA</t>
  </si>
  <si>
    <t>COLTAUCO</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</si>
  <si>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</si>
  <si>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</si>
  <si>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</si>
  <si>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</si>
  <si>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</si>
  <si>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</si>
  <si>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</si>
  <si>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</si>
  <si>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</si>
  <si>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</si>
  <si>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</si>
  <si>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LICEO MUNICIPAL LUIS GREGORIO VALENZUELA LAVIN</t>
  </si>
  <si>
    <t>COINCO</t>
  </si>
  <si>
    <t>ESCUELA MUNICIPAL CHILLEHUE</t>
  </si>
  <si>
    <t>ESCUELA MUNICIPAL COPEQUEN</t>
  </si>
  <si>
    <t>ESCUELA MUNICIPAL EL RULO</t>
  </si>
  <si>
    <t>LICEO CLAUDIO ARRAU LEON</t>
  </si>
  <si>
    <t>DOÑIHUE</t>
  </si>
  <si>
    <t>ESCUELA LAURA MATUS MELENDEZ</t>
  </si>
  <si>
    <t>COLEGIO MUNICIPAL LA ISLA</t>
  </si>
  <si>
    <t>ESCUELA LO MIRANDA</t>
  </si>
  <si>
    <t>ESCUELA CERRILLOS</t>
  </si>
  <si>
    <t>ESCUELA PLAZUELA</t>
  </si>
  <si>
    <t>LICEO FRANCISCO ANTONIO ENCINA ARMANET</t>
  </si>
  <si>
    <t>LAS CABRAS</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</si>
  <si>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</si>
  <si>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</si>
  <si>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</si>
  <si>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</si>
  <si>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</si>
  <si>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</si>
  <si>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</si>
  <si>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</si>
  <si>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</si>
  <si>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</si>
  <si>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</si>
  <si>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</si>
  <si>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LICEO TECNICO BICENTENARIO FELISA TOLUP</t>
  </si>
  <si>
    <t>SAN FERNANDO</t>
  </si>
  <si>
    <t>LICEO INDUSTRIAL DE SAN FERNANDO</t>
  </si>
  <si>
    <t>INSTITUTO COMERCIAL ALBERTO VALENZUELA LLANOS DE SAN FERNANDO</t>
  </si>
  <si>
    <t>LICEO DE HOMBRES NEANDRO SCHILLING</t>
  </si>
  <si>
    <t>LICEO EDUARDO CHARME</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</si>
  <si>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</si>
  <si>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</si>
  <si>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</si>
  <si>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</si>
  <si>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</si>
  <si>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</si>
  <si>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</si>
  <si>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</si>
  <si>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</si>
  <si>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</si>
  <si>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</si>
  <si>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</si>
  <si>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</si>
  <si>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</si>
  <si>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</si>
  <si>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</si>
  <si>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LICEO AGRICOLA EL CARMEN</t>
  </si>
  <si>
    <t>LICEO MUNICIPAL COMPLEJO EDUC. CHIMBARONGO</t>
  </si>
  <si>
    <t>CHIMBARONGO</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</si>
  <si>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</si>
  <si>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</si>
  <si>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</si>
  <si>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</si>
  <si>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</si>
  <si>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</si>
  <si>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</si>
  <si>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</si>
  <si>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</si>
  <si>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</si>
  <si>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</si>
  <si>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</si>
  <si>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</si>
  <si>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 G448 HUEMUL</t>
  </si>
  <si>
    <t>ESCUELA MUNICIPAL G453 SAN JOSE DE LO TORO</t>
  </si>
  <si>
    <t>ESCUELA MUNICIPAL</t>
  </si>
  <si>
    <t>ESCUELA SANTA EUGENIA</t>
  </si>
  <si>
    <t>ESCUELA MUNICIPAL SANTA ISABEL G-503</t>
  </si>
  <si>
    <t>ESCUELA MUNICIPAL LAS MERCEDES G-507</t>
  </si>
  <si>
    <t>LICEO SAN FRANCISCO</t>
  </si>
  <si>
    <t>PLACILLA</t>
  </si>
  <si>
    <t>ESCUELA BASICA RAUL CACERES PACHECO</t>
  </si>
  <si>
    <t>ESCUELA MUNICIPAL LA DEHESA</t>
  </si>
  <si>
    <t>ESCUELA MUNICIPAL LA TUNA</t>
  </si>
  <si>
    <t>ESCUELA MUNICIPAL SN LUIS DE MANANTIALES</t>
  </si>
  <si>
    <t>ESCUELA EL AMANECER</t>
  </si>
  <si>
    <t>ESCUELA DANY GERMAN GONZALEZ SOTO</t>
  </si>
  <si>
    <t>ESCUELA BAS. IGNACIO CARRERA PINTO</t>
  </si>
  <si>
    <t>NANCAGUA</t>
  </si>
  <si>
    <t>ESCUELA BÁSICA PUQUILLAY</t>
  </si>
  <si>
    <t>ESCUELA BAS. ADRIANA LYON VIAL</t>
  </si>
  <si>
    <t>ESCUELA MUNICIPAL YAQUIL</t>
  </si>
  <si>
    <t>LICEO MUNICIPAL JUAN PABLO II</t>
  </si>
  <si>
    <t>COLEGIO LIBERTADOR O´HIGGINS DE CHEPICA</t>
  </si>
  <si>
    <t>CHÉPICA</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</si>
  <si>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</si>
  <si>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</si>
  <si>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</si>
  <si>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</si>
  <si>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</si>
  <si>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</si>
  <si>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</si>
  <si>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</si>
  <si>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</si>
  <si>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</si>
  <si>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</si>
  <si>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</si>
  <si>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</si>
  <si>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SANTA CRUZ</t>
  </si>
  <si>
    <t>LICEO MUNICIPAL DE SANTA CRUZ</t>
  </si>
  <si>
    <t>LICEO BICENTENARIO INSTITUTO POLITECNICO SANTA CRUZ</t>
  </si>
  <si>
    <t>ESCUELA LUIS OYARZUN PEÑA</t>
  </si>
  <si>
    <t>ESCUELA ESPECIAL DE SANTA CRUZ</t>
  </si>
  <si>
    <t>ESCUELA MARIA ARAYA VALDES</t>
  </si>
  <si>
    <t>ESCUELA MUNICIPAL DE PANIAHUE</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</si>
  <si>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</si>
  <si>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</si>
  <si>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</si>
  <si>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</si>
  <si>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</si>
  <si>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</si>
  <si>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</si>
  <si>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</si>
  <si>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</si>
  <si>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</si>
  <si>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</si>
  <si>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</si>
  <si>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</si>
  <si>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LICEO DE LOLOL</t>
  </si>
  <si>
    <t>LOLOL</t>
  </si>
  <si>
    <t>ESCUELA OCTAVIO MUJICA VALENZUELA</t>
  </si>
  <si>
    <t>ESCUELA MUNICIPAL RINCONADA DE QUIAHUE</t>
  </si>
  <si>
    <t>ESCUELA MUNICIPAL JUANA GONZALEZ</t>
  </si>
  <si>
    <t>ESCUELA BASICA HUGO URZUA URZUA</t>
  </si>
  <si>
    <t>ESCUELA BASICA OLGA DE GOMEZ</t>
  </si>
  <si>
    <t>ESCUELA MUNICIPAL DE PUMANQUE</t>
  </si>
  <si>
    <t>PUMANQUE</t>
  </si>
  <si>
    <t>ESCUELA MUNICIPAL DE NILAHUE CORNEJO</t>
  </si>
  <si>
    <t>ESCUELA MUNICIPAL DE MATA REDONDA</t>
  </si>
  <si>
    <t>ESCUELA PENABLANCA</t>
  </si>
  <si>
    <t>ESCUELA MUNICIPAL DE RINCON LOS PERALES</t>
  </si>
  <si>
    <t>ESCUELA MARGOT LOYOLA PALACIOS</t>
  </si>
  <si>
    <t>PALMILLA</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</si>
  <si>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</si>
  <si>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</si>
  <si>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</si>
  <si>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</si>
  <si>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</si>
  <si>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</si>
  <si>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</si>
  <si>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PERALILLO</t>
  </si>
  <si>
    <t>COLEGIO MANUEL RODRIGUEZ ERDOIZA</t>
  </si>
  <si>
    <t>ESCUELA GUSTAVO RIVERA BUSTOS</t>
  </si>
  <si>
    <t>ESCUELA MUNICIPAL SARA RAVELLO PARRAGUEZ</t>
  </si>
  <si>
    <t>ESCUELA MARTA VALDES ECHEÑIQUE</t>
  </si>
  <si>
    <t>LICEO AGUSTIN ROSS EDWARDS</t>
  </si>
  <si>
    <t>PICHILEMU</t>
  </si>
  <si>
    <t>ESCUELA PUEBLO DE VIUDAS</t>
  </si>
  <si>
    <t>ESCUELA MUNICIPAL VILLA SAN PEDRO</t>
  </si>
  <si>
    <t>PAREDONES</t>
  </si>
  <si>
    <t>ESCUELA COGUIL</t>
  </si>
  <si>
    <t>ESCUELA PADRE ALBERTO HURTADO C.</t>
  </si>
  <si>
    <t>ESCUELA LA AGUADA</t>
  </si>
  <si>
    <t>ESCUELA CAHUIL</t>
  </si>
  <si>
    <t>ESCUELA CIRUELOS</t>
  </si>
  <si>
    <t>COLEGIO LIBERTADORES</t>
  </si>
  <si>
    <t>LICEO MUNICIPAL PABLO NERUDA</t>
  </si>
  <si>
    <t>NAVIDAD</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</si>
  <si>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</si>
  <si>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</si>
  <si>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</si>
  <si>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</si>
  <si>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</si>
  <si>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</si>
  <si>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MARIA WILLIAMS</t>
  </si>
  <si>
    <t>LICEO BICENTENARIO EL ROSARIO</t>
  </si>
  <si>
    <t>LITUECHE</t>
  </si>
  <si>
    <t>ESCUELA MUNICIPAL QUELENTARO</t>
  </si>
  <si>
    <t>ESCUELA MUNICIPAL MATANCILLA</t>
  </si>
  <si>
    <t>ESCUELA MUNICIPAL PULIN</t>
  </si>
  <si>
    <t>ESCUELA MUNICIPAL PASO DEL SOLDADO</t>
  </si>
  <si>
    <t>ESCUELA MUNICIPAL MANQUEHUA</t>
  </si>
  <si>
    <t>ESCUELA PROF. MONICA SILVA GOMEZ</t>
  </si>
  <si>
    <t>LA ESTRELLA</t>
  </si>
  <si>
    <t>ESCUELA MUNICIPAL GUADALAO</t>
  </si>
  <si>
    <t>ESCUELA MUNICIPAL LA AGUADA</t>
  </si>
  <si>
    <t>LICEO MUNICIPAL INSTITUTO CARDENAL CARO</t>
  </si>
  <si>
    <t>MARCHIHUE</t>
  </si>
  <si>
    <t>ESCUELA MUNICIPAL LA QUEBRADA</t>
  </si>
  <si>
    <t>ESCUELA MUNICIPAL EL SAUCE</t>
  </si>
  <si>
    <t>ESCUELA RENÉ CARVAJAL MADARIAGA</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</si>
  <si>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</si>
  <si>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</si>
  <si>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</si>
  <si>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</si>
  <si>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</si>
  <si>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</si>
  <si>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</si>
  <si>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</si>
  <si>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</si>
  <si>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</si>
  <si>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</si>
  <si>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MUNICIPAL LOS BRIONES</t>
  </si>
  <si>
    <t>ESCUELA MUNICIPAL EL CARDAL</t>
  </si>
  <si>
    <t>ESCUELA MUNICIPAL LO VALDIVIA</t>
  </si>
  <si>
    <t>ESCUELA MUNICIPAL ESMERALDA</t>
  </si>
  <si>
    <t>ESCUELA LAS CARMELITAS</t>
  </si>
  <si>
    <t>CENTRO EDUCATIVO INTEGRAL DE CURICO (CEIC)</t>
  </si>
  <si>
    <t>CURICÓ</t>
  </si>
  <si>
    <t>DEL MAULE</t>
  </si>
  <si>
    <t>ESC.CAPLLAN JOSE LUIS LOPEZ CARRASCO</t>
  </si>
  <si>
    <t>LICEO FERNANDO LAZCANO</t>
  </si>
  <si>
    <t>COLEGIO DEPORTIVO LUIS CRUZ MARTINEZ</t>
  </si>
  <si>
    <t>COLEGIO ALESSANDRI</t>
  </si>
  <si>
    <t>ESCUELA PALESTINA</t>
  </si>
  <si>
    <t>COLEGIO POLIVALENTE JAPÓN</t>
  </si>
  <si>
    <t>ESCUELA REPUBLICA DE BRASIL</t>
  </si>
  <si>
    <t>ESCUELA ERNESTO CASTRO ARELLANO</t>
  </si>
  <si>
    <t>COLEGIO URUGUAY</t>
  </si>
  <si>
    <t>ESCUELA CATALUNA</t>
  </si>
  <si>
    <t>COLEGIO DE ARTE Y CULTURA SAN ANTONIO</t>
  </si>
  <si>
    <t>COLEGIO LOS CONQUISTADORES</t>
  </si>
  <si>
    <t>CENTRO INTEGRADO DE EDUCACION DE ADULTOS DE CURICO</t>
  </si>
  <si>
    <t>ESCUELA REPUBLICA ESTADOS UNIDOS</t>
  </si>
  <si>
    <t>ESCUELA INTERNADO POTRERO GRANDE</t>
  </si>
  <si>
    <t>ESCUELA MARIA OLGA FIGUEROA LEYTON</t>
  </si>
  <si>
    <t>ESCUELA DIEGO PORTALES P.</t>
  </si>
  <si>
    <t>COLEGIO MULTICULTURAL RAYEN MAPU</t>
  </si>
  <si>
    <t>ESCUELA EL MAITENAL</t>
  </si>
  <si>
    <t>ESCUELA LA OBRA</t>
  </si>
  <si>
    <t>ESCUELA EL PORVENIR</t>
  </si>
  <si>
    <t>ESCUELA REPUBLICA DE ITALIA</t>
  </si>
  <si>
    <t>ESCUELA ISLA DE MARCHANT</t>
  </si>
  <si>
    <t>ESCUELA RAMON FREIRE</t>
  </si>
  <si>
    <t>ESCUELA VICTOR VERGARA CAMPOS</t>
  </si>
  <si>
    <t>ESCUELA LOS CRISTALES</t>
  </si>
  <si>
    <t>ESCUELA JOSE D. MORALES DIAZ</t>
  </si>
  <si>
    <t>ESCUELA HOLANDA</t>
  </si>
  <si>
    <t>INSTITUTO POLITECNICO BICENTENARIO JUAN TERRIER DAILLY</t>
  </si>
  <si>
    <t>LICEO TENO</t>
  </si>
  <si>
    <t>TENO</t>
  </si>
  <si>
    <t>ESCUELA TENO</t>
  </si>
  <si>
    <t>ESCUELA COMALLE</t>
  </si>
  <si>
    <t>ESCUELA MORZA</t>
  </si>
  <si>
    <t>ESCUELA MONTERILLA</t>
  </si>
  <si>
    <t>ESCUELA SUSANA MONTES VELASCO</t>
  </si>
  <si>
    <t>ESCUELA LAS ARBOLEDAS</t>
  </si>
  <si>
    <t>ESC. MANUEL RODRIGUEZ ERDOIZA</t>
  </si>
  <si>
    <t>ESCUELA ALBORADA VENTANA DEL BAJO</t>
  </si>
  <si>
    <t>ESCUELA HUEMUL</t>
  </si>
  <si>
    <t>ESCUELA LAS LIRAS</t>
  </si>
  <si>
    <t>ESCUELA PDTE CARLOS IBANEZ DEL CAMPO</t>
  </si>
  <si>
    <t>ESCUELA SAN CRISTOBAL</t>
  </si>
  <si>
    <t>ESCUELA TENIENTE CRUZ</t>
  </si>
  <si>
    <t>ESCUELA LOS ALISOS</t>
  </si>
  <si>
    <t>ESCUELA ARTURO ALESSANDRI PALMA</t>
  </si>
  <si>
    <t>ROMERAL</t>
  </si>
  <si>
    <t>ESCUELA AMERICA LATINA</t>
  </si>
  <si>
    <t>ESCUELA TRES ESQUINAS</t>
  </si>
  <si>
    <t>ESCUELA GUAICO CENTRO</t>
  </si>
  <si>
    <t>ESCUELA BASICA LUIS ESCOBAR LARA</t>
  </si>
  <si>
    <t>ESCUELA CARLOS LAZCANO ALFONSO</t>
  </si>
  <si>
    <t>ESCUELA GERARDO RODRIGUEZ ORTUZAR</t>
  </si>
  <si>
    <t>ESCUELA BASICA GISLLEN E. BERNUCCI GIUSTACORI</t>
  </si>
  <si>
    <t>LICEO POLIVALENTE DE MOLINA</t>
  </si>
  <si>
    <t>MOLINA</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</si>
  <si>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</si>
  <si>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</si>
  <si>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</si>
  <si>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</si>
  <si>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</si>
  <si>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</si>
  <si>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</si>
  <si>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</si>
  <si>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</si>
  <si>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</si>
  <si>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</si>
  <si>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</si>
  <si>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</si>
  <si>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</si>
  <si>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</si>
  <si>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</si>
  <si>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</si>
  <si>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AGRICOLA SUPERIOR DE MOLINA</t>
  </si>
  <si>
    <t>ESCUELA VILLA PRAT</t>
  </si>
  <si>
    <t>SAGRADA FAMILIA</t>
  </si>
  <si>
    <t>ESC.DE EDUC.GRAL. BASICA MONSENOR ENRIQUE COR</t>
  </si>
  <si>
    <t>ESCUELA SANTA ROSA</t>
  </si>
  <si>
    <t>ESCUELA LA ISLA</t>
  </si>
  <si>
    <t>ESCUELA LO VALDIVIA</t>
  </si>
  <si>
    <t>ESCUELA JOSE CANEPA VACCAREZZA</t>
  </si>
  <si>
    <t>ESCUELA SANTA EMILIA</t>
  </si>
  <si>
    <t>ESCUELA EUGENIO TAGLE VALDES</t>
  </si>
  <si>
    <t>ESCUELA LA HIGUERILLA</t>
  </si>
  <si>
    <t>ESCUELA SANTA MARIA</t>
  </si>
  <si>
    <t>VICHUQUÉN</t>
  </si>
  <si>
    <t>LICEO BICENTENARIO HUALAÑE</t>
  </si>
  <si>
    <t>HUALAÑÉ</t>
  </si>
  <si>
    <t>ESCUELA LA HUERTA DE MATAQUITO</t>
  </si>
  <si>
    <t>ESCUELA CARLOS CORREA NUNEZ</t>
  </si>
  <si>
    <t>ESCUELA ORILLA DE NAVARRO</t>
  </si>
  <si>
    <t>ESCUELA EDUARDO NUNEZ FUENZALIDA</t>
  </si>
  <si>
    <t>ESCUELA JOSE SANTOS ALIAGA ROJAS</t>
  </si>
  <si>
    <t>ESCUELA DE BARBA RUBIA</t>
  </si>
  <si>
    <t>ESCUELA CAONE</t>
  </si>
  <si>
    <t>ESCUELA AMELIA VIAL DE CONCHA</t>
  </si>
  <si>
    <t>ESCUELA LOS COPIHUES</t>
  </si>
  <si>
    <t>LICANTÉN</t>
  </si>
  <si>
    <t>COLEGIO DR. MANUEL AVILES INOSTROZA</t>
  </si>
  <si>
    <t>ESCUELA PLAYA LINDA DE LIPIMAVIDA</t>
  </si>
  <si>
    <t>LICEO TECNICO PROFESIONAL ALEJANDRO ROJAS SIERRA</t>
  </si>
  <si>
    <t>LICEO NUEVO HORIZONTE</t>
  </si>
  <si>
    <t>ESCUELA ENTRE AGUAS DE LLICO</t>
  </si>
  <si>
    <t>ESCUELA LAGO VICHUQUEN</t>
  </si>
  <si>
    <t>ESCUELA EMA CORNEJO DE CARDOEN</t>
  </si>
  <si>
    <t>ESCUELA RAUCO</t>
  </si>
  <si>
    <t>RAUCO</t>
  </si>
  <si>
    <t>ESCUELA LOS ALMENDROS</t>
  </si>
  <si>
    <t>ESCUELA LUIS LEYTON RUBIO</t>
  </si>
  <si>
    <t>ESCUELA LA ALBORADA</t>
  </si>
  <si>
    <t>ESCUELA EL PLUMERO</t>
  </si>
  <si>
    <t>ESCUELA EL PARRON</t>
  </si>
  <si>
    <t>LICEO DE CULTURA Y DIFUSION ARTISTICA</t>
  </si>
  <si>
    <t>TALCA</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</si>
  <si>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</si>
  <si>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</si>
  <si>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</si>
  <si>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</si>
  <si>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</si>
  <si>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</si>
  <si>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</si>
  <si>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BICENTENARIO DIEGO PORTALES</t>
  </si>
  <si>
    <t>LICEO CARLOS CONDELL</t>
  </si>
  <si>
    <t>ESCUELA SARGENTO 2DO DANIEL REBOLLEDO</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</si>
  <si>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</si>
  <si>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</si>
  <si>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</si>
  <si>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</si>
  <si>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</si>
  <si>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</si>
  <si>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</si>
  <si>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</si>
  <si>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VILLA LA PAZ</t>
  </si>
  <si>
    <t>ESCUELA FELIPE CUBILLOS BRILLA EL SOL</t>
  </si>
  <si>
    <t>ESCUELA UNO SAN AGUSTIN</t>
  </si>
  <si>
    <t>LORENZO VAROLI GHERARDI</t>
  </si>
  <si>
    <t>LICEO TECNICO PROFESIONAL AULAS DE ESPERANZA DE TALCA</t>
  </si>
  <si>
    <t>ESCUELA LAS AMERICAS</t>
  </si>
  <si>
    <t>ESCUELA COOPERATIVA LIRCAY MANUEL YAÑEZ OLAVE</t>
  </si>
  <si>
    <t>ESCUELA ANTUPEHUEN</t>
  </si>
  <si>
    <t>ESCUELA ESPERANZA</t>
  </si>
  <si>
    <t>ESCUELA HUILQUILEMU</t>
  </si>
  <si>
    <t>ESCUELA VINA PURISIMA</t>
  </si>
  <si>
    <t>ESCUELA SAN MIGUEL</t>
  </si>
  <si>
    <t>ESCUELA SANTA MARTA</t>
  </si>
  <si>
    <t>ESCUELA PANGUILEMO</t>
  </si>
  <si>
    <t>ESCUELA EL ORIENTE</t>
  </si>
  <si>
    <t>ESCUELA CENTINELA</t>
  </si>
  <si>
    <t>LICEO DE PELARCO</t>
  </si>
  <si>
    <t>PELARCO</t>
  </si>
  <si>
    <t>SAN RAFAEL</t>
  </si>
  <si>
    <t>ESCUELA HERNAN CIUDAD INOSTROZA</t>
  </si>
  <si>
    <t>ESCUELA ALTO PANGUE</t>
  </si>
  <si>
    <t>ESCUELA PABLO CORREA MONTT</t>
  </si>
  <si>
    <t>ESCUELA EL MANZANO</t>
  </si>
  <si>
    <t>ESCUELA DANTE RONCAGLIOLO BAVESTRELLO</t>
  </si>
  <si>
    <t>ESCUELA PANGUE ARRIBA</t>
  </si>
  <si>
    <t>ESCUELA PANGUE ABAJO</t>
  </si>
  <si>
    <t>ESCUELA EL MILAGRO</t>
  </si>
  <si>
    <t>ESCUELA WILIBALDO NUNEZ</t>
  </si>
  <si>
    <t>ESCUELA LIHUENO</t>
  </si>
  <si>
    <t>LICEO BICENTENARIO AGROINDUSTRIAL RIO CLARO</t>
  </si>
  <si>
    <t>RÍO CLARO</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</si>
  <si>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</si>
  <si>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</si>
  <si>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</si>
  <si>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</si>
  <si>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</si>
  <si>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</si>
  <si>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</si>
  <si>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</si>
  <si>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</si>
  <si>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</si>
  <si>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</si>
  <si>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SAN CLEMENTE</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</si>
  <si>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</si>
  <si>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</si>
  <si>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</si>
  <si>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</si>
  <si>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</si>
  <si>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</si>
  <si>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</si>
  <si>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</si>
  <si>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</si>
  <si>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</si>
  <si>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</si>
  <si>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</si>
  <si>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</si>
  <si>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</si>
  <si>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</si>
  <si>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</si>
  <si>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</si>
  <si>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</si>
  <si>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</si>
  <si>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</si>
  <si>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</si>
  <si>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</si>
  <si>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</si>
  <si>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</si>
  <si>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</si>
  <si>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</si>
  <si>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</si>
  <si>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COMPLEJO EDUCACIONAL MAULE</t>
  </si>
  <si>
    <t>MAULE</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</si>
  <si>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</si>
  <si>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</si>
  <si>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</si>
  <si>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</si>
  <si>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</si>
  <si>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</si>
  <si>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</si>
  <si>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</si>
  <si>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</si>
  <si>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</si>
  <si>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</si>
  <si>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</si>
  <si>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ESCUELA AGRICOLA SAN JOSE DE DUAO</t>
  </si>
  <si>
    <t>LICEO SAN IGNACIO</t>
  </si>
  <si>
    <t>EMPEDRADO</t>
  </si>
  <si>
    <t>ESCUELA PEDRO ANTONIO TEJOS TEJOS</t>
  </si>
  <si>
    <t>ESCUELA MARIA OLGA VEGA VEGA</t>
  </si>
  <si>
    <t>COMPLEJO EDUCACIONAL PENCAHUE</t>
  </si>
  <si>
    <t>PENCAHUE</t>
  </si>
  <si>
    <t>ESCUELA PADRE LUIS OLIVA NAVARRETE</t>
  </si>
  <si>
    <t>ESCUELA CORINTO</t>
  </si>
  <si>
    <t>ESCUELA SANTA LAURA DE LO FIGUEROA</t>
  </si>
  <si>
    <t>ESCUELA LA ESPERANZA DEL FUTURO</t>
  </si>
  <si>
    <t>ESCUELA LA PATAGUA</t>
  </si>
  <si>
    <t>ESCUELA RIVERA DEL MAULE</t>
  </si>
  <si>
    <t>INSTITUTO POLITECNICO SUPERIOR EGIDIO ROZ</t>
  </si>
  <si>
    <t>CONSTITUCIÓN</t>
  </si>
  <si>
    <t>LICEO CONSTITUCION</t>
  </si>
  <si>
    <t>ESCUELA ENRIQUE DONN MULLER</t>
  </si>
  <si>
    <t>ESCUELA SUPERIOR NUEVA BILBAO</t>
  </si>
  <si>
    <t>ESCUELA CERRO ALTO JOSE OPAZO DIAZ</t>
  </si>
  <si>
    <t>MAESTRA M.FRESIA HORMAZABAL LETELIER</t>
  </si>
  <si>
    <t>LICEO TECNICO PROFESIONAL PUTU</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</si>
  <si>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</si>
  <si>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</si>
  <si>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</si>
  <si>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</si>
  <si>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</si>
  <si>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</si>
  <si>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</si>
  <si>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</si>
  <si>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</si>
  <si>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</si>
  <si>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</si>
  <si>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EDUARDO MACHADO CORSI</t>
  </si>
  <si>
    <t>LICEO LUIS EDMUNDO CORREA ROJAS</t>
  </si>
  <si>
    <t>CUREPTO</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</si>
  <si>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</si>
  <si>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</si>
  <si>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</si>
  <si>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</si>
  <si>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</si>
  <si>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</si>
  <si>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</si>
  <si>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</si>
  <si>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</si>
  <si>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</si>
  <si>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</si>
  <si>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</si>
  <si>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</si>
  <si>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HORNILLOS</t>
  </si>
  <si>
    <t>ESCUELA MANANTIALES</t>
  </si>
  <si>
    <t>ESCUELA JOSE LUIS RICHARDS GONZALEZ</t>
  </si>
  <si>
    <t>ESCUELA JOSE MIGUEL CARRERA</t>
  </si>
  <si>
    <t>ESCUELA MAURICIO LETELIER LETELIER</t>
  </si>
  <si>
    <t>ESCUELA QUEBRADA DE LOS GUINDOS</t>
  </si>
  <si>
    <t>ESCUELA MARINA ROJAS SANDOVAL</t>
  </si>
  <si>
    <t>ESCUELA GASPAR HERRERA HERRERA</t>
  </si>
  <si>
    <t>ESCUELA ALAMEDA LINARES</t>
  </si>
  <si>
    <t>LINARES</t>
  </si>
  <si>
    <t>ESCUELA ESPECIAL LAS VIOLETAS</t>
  </si>
  <si>
    <t>LICEO VALENTIN LETELIER</t>
  </si>
  <si>
    <t>INSTITUTO COMERCIAL</t>
  </si>
  <si>
    <t>ESCUELA UNO ISABEL RIQUELME</t>
  </si>
  <si>
    <t>ESCUELA PRESIDENTE CARLOS IBANEZ DEL C.</t>
  </si>
  <si>
    <t>COLEGIO MARGOT LOYOLA PALACIOS</t>
  </si>
  <si>
    <t>LICEO TECNICO PROFESIONAL DIEGO PORTALES</t>
  </si>
  <si>
    <t>JUAN MARTINEZ DE ROZAS</t>
  </si>
  <si>
    <t>ESCUELA SANTA BARBARA</t>
  </si>
  <si>
    <t>ESCUELA RAMON BELMAR SALDIAS</t>
  </si>
  <si>
    <t>ESCUELA ALEJANDRO GIDI</t>
  </si>
  <si>
    <t>ESCUELA BASICA ESPANA</t>
  </si>
  <si>
    <t>ESCUELA LOS LEONES</t>
  </si>
  <si>
    <t>PEDRO AGUIRRE CERDA</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</si>
  <si>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</si>
  <si>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</si>
  <si>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</si>
  <si>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</si>
  <si>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</si>
  <si>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</si>
  <si>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</si>
  <si>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</si>
  <si>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</si>
  <si>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JORGE HERRERA GUZMAN</t>
  </si>
  <si>
    <t>ESCUELA EL CULMEN</t>
  </si>
  <si>
    <t>ESCUELA LLANKANAO MANUEL FRANCISCO MEZA SECO</t>
  </si>
  <si>
    <t>ESCUELA BELLAVISTA</t>
  </si>
  <si>
    <t>ESCUELA LOS MOGOTES</t>
  </si>
  <si>
    <t>ESCUELA CAMILO HENRIQUEZ</t>
  </si>
  <si>
    <t>ESCUELA DE ROBLERIA</t>
  </si>
  <si>
    <t>LICEO POLITECNICO DE LINARES</t>
  </si>
  <si>
    <t>LICEO JUAN DE DIOS PUGA</t>
  </si>
  <si>
    <t>YERBAS BUENAS</t>
  </si>
  <si>
    <t>ESCUELA SILVANO FERNANDEZ</t>
  </si>
  <si>
    <t>ESCUELA SANTA ANA DE QUERI</t>
  </si>
  <si>
    <t>LICEO JUAN GOMEZ MILLAS</t>
  </si>
  <si>
    <t>ESCUELA JORGE SALGADO PICA</t>
  </si>
  <si>
    <t>ESCUELA ALFREDO NOGUERA PRIETO</t>
  </si>
  <si>
    <t>VILLA ALEGRE</t>
  </si>
  <si>
    <t>ESCUELA BERNARDO OHIGGINS</t>
  </si>
  <si>
    <t>ESCUELA LUIS AMBROSIO CONCHA</t>
  </si>
  <si>
    <t>ESCUELA AGRICOLA MARTA MARTINEZ CRUZ</t>
  </si>
  <si>
    <t>LICEO CAPITAN IGNACIO CARRERA PINTO</t>
  </si>
  <si>
    <t>COLBÚN</t>
  </si>
  <si>
    <t>ESCUELA MAULE SUR</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</si>
  <si>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</si>
  <si>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</si>
  <si>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</si>
  <si>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</si>
  <si>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</si>
  <si>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</si>
  <si>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</si>
  <si>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</si>
  <si>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</si>
  <si>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LOMAS DE PUTAGAN</t>
  </si>
  <si>
    <t>LICEO ARTURO ALESSANDRI PALMA</t>
  </si>
  <si>
    <t>LONGAVÍ</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</si>
  <si>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</si>
  <si>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</si>
  <si>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</si>
  <si>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</si>
  <si>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</si>
  <si>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</si>
  <si>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</si>
  <si>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</si>
  <si>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</si>
  <si>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</si>
  <si>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</si>
  <si>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</si>
  <si>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</si>
  <si>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</si>
  <si>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</si>
  <si>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</si>
  <si>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</si>
  <si>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ANGEL CRUCHAGA SANTA MARIA</t>
  </si>
  <si>
    <t>ESCUELA PEDRO ALESSANDRI VARGAS</t>
  </si>
  <si>
    <t>ESCUELA SANTIAGO BUERAS AVARIA</t>
  </si>
  <si>
    <t>ESCUELA RAMBERTO CARRERA MARTINEZ</t>
  </si>
  <si>
    <t>LICEO FEDERICO HEISE MARTI</t>
  </si>
  <si>
    <t>PARRAL</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</si>
  <si>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</si>
  <si>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</si>
  <si>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</si>
  <si>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</si>
  <si>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</si>
  <si>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</si>
  <si>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</si>
  <si>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</si>
  <si>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IGNACIO URRUTIA DE LA SOTTA</t>
  </si>
  <si>
    <t>ESCUELA ARMANDO GUZMAN MORALES</t>
  </si>
  <si>
    <t>ESCUELA CARLOS ZINIGA FUENTES</t>
  </si>
  <si>
    <t>ESCUELA FRANCISCO MAUREIRA</t>
  </si>
  <si>
    <t>ESCUELA VILLA REINA</t>
  </si>
  <si>
    <t>ESCUELA SOLANO CASTILLO TAPIA</t>
  </si>
  <si>
    <t>ESCUELA RAFAEL RETAMAL LOPEZ</t>
  </si>
  <si>
    <t>ESCUELA JUAN BULNES ALDUNATE</t>
  </si>
  <si>
    <t>ESCUELA LA FORTUNA</t>
  </si>
  <si>
    <t>LICEO GUILLERMO MARIN LARRAIN</t>
  </si>
  <si>
    <t>RETIRO</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</si>
  <si>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</si>
  <si>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</si>
  <si>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</si>
  <si>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</si>
  <si>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</si>
  <si>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</si>
  <si>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</si>
  <si>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</si>
  <si>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</si>
  <si>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</si>
  <si>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</si>
  <si>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PATRICIO LARRAIN VALENZUELA</t>
  </si>
  <si>
    <t>ESCUELA SANTA CECILIA</t>
  </si>
  <si>
    <t>ESCUELA LOS ROBLES</t>
  </si>
  <si>
    <t>ESCUELA MANTUL</t>
  </si>
  <si>
    <t>ESCUELA MARIA IGNACIA MENA MONROY</t>
  </si>
  <si>
    <t>ESCUELA LA CAPILLA</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</si>
  <si>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</si>
  <si>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</si>
  <si>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</si>
  <si>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</si>
  <si>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</si>
  <si>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</si>
  <si>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</si>
  <si>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</si>
  <si>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</si>
  <si>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</si>
  <si>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LICEO MANUEL MONTT</t>
  </si>
  <si>
    <t>SAN JAVIER</t>
  </si>
  <si>
    <t>ESCUELA JOSE MANUEL BALMACEDA</t>
  </si>
  <si>
    <t>ESCUELA MANUEL DE SALAS</t>
  </si>
  <si>
    <t>ESCUELA JUSTA NARVAEZ</t>
  </si>
  <si>
    <t>ESCUELA GERONIMO LAGOS LISBOA</t>
  </si>
  <si>
    <t>ESCUELA DE EDUCACION DIFERENCIAL</t>
  </si>
  <si>
    <t>ESCUELA IRENE MORALES</t>
  </si>
  <si>
    <t>ESCUELA JORGE GONZALEZ BASTIAS</t>
  </si>
  <si>
    <t>ESCUELA JULIO MONTT SALAMANCA</t>
  </si>
  <si>
    <t>ESCUELA JUAN DE DIOS ALDEA</t>
  </si>
  <si>
    <t>ESCUELA MANUEL RODRIGUEZ</t>
  </si>
  <si>
    <t>ESCUELA PEDRO LAGOS</t>
  </si>
  <si>
    <t>ADELAIDA RIQUELME MESA</t>
  </si>
  <si>
    <t>ESCUELA RAMON CARNICER</t>
  </si>
  <si>
    <t>ESCUELA CANDELARIA PEREZ</t>
  </si>
  <si>
    <t>ESCUELA MARIANO EGANA</t>
  </si>
  <si>
    <t>ESCUELA MARIANO LATORRE</t>
  </si>
  <si>
    <t>ESCUELA AURELIO MEZA RIVERA</t>
  </si>
  <si>
    <t>ESCUELA CAMILA MATTA VIAL</t>
  </si>
  <si>
    <t>CAUQUENES</t>
  </si>
  <si>
    <t>ESCUELA ESPECIAL HORIZONTE</t>
  </si>
  <si>
    <t>LICEO ANTONIO VARAS</t>
  </si>
  <si>
    <t>LICEO CLAUDINA URRUTIA DE LAVIN</t>
  </si>
  <si>
    <t>LICEO POLITECNICO PEDRO AGUIRRE CERDA</t>
  </si>
  <si>
    <t>ESCUELA ANIBAL PINTO</t>
  </si>
  <si>
    <t>COLEGIO BLANCO ENCALADA</t>
  </si>
  <si>
    <t>ESCUELA ARTISTICA BARRIO ESTACION</t>
  </si>
  <si>
    <t>ESCUELA ECOLOGICA ROSITA OHIGGINS</t>
  </si>
  <si>
    <t>ESCUELA PORONGO</t>
  </si>
  <si>
    <t>ESCUELA PURISIMA CONCEPCION DE POCILLAS</t>
  </si>
  <si>
    <t>ESCUELA LOS CONQUISTADORES</t>
  </si>
  <si>
    <t>ESCUELA ADOLFO QUIROZ HERNANDEZ</t>
  </si>
  <si>
    <t>ESCUELA CLORINDO ALVEAR</t>
  </si>
  <si>
    <t>ESCUELA OCTAVIO PALMA PEREZ</t>
  </si>
  <si>
    <t>ESCUELA JAVIERA CARRERA</t>
  </si>
  <si>
    <t>ESCUELA PEDRO DE VALDIVIA</t>
  </si>
  <si>
    <t>ESCUELA RINCON DE PILEN</t>
  </si>
  <si>
    <t>ESCUELA PEDERNALES</t>
  </si>
  <si>
    <t>ESCUELA MARIA GONZALEZ VERA</t>
  </si>
  <si>
    <t>ESCUELA CHORRILLOS</t>
  </si>
  <si>
    <t>ESCUELA ESTER URRUTIA DE RUIZ</t>
  </si>
  <si>
    <t>ESCUELA LA CAPILLA DE PILEN ALTO</t>
  </si>
  <si>
    <t>ESCUELA MIXTA ATENEA</t>
  </si>
  <si>
    <t>ESCUELA EL TROZO</t>
  </si>
  <si>
    <t>ESCUELA CABRERIA</t>
  </si>
  <si>
    <t>LICEO PELLUHUE</t>
  </si>
  <si>
    <t>PELLUHUE</t>
  </si>
  <si>
    <t>ESCUELA GLADYS CANALES PAREDES</t>
  </si>
  <si>
    <t>ESCUELA BLANCA BUSTOS CASTILLO</t>
  </si>
  <si>
    <t>ESCUELA SAN ALFONSO CANELILLO</t>
  </si>
  <si>
    <t>ESCUELA JOSE RIVAS HERNANDEZ</t>
  </si>
  <si>
    <t>ESCUELA ESCRITORA MARCELA PAZ</t>
  </si>
  <si>
    <t>ESCUELA BENITO MANCILLA PEREZ</t>
  </si>
  <si>
    <t>LICEO FEDERICO ALBERT FAUPP</t>
  </si>
  <si>
    <t>CHANCO</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</si>
  <si>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</si>
  <si>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</si>
  <si>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</si>
  <si>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</si>
  <si>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</si>
  <si>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</si>
  <si>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</si>
  <si>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</si>
  <si>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</si>
  <si>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</si>
  <si>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</si>
  <si>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</si>
  <si>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CHILLÁN</t>
  </si>
  <si>
    <t>DE ÑUBLE</t>
  </si>
  <si>
    <t>LICEO NARCISO TONDREAU</t>
  </si>
  <si>
    <t>INSTITUTO SUPERIOR DE COMERCIO PROFESOR FERNANDO PÉREZ BECERRA</t>
  </si>
  <si>
    <t>INSTITUTO INDUSTRIAL SUPERIOR DE CHILLÁN</t>
  </si>
  <si>
    <t>INSTITUTO TÉCNICO MABEL CONDEMARÍN GRIMBERG</t>
  </si>
  <si>
    <t>LICEO MARTIN RUIZ DE GAMBOA</t>
  </si>
  <si>
    <t>LICEO POLIVALENTE JUAN PACHECO ALTAMIRANO</t>
  </si>
  <si>
    <t>CHILLÁN VIEJO</t>
  </si>
  <si>
    <t>LICEO LIBERTADOR BERNARDO O´HIGGINS RIQUELME</t>
  </si>
  <si>
    <t>ESCUELA ARTURO MERINO BENITEZ</t>
  </si>
  <si>
    <t>LICEO REPÚBLICA DE ITALIA ARTURO BONOMETTI BROGI</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</si>
  <si>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</si>
  <si>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</si>
  <si>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</si>
  <si>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</si>
  <si>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</si>
  <si>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</si>
  <si>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</si>
  <si>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</si>
  <si>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</si>
  <si>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</si>
  <si>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</si>
  <si>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</si>
  <si>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</si>
  <si>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</si>
  <si>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</si>
  <si>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</si>
  <si>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SAN NICOLÁS</t>
  </si>
  <si>
    <t>ESCUELA BASICA LLOLLINCO</t>
  </si>
  <si>
    <t>ESCUELA BASICA CONFLUENCIA</t>
  </si>
  <si>
    <t>ESCUELA BASICA QUILMO</t>
  </si>
  <si>
    <t>ESCUELA ANTONIO MACHADO</t>
  </si>
  <si>
    <t>ESCUELA LOS JARDINES DE LAUTARO</t>
  </si>
  <si>
    <t>ESCUELA BASICA LOS COLIGUES</t>
  </si>
  <si>
    <t>ESCUELA BASICA PUENTE EL ALA</t>
  </si>
  <si>
    <t>LICEO AGRÍCOLA DE CHILLÁN A-8</t>
  </si>
  <si>
    <t>ESCUELA GENERAL DOMINGO URRUTIA</t>
  </si>
  <si>
    <t>SAN CARLOS</t>
  </si>
  <si>
    <t>CENTRO EDUCACIÓN INTEGRAL ADULTOS CLAUDIO MATTE PÉREZ</t>
  </si>
  <si>
    <t>LICEO POLITECNICO CAP. IGNACIO CARRERA P</t>
  </si>
  <si>
    <t>LICEO BICENTENARIO DE EXCELENCIA DIEGO PORTALES PALAZUELOS</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</si>
  <si>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</si>
  <si>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</si>
  <si>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</si>
  <si>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</si>
  <si>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</si>
  <si>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</si>
  <si>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</si>
  <si>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</si>
  <si>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</si>
  <si>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</si>
  <si>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</si>
  <si>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</si>
  <si>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</si>
  <si>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</si>
  <si>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</si>
  <si>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</si>
  <si>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</si>
  <si>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</si>
  <si>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</si>
  <si>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ESCUELA SAN JORGE DE NIQUEN</t>
  </si>
  <si>
    <t>ÑIQUÉN</t>
  </si>
  <si>
    <t>ESCUELA CHACAY</t>
  </si>
  <si>
    <t>LICEO TIUQUILEMU</t>
  </si>
  <si>
    <t>ESCUELA NIQUEN</t>
  </si>
  <si>
    <t>LICEO SAN GREGORIO</t>
  </si>
  <si>
    <t>ESCUELA ZEMITA</t>
  </si>
  <si>
    <t>ESCUELA PUERTAS DE VIRGUIN</t>
  </si>
  <si>
    <t>ESCUELA COLVINDO</t>
  </si>
  <si>
    <t>ESCUELA BULI-CASERIO</t>
  </si>
  <si>
    <t>LICEO BICENTENARIO POLIVALENTE JORGE ALESSANDRI RODRIGUEZ</t>
  </si>
  <si>
    <t>SAN FABIÁN</t>
  </si>
  <si>
    <t>ESCUELA BASICA LOS COIGUES</t>
  </si>
  <si>
    <t>ESCUELA BASICA EL CARACOL</t>
  </si>
  <si>
    <t>ESCUELA BASICA PASO ANCHO</t>
  </si>
  <si>
    <t>ESCUELA BASICA FABIAN DE LA FUENTE</t>
  </si>
  <si>
    <t>ESCUELA BASICA TRABUNCURA</t>
  </si>
  <si>
    <t>ESCUELA BRITANICA GUILLERMINA DRAKE WOOD</t>
  </si>
  <si>
    <t>COIHUECO</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</si>
  <si>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</si>
  <si>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</si>
  <si>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</si>
  <si>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</si>
  <si>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</si>
  <si>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</si>
  <si>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</si>
  <si>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</si>
  <si>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HERNÁN MERINO CORREA</t>
  </si>
  <si>
    <t>ESCUELA CANCHA RAYADA</t>
  </si>
  <si>
    <t>ESCUELA GENERAL PEDRO LAGOS MARCHANT</t>
  </si>
  <si>
    <t>ESCUELA MANUEL MATUS HERMOSILLA</t>
  </si>
  <si>
    <t>ESCUELA BENJAMIN VICUNA MACKENNA</t>
  </si>
  <si>
    <t>ESCUELA SAN ANTONIO DE FRUTILLARES</t>
  </si>
  <si>
    <t>LICEO BICENTENARIO POLITÉCNICO JOSÉ MANUEL PINTO ARIAS</t>
  </si>
  <si>
    <t>PINTO</t>
  </si>
  <si>
    <t>ESCUELA JOSE TOHA SOLDEVILLA</t>
  </si>
  <si>
    <t>ESCUELA JAVIER JARPA SOTOMAYOR</t>
  </si>
  <si>
    <t>ESCUELA HECTOR MANUEL ARIAS CORTES</t>
  </si>
  <si>
    <t>ESCUELA SANTA EDUVIGES</t>
  </si>
  <si>
    <t>ESCUELA NIDO DE GOLONDRINAS</t>
  </si>
  <si>
    <t>ESCUELA BASICA JUAN JORGE</t>
  </si>
  <si>
    <t>ESCUELA SAN ALFONSO</t>
  </si>
  <si>
    <t>LICEO BICENTENARIO MANUEL JESUS ORTIZ</t>
  </si>
  <si>
    <t>SAN IGNACIO</t>
  </si>
  <si>
    <t>LICEO PUEBLO SECO</t>
  </si>
  <si>
    <t>COLEGIO POLITECNICO VICTOR JARA</t>
  </si>
  <si>
    <t>ESCUELA MARÍA LUISA ESPINOZA RUIZ</t>
  </si>
  <si>
    <t>ESCUELA LAS QUILAS</t>
  </si>
  <si>
    <t>ESCUELA CALLE ALEGRE</t>
  </si>
  <si>
    <t>ESCUELA SANTA JUANA</t>
  </si>
  <si>
    <t>ESCUELA COLTON VARIANTE</t>
  </si>
  <si>
    <t>ESCUELA MAYULERMO</t>
  </si>
  <si>
    <t>ESCUELA LOURDES</t>
  </si>
  <si>
    <t>ESCUELA SELVA NEGRA</t>
  </si>
  <si>
    <t>LICEO BICENTENARIO DE EXCELENCIA POLIVALENTE JUVENAL HERNÁNDEZ JAQUE</t>
  </si>
  <si>
    <t>EL CARMEN</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</si>
  <si>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</si>
  <si>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</si>
  <si>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</si>
  <si>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</si>
  <si>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</si>
  <si>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</si>
  <si>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</si>
  <si>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</si>
  <si>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</si>
  <si>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</si>
  <si>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</si>
  <si>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</si>
  <si>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</si>
  <si>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</si>
  <si>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</si>
  <si>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</si>
  <si>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</si>
  <si>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YUNGAY</t>
  </si>
  <si>
    <t>LICEO DE YUNGAY</t>
  </si>
  <si>
    <t>LICEO CAMPANARIO</t>
  </si>
  <si>
    <t>ESCUELA PANGAL DEL LAJA</t>
  </si>
  <si>
    <t>ESCUELA SAN MIGUEL DE ITATA</t>
  </si>
  <si>
    <t>ESCUELA EL ROBLE</t>
  </si>
  <si>
    <t>ESCUELA SANTA IRMA</t>
  </si>
  <si>
    <t>ESCUELA BASICA RANCHILLOS</t>
  </si>
  <si>
    <t>ESCUELA LOS MAYOS</t>
  </si>
  <si>
    <t>ESCUELA LOS LAURELES</t>
  </si>
  <si>
    <t>ESCUELA PALLAHUALA</t>
  </si>
  <si>
    <t>LICEO POLIVALENTE TOMÁS ARNALDO HERRERA VEGA</t>
  </si>
  <si>
    <t>PEMUCO</t>
  </si>
  <si>
    <t>ESCUELA JOSE FRANCISCO ZAPATA DOMINGUEZ</t>
  </si>
  <si>
    <t>ESCUELA VILLA SAN PEDRO</t>
  </si>
  <si>
    <t>ESCUELA BASICA GENERAL CRUZ</t>
  </si>
  <si>
    <t>ESCUELA BASICA MONTE EL LEON</t>
  </si>
  <si>
    <t>ESCUELA JOSÉ RENÉ SALGADO</t>
  </si>
  <si>
    <t>ESCUELA ARTURO MATTE ALESSANDRI</t>
  </si>
  <si>
    <t>ESCUELA BASICA VALLE HERMOSO</t>
  </si>
  <si>
    <t>ESCUELA BASICA SALTO DE DANICALQUI</t>
  </si>
  <si>
    <t>LICEO MANUEL BULNES</t>
  </si>
  <si>
    <t>BULNES</t>
  </si>
  <si>
    <t>LICEO BICENTENARIO SANTA CRUZ DE LARQUI</t>
  </si>
  <si>
    <t>ESCUELA CELIA URRUTIA PRIETO</t>
  </si>
  <si>
    <t>ESCUELA BASICA PUEBLO SECO SANTA CLARA</t>
  </si>
  <si>
    <t>ESCUELA EL PALPAL DE SANTA CLARA</t>
  </si>
  <si>
    <t>ESCUELA BATALLA DEL ROBLE</t>
  </si>
  <si>
    <t>ESCUELA EVARISTA OGALDE ORTEGA</t>
  </si>
  <si>
    <t>ESCUELA CANTA RANA</t>
  </si>
  <si>
    <t>ESCUELA COLTON QUILLAY</t>
  </si>
  <si>
    <t>ESCUELA MILAHUE</t>
  </si>
  <si>
    <t>ESCUELA LOS TILOS JOSÉ ANDRADES VÁSQUEZ</t>
  </si>
  <si>
    <t>ESCUELA EL CARACOL</t>
  </si>
  <si>
    <t>LICEO POLIVALENTE LUIS CRUZ MARTINEZ</t>
  </si>
  <si>
    <t>QUILLÓN</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</si>
  <si>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</si>
  <si>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</si>
  <si>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</si>
  <si>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</si>
  <si>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</si>
  <si>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</si>
  <si>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</si>
  <si>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</si>
  <si>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</si>
  <si>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RÁNQUIL</t>
  </si>
  <si>
    <t>ESCUELA BÁSICA LAGUNA AVENDAÑO</t>
  </si>
  <si>
    <t>ESCUELA QUINEL</t>
  </si>
  <si>
    <t>CABRERO</t>
  </si>
  <si>
    <t>DEL BIOBÍO</t>
  </si>
  <si>
    <t>LICEO BICENTENARIO DE EXCELENCIA POLIVALENTE VIRGINIO ARIAS</t>
  </si>
  <si>
    <t>ESCUELA BASICA NUEVA ALDEA</t>
  </si>
  <si>
    <t>ESCUELA BASICA VEGAS DE CONCHA</t>
  </si>
  <si>
    <t>ESCUELA BASICA SAN IGNACIO DE PALOMARES</t>
  </si>
  <si>
    <t>ESCUELA BASICA BLANCA ROSA GUZMAN REYES</t>
  </si>
  <si>
    <t>LICEO BICENTENARIO DE EXCELENCIA NIBALDO SEPÚLVEDA FERNÁNDEZ</t>
  </si>
  <si>
    <t>PORTEZUELO</t>
  </si>
  <si>
    <t>ESCUELA LOMAS DE CHUDAL</t>
  </si>
  <si>
    <t>ESCUELA MEMBRILLAR</t>
  </si>
  <si>
    <t>ESCUELA CUCHA URREJOLA</t>
  </si>
  <si>
    <t>ESCUELA VILLA JESUS DE COELEMU</t>
  </si>
  <si>
    <t>COELEMU</t>
  </si>
  <si>
    <t>LICEO BICENTENARIO DE EXCELENCIA DOMINGO ORTÍZ DE ROZAS</t>
  </si>
  <si>
    <t>ESCUELA MARIA TERESA MARCHANT CONTRERAS</t>
  </si>
  <si>
    <t>ESCUELA CLEMENTINA MAUREIRA ALMANZA</t>
  </si>
  <si>
    <t>ESCUELA GUARILIHUE ALTO</t>
  </si>
  <si>
    <t>ESCUELA MAGDALENA</t>
  </si>
  <si>
    <t>ESCUELA HUARO</t>
  </si>
  <si>
    <t>ESCUELA FELIPE CUBILLOS SIGAL</t>
  </si>
  <si>
    <t>ESCUELA VEGAS DE ITATA</t>
  </si>
  <si>
    <t>ESCUELA MEIPO</t>
  </si>
  <si>
    <t>ESCUELA BUENA FE DE TUBUL</t>
  </si>
  <si>
    <t>ESCUELA BASICA MAITENCO</t>
  </si>
  <si>
    <t>TREGUACO</t>
  </si>
  <si>
    <t>ESCUELA BÁSICA VALLE LONQUÉN</t>
  </si>
  <si>
    <t>ESCUELA BASICA MONTE OLIMPO</t>
  </si>
  <si>
    <t>ESCUELA BASICA TAUCO</t>
  </si>
  <si>
    <t>ESCUELA BASICA MINAS DE LEUQUE</t>
  </si>
  <si>
    <t>ESCUELA BASICA VILLA DENECAN</t>
  </si>
  <si>
    <t>ESCUELA BASICA MATACO</t>
  </si>
  <si>
    <t>LICEO POLIVALENTE DIEGO MISSENE BURGOS</t>
  </si>
  <si>
    <t>COBQUECURA</t>
  </si>
  <si>
    <t>ESCUELA BASICA EL TOLLO</t>
  </si>
  <si>
    <t>ESCUELA BASICA BUCHUPUREO</t>
  </si>
  <si>
    <t>ESCUELA BASICA LA ANTENA</t>
  </si>
  <si>
    <t>ESCUELA BASICA LA ACHIRA</t>
  </si>
  <si>
    <t>ESCUELA BASICA COLMUYAO</t>
  </si>
  <si>
    <t>ESCUELA BASICA EL AVELLANAL</t>
  </si>
  <si>
    <t>ESCUELA BASICA LOS NEDANOS</t>
  </si>
  <si>
    <t>ESCUELA BASICA TAUCU</t>
  </si>
  <si>
    <t>ESCUELA BÁSICA MONTAÑA DE COPIHUES G 54-A</t>
  </si>
  <si>
    <t>ESCUELA BASICA QUILE</t>
  </si>
  <si>
    <t>ESCUELA BASICA LOS CORRALES</t>
  </si>
  <si>
    <t>ESCUELA BASICA MELA</t>
  </si>
  <si>
    <t>ESCUELA BASICA PULLAY</t>
  </si>
  <si>
    <t>LICEO BICENTENARIO DE EXCELENCIA CARLOS MONTANE CASTRO</t>
  </si>
  <si>
    <t>QUIRIHUE</t>
  </si>
  <si>
    <t>ESCUELA GRUMETE CORTES</t>
  </si>
  <si>
    <t>ESCUELA NUEVA AMERICA</t>
  </si>
  <si>
    <t>ESCUELA BASICA HORIZONTE</t>
  </si>
  <si>
    <t>ESCUELA BASICA SANTA CAROLINA</t>
  </si>
  <si>
    <t>ESCUELA BASICA SANTA ELENA</t>
  </si>
  <si>
    <t>LICEO BICENTENARIO DE EXCELENCIA ARTURO PRAT CHACON</t>
  </si>
  <si>
    <t>NINHUE</t>
  </si>
  <si>
    <t>ESCUELA ROSARIO CHACON BARRIOS</t>
  </si>
  <si>
    <t>ESCUELA BASICA DE RELOCA</t>
  </si>
  <si>
    <t>ESCUELA DOCTOR DAVID BENAVENTE SEPÚLVEDA</t>
  </si>
  <si>
    <t>ESCUELA ALIPIA ACEVEDO</t>
  </si>
  <si>
    <t>ESCUELA BASICA TALHUAN</t>
  </si>
  <si>
    <t>LICEO BICENTENARIO DE EXCELENCIA POLIVALENTE SAN NICOLÁS</t>
  </si>
  <si>
    <t>LICEO BICENTENARIO DE EXCELENCIA TÉCNICO PUENTE ÑUBLE</t>
  </si>
  <si>
    <t>ESCUELA LA MERCED</t>
  </si>
  <si>
    <t>ESCUELA BASICA LA LOMA</t>
  </si>
  <si>
    <t>ESCUELA BASICA LAJUELAS</t>
  </si>
  <si>
    <t>ESCUELA BASICA DADINCO</t>
  </si>
  <si>
    <t>ESCUELA BASICA MONTELEON</t>
  </si>
  <si>
    <t>LICEO COMERCIAL DIEGO PORTALES PALAZUELO</t>
  </si>
  <si>
    <t>LOS ÁNGELES</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</si>
  <si>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</si>
  <si>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</si>
  <si>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</si>
  <si>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</si>
  <si>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</si>
  <si>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</si>
  <si>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</si>
  <si>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</si>
  <si>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</si>
  <si>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</si>
  <si>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</si>
  <si>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</si>
  <si>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</si>
  <si>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</si>
  <si>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</si>
  <si>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</si>
  <si>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</si>
  <si>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</si>
  <si>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</si>
  <si>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</si>
  <si>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</si>
  <si>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ESCUELA BASICA LA QUEBRADA</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</si>
  <si>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</si>
  <si>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</si>
  <si>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</si>
  <si>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</si>
  <si>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</si>
  <si>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</si>
  <si>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</si>
  <si>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</si>
  <si>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</si>
  <si>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</si>
  <si>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</si>
  <si>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</si>
  <si>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</si>
  <si>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</si>
  <si>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</si>
  <si>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TENIENTE IGNACIO SERRANO</t>
  </si>
  <si>
    <t>ESCUELA PUENTE PERALES</t>
  </si>
  <si>
    <t>LAJA</t>
  </si>
  <si>
    <t>ESCUELA BASICA EL NOGAL.</t>
  </si>
  <si>
    <t>LICEO AGRÍCOLA Y FORESTAL EL HUERTÓN</t>
  </si>
  <si>
    <t>LICEO BICENTENARIO POLITÉCNICO MONTE ÁGUILA</t>
  </si>
  <si>
    <t>LICEO MANUEL ARÍSTIDES ZAÑARTU</t>
  </si>
  <si>
    <t>ESCUELA CHARRUA</t>
  </si>
  <si>
    <t>ESCUELA SALTO EL LAJA</t>
  </si>
  <si>
    <t>ESCUELA PILLANCO</t>
  </si>
  <si>
    <t>ESCUELA LAS OBRAS</t>
  </si>
  <si>
    <t>ESCUELA EL PARAISO</t>
  </si>
  <si>
    <t>ESCUELA LOMAS DE ANGOL</t>
  </si>
  <si>
    <t>ESCUELA COLICHEU</t>
  </si>
  <si>
    <t>HACIENDA MONTE ÁGUILA</t>
  </si>
  <si>
    <t>LICEO DE HUEPIL</t>
  </si>
  <si>
    <t>TUCAPEL</t>
  </si>
  <si>
    <t>LICEO ANDRÉS ALCÁZAR DE TUCAPEL</t>
  </si>
  <si>
    <t>ESCUELA LOS AVELLANOS</t>
  </si>
  <si>
    <t>ESCUELA ALEJANDRO PEREZ URBANO</t>
  </si>
  <si>
    <t>ESCUELA LAS HIJUELAS</t>
  </si>
  <si>
    <t>ESCUELA LOS AROMOS</t>
  </si>
  <si>
    <t>ESCUELA LOMAS DE TUCAPEL</t>
  </si>
  <si>
    <t>LICEO DOCTOR VÍCTOR RÍOS RUIZ</t>
  </si>
  <si>
    <t>ANTUCO</t>
  </si>
  <si>
    <t>ESCUELA VOLCAN ANTUCO</t>
  </si>
  <si>
    <t>ESCUELA OLGA RIOS DE PINOCHET</t>
  </si>
  <si>
    <t>LICEO BICENTENARIO FRANCISCO BASCUNAN GUERRERO</t>
  </si>
  <si>
    <t>QUILLECO</t>
  </si>
  <si>
    <t>LICEO ISABEL RIQUELME</t>
  </si>
  <si>
    <t>ESCUELA BASICA VILLA MERCEDES</t>
  </si>
  <si>
    <t>ESCUELA BASICA NUEVO AMANECER</t>
  </si>
  <si>
    <t>ESCUELA BASICA LA HOYADA</t>
  </si>
  <si>
    <t>ESCUELA BASICA CANICURA</t>
  </si>
  <si>
    <t>ESCUELA BASICA CENTINELA</t>
  </si>
  <si>
    <t>ESCUELA PROFESORA ALBERTINA SÁNCHEZ VALENZUELA</t>
  </si>
  <si>
    <t>ESCUELA ERMINDA GOMEZ DE POLIC.</t>
  </si>
  <si>
    <t>ESCUELA BASICA RIO PARDO</t>
  </si>
  <si>
    <t>ESCUELA BLANCA ESTRELLA</t>
  </si>
  <si>
    <t>ESCUELA BASICA EL ESFUERZO</t>
  </si>
  <si>
    <t>ESCUELA BÁSICA ENRIQUE BERNSTEIN CARABANTES</t>
  </si>
  <si>
    <t>SANTA BÁRBARA</t>
  </si>
  <si>
    <t>LICEO CARDENAL ANTONIO SAMORE</t>
  </si>
  <si>
    <t>ESCUELA DE CONCENTRACIÓN FRONTERIZA RALCO ALTO BIOBÍO</t>
  </si>
  <si>
    <t>ALTO BIOBÍO</t>
  </si>
  <si>
    <t>ESCUELA DE EDUCACIÓN GENERAL BÁSICA EL HUACHI</t>
  </si>
  <si>
    <t>ESCUELA LOS BOLDOS</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</si>
  <si>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</si>
  <si>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</si>
  <si>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</si>
  <si>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</si>
  <si>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</si>
  <si>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</si>
  <si>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</si>
  <si>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</si>
  <si>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</si>
  <si>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</si>
  <si>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LICEO BICENTENARIO VALLE DEL SOL QUILACO</t>
  </si>
  <si>
    <t>QUILACO</t>
  </si>
  <si>
    <t>ESCUELA BASICA RUCALHUE</t>
  </si>
  <si>
    <t>ESCUELA BASICA CERRO EL PADRE</t>
  </si>
  <si>
    <t>ESCUELA BASICA CAMPAMENTO</t>
  </si>
  <si>
    <t>ESCUELA BASICA DE BELLAVISTA</t>
  </si>
  <si>
    <t>ESCUELA BASICA LONCOPANGUE</t>
  </si>
  <si>
    <t>ESCUELA DE ADULTOS RIO SUR</t>
  </si>
  <si>
    <t>MULCHÉN</t>
  </si>
  <si>
    <t>LICEO MIGUEL ÁNGEL CERDA LEIVA</t>
  </si>
  <si>
    <t>ESCUELA BASICA MULCHEN</t>
  </si>
  <si>
    <t>ESCUELA IGNACIO VERDUGO CAVADA</t>
  </si>
  <si>
    <t>LICEO CRISOL</t>
  </si>
  <si>
    <t>ESCUELA SACERDOTE ALEJANDRO MANERA</t>
  </si>
  <si>
    <t>ESCUELA ARTÍSTICA VILLA LAS PEÑAS</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</si>
  <si>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</si>
  <si>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</si>
  <si>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</si>
  <si>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</si>
  <si>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</si>
  <si>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</si>
  <si>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</si>
  <si>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</si>
  <si>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</si>
  <si>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</si>
  <si>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</si>
  <si>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</si>
  <si>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LICEO POLIVALENTE LA FRONTERA</t>
  </si>
  <si>
    <t>NEGRETE</t>
  </si>
  <si>
    <t>ESCUELA BASICA RIHUE</t>
  </si>
  <si>
    <t>ESCUELA BASICA VILLA COIGUE</t>
  </si>
  <si>
    <t>ESCUELA BASICA VAQUERIA</t>
  </si>
  <si>
    <t>LICEO POLIVALENTE MUNICIPAL DE NACIMIENTO</t>
  </si>
  <si>
    <t>NACIMIENTO</t>
  </si>
  <si>
    <t>ESCUELA EL SABER</t>
  </si>
  <si>
    <t>ESCUELA OSCAR GUERRERO QUINSAC</t>
  </si>
  <si>
    <t>ESCUELA TOQUI LAUTARO</t>
  </si>
  <si>
    <t>ESCUELA BASICA DOLLINCO</t>
  </si>
  <si>
    <t>ESCUELA BASICA EL PERAL</t>
  </si>
  <si>
    <t>ESCUELA VÍCTOR MANUEL BELTRÁN CARRIMÁN</t>
  </si>
  <si>
    <t>ESCUELA PALMILLA</t>
  </si>
  <si>
    <t>ESCUELA SAN FRANCISCO DE MILLAPOA</t>
  </si>
  <si>
    <t>ESCUELA SAN ROQUE</t>
  </si>
  <si>
    <t>ESCUELA MILLAPOA DIUQUIN</t>
  </si>
  <si>
    <t>ESCUELA LOS GUINDOS ALTO</t>
  </si>
  <si>
    <t>ESCUELA CHEQUENAL</t>
  </si>
  <si>
    <t>LICEO BICENTENARIO POLITECNICO HEROES DE LA CONCEPCIÓN</t>
  </si>
  <si>
    <t>ESCUELA BASICA LA COLONIA</t>
  </si>
  <si>
    <t>ESCUELA FRANCISCO PEDRO ZATTERA GUELFI</t>
  </si>
  <si>
    <t>ESCUELA LAS CIÉNAGAS</t>
  </si>
  <si>
    <t>ESCUELA DIEGO JOSE BENAVENTE BUSTAMANTE</t>
  </si>
  <si>
    <t>LICEO ISIDORA AGUIRRE TUPPER</t>
  </si>
  <si>
    <t>SAN ROSENDO</t>
  </si>
  <si>
    <t>ESCUELA BASICA TURQUIA</t>
  </si>
  <si>
    <t>ESCUELA BASICA LOS CALLEJONES</t>
  </si>
  <si>
    <t>LICEO PADRE LUIS ALBERTO SALDES IRARRAZABAL</t>
  </si>
  <si>
    <t>YUMBEL</t>
  </si>
  <si>
    <t>ESCUELA HÉROES DE CHILE</t>
  </si>
  <si>
    <t>LICEO TÉCNICO PROFESIONAL GONZALO GUGLIELMI MONTIEL</t>
  </si>
  <si>
    <t>LICEO MUNICIPAL RIO CLARO</t>
  </si>
  <si>
    <t>ESCUELA ENRIQUE PUFFE KIND</t>
  </si>
  <si>
    <t>ESCUELA PADRE PEDRO CAMPOS MENCHACA</t>
  </si>
  <si>
    <t>ESCUELA MUNICIPAL RERE</t>
  </si>
  <si>
    <t>ESCUELA MUNICIPAL CERRO PARRA</t>
  </si>
  <si>
    <t>COLEGIO MARINA DE CHILE</t>
  </si>
  <si>
    <t>CONCEPCIÓN</t>
  </si>
  <si>
    <t>LICEO TÉCNICO FEMENINO A-29 DE CONCEPCIÓN</t>
  </si>
  <si>
    <t>LICEO BICENTENARIO DE EXCELENCIA COMERCIAL INSUCO</t>
  </si>
  <si>
    <t>LICEO INDUSTRIAL DE CONCEPCION</t>
  </si>
  <si>
    <t>LICEO COMERCIAL FEMENINO DE CONCEPCION</t>
  </si>
  <si>
    <t>ESCUELA BÁSICA COMÚN HOSPITAL</t>
  </si>
  <si>
    <t>LICEO DE NIÑAS</t>
  </si>
  <si>
    <t>LICEO POLIVALENTE EXPERIMENTAL LUCILA GODOY ALCAYAGA</t>
  </si>
  <si>
    <t>LICEO LORENZO ARENAS OLIVO</t>
  </si>
  <si>
    <t>LICEO CHIGUAYANTE</t>
  </si>
  <si>
    <t>CHIGUAYANTE</t>
  </si>
  <si>
    <t>LICEO JUAN MARTINEZ DE ROZAS</t>
  </si>
  <si>
    <t>LICEO SAN PEDRO</t>
  </si>
  <si>
    <t>SAN PEDRO DE LA PAZ</t>
  </si>
  <si>
    <t>COLEGIO REPÚBLICA DEL ECUADOR</t>
  </si>
  <si>
    <t>COLEGIO BICENTENARIO REPÚBLICA DEL BRASIL</t>
  </si>
  <si>
    <t>LICEO DOMINGO SANTA MARÍA</t>
  </si>
  <si>
    <t>LICEO JOSE HIPOLITO SALAS Y TORO</t>
  </si>
  <si>
    <t>COLEGIO GRAN BRETAÑA</t>
  </si>
  <si>
    <t>COLEGIO BICENTENARIO ESPAÑA</t>
  </si>
  <si>
    <t>ESCUELA BASICA JOHN F. KENNEDY</t>
  </si>
  <si>
    <t>ESCUELA DARIO SALAS MARCHANT</t>
  </si>
  <si>
    <t>ESCUELA BASICA RENE LOUVEL BERT</t>
  </si>
  <si>
    <t>ESCUELA OSCAR CASTRO ZUNIGA</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</si>
  <si>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</si>
  <si>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</si>
  <si>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</si>
  <si>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</si>
  <si>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</si>
  <si>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</si>
  <si>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</si>
  <si>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</si>
  <si>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BASICA LAGOS DE CHILE</t>
  </si>
  <si>
    <t>ESCUELA PALESTINA DE PALOMARES</t>
  </si>
  <si>
    <t>ESCUELA BASICA LUIS ALBERTO ACEVEDO</t>
  </si>
  <si>
    <t>ESCUELA LUIS ALFREDO MUÑOZ BURBOA</t>
  </si>
  <si>
    <t>ESCUELA BASICA AGUA DE LA GLORIA</t>
  </si>
  <si>
    <t>ESCUELA BASICA BOCA DEL BIO BIO SUR</t>
  </si>
  <si>
    <t>ESCUELA BASICA MICHAIHUE</t>
  </si>
  <si>
    <t>COLEGIO GALVARINO DE LOMAS COLORADAS</t>
  </si>
  <si>
    <t>ESCUELA BASICA FUNDO CHANCO</t>
  </si>
  <si>
    <t>LICEO BICENTENARIO INDUSTRIAL DE LA CONSTRUCCIÓN HERNÁN VALENZUELA LEYTON</t>
  </si>
  <si>
    <t>HUALPÉN</t>
  </si>
  <si>
    <t>LICEO BICENTENARIO ALMIRANTE PEDRO ESPINA RITCHIE</t>
  </si>
  <si>
    <t>TALCAHUANO</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</si>
  <si>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</si>
  <si>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</si>
  <si>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</si>
  <si>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</si>
  <si>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</si>
  <si>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</si>
  <si>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</si>
  <si>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</si>
  <si>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</si>
  <si>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</si>
  <si>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</si>
  <si>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</si>
  <si>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</si>
  <si>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</si>
  <si>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</si>
  <si>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</si>
  <si>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</si>
  <si>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</si>
  <si>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</si>
  <si>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</si>
  <si>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</si>
  <si>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</si>
  <si>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</si>
  <si>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</si>
  <si>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</si>
  <si>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</si>
  <si>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COLEGIO REMODELACION SIMONS</t>
  </si>
  <si>
    <t>ESCUELA BASICA CERRO CORNOU</t>
  </si>
  <si>
    <t>ESCUELA BUENA VISTA ZAROR</t>
  </si>
  <si>
    <t>ESCUELA SANTA CLARA</t>
  </si>
  <si>
    <t>CENTRO LABORAL POLIVALENTE ALONKURA</t>
  </si>
  <si>
    <t>ESCUELA BASICA PENINSULA DE TUMBES</t>
  </si>
  <si>
    <t>ESCUELA BASICA CERRO SAN FRANCISCO</t>
  </si>
  <si>
    <t>ESCUELA DIFERENCIAL MARTA STOWHAS KARGUS</t>
  </si>
  <si>
    <t>PENCO</t>
  </si>
  <si>
    <t>LICEO PENCOPOLITANO</t>
  </si>
  <si>
    <t>ESCUELA ISLA DE PASCUA</t>
  </si>
  <si>
    <t>ESCUELA PENCO</t>
  </si>
  <si>
    <t>ESCUELA EDUARDO CAMBELL SAAVEDRA</t>
  </si>
  <si>
    <t>ESCUELA ALMIRANTE JORGE MONTT ÁLVAREZ</t>
  </si>
  <si>
    <t>ESCUELA ALMIRANTE PATRICIO LYNCH</t>
  </si>
  <si>
    <t>ESCUELA VIPLA</t>
  </si>
  <si>
    <t>ESCUELA ETHEL HENCK DE GRANT</t>
  </si>
  <si>
    <t>ESCUELA BASICA PRIMER AGUA ABAJO</t>
  </si>
  <si>
    <t>LICEO BICENTENARIO DE EXCELENCIA INDUSTRIAL DE TOME</t>
  </si>
  <si>
    <t>TOMÉ</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</si>
  <si>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</si>
  <si>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</si>
  <si>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</si>
  <si>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</si>
  <si>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</si>
  <si>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</si>
  <si>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</si>
  <si>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</si>
  <si>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</si>
  <si>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</si>
  <si>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COCHOLGUE</t>
  </si>
  <si>
    <t>ESCUELA BASICA Y ADULTOS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</si>
  <si>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</si>
  <si>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</si>
  <si>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</si>
  <si>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</si>
  <si>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</si>
  <si>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</si>
  <si>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</si>
  <si>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</si>
  <si>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</si>
  <si>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</si>
  <si>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</si>
  <si>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</si>
  <si>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BASICA FLORIDA</t>
  </si>
  <si>
    <t>FLORIDA</t>
  </si>
  <si>
    <t>LICEO LUIS DE ALAVA</t>
  </si>
  <si>
    <t>LICEO COPIULEMU</t>
  </si>
  <si>
    <t>ESCUELA RAHUIL</t>
  </si>
  <si>
    <t>ESCUELA BASICA CANCHA DE LOS MONTERO</t>
  </si>
  <si>
    <t>ESCUELA BASICA PONEN</t>
  </si>
  <si>
    <t>ESCUELA BASICA PUENTE SIETE</t>
  </si>
  <si>
    <t>ESCUELA BASICA QUEBRADA LAS ULLOA</t>
  </si>
  <si>
    <t>ESCUELA BASICA SAN SEBASTIAN DE MANCO</t>
  </si>
  <si>
    <t>ESCUELA BASICA PENINHUEQUE</t>
  </si>
  <si>
    <t>ESCUELA BASICA VILLAMAVIDA</t>
  </si>
  <si>
    <t>LICEO SAN JUAN BAUTISTA DE HUALQUI</t>
  </si>
  <si>
    <t>HUALQUI</t>
  </si>
  <si>
    <t>ESCUELA MANUEL AMAT Y JUNIET</t>
  </si>
  <si>
    <t>ESCUELA BASICA EL MAITEN</t>
  </si>
  <si>
    <t>ESCUELA CARLOS ALBERTO FERNÁNDEZ CASTILLO</t>
  </si>
  <si>
    <t>ESCUELA BASICA RANGUEL</t>
  </si>
  <si>
    <t>ESCUELA SAN JOSE LA PALMA</t>
  </si>
  <si>
    <t>ESCUELA GOMERO</t>
  </si>
  <si>
    <t>ESCUELA ALEJANDRO VARELA SANTA MARIA</t>
  </si>
  <si>
    <t>ESCUELA PROFESORA JUANA SALGADO PARRA DE UNIHUE</t>
  </si>
  <si>
    <t>ESCUELA GUILLERMO BARBERI MASSA</t>
  </si>
  <si>
    <t>ESCUELA BARRANCAS JUNTAS</t>
  </si>
  <si>
    <t>ESCUELA LA CALLE</t>
  </si>
  <si>
    <t>ESCUELA SANTA SUSANA DE PICHACO</t>
  </si>
  <si>
    <t>ESCUELA SAN NICANOR</t>
  </si>
  <si>
    <t>LICEO NUEVA ZELANDIA</t>
  </si>
  <si>
    <t>SANTA JUANA</t>
  </si>
  <si>
    <t>ESCUELA RECAREDO VIGUERAS ARANEDA</t>
  </si>
  <si>
    <t>ESCUELA COLICO ALTO</t>
  </si>
  <si>
    <t>ESCUELA ESPIGADO</t>
  </si>
  <si>
    <t>ESCUELA PODUCO ALTO</t>
  </si>
  <si>
    <t>ESCUELA CURAMAVIDA</t>
  </si>
  <si>
    <t>ESCUELA PODUCO BAJO</t>
  </si>
  <si>
    <t>ESCUELA CHACAYAL</t>
  </si>
  <si>
    <t>ESCUELA LA GENERALA</t>
  </si>
  <si>
    <t>LICEO POLITECNICO ROSAURO SANTANA RIOS</t>
  </si>
  <si>
    <t>LOTA</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</si>
  <si>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</si>
  <si>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</si>
  <si>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</si>
  <si>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</si>
  <si>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</si>
  <si>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</si>
  <si>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</si>
  <si>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</si>
  <si>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</si>
  <si>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</si>
  <si>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</si>
  <si>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</si>
  <si>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</si>
  <si>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</si>
  <si>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BICENTENARIO DE EXCELENCIA INDUSTRIAL FEDERICO SCHWAGER</t>
  </si>
  <si>
    <t>CORONEL</t>
  </si>
  <si>
    <t>LICEO COMERCIAL ANDRES BELLO LOPEZ</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</si>
  <si>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</si>
  <si>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</si>
  <si>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</si>
  <si>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</si>
  <si>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</si>
  <si>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</si>
  <si>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</si>
  <si>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</si>
  <si>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</si>
  <si>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</si>
  <si>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REPUBLICA DE FRANCIA</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</si>
  <si>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</si>
  <si>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</si>
  <si>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</si>
  <si>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</si>
  <si>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</si>
  <si>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</si>
  <si>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</si>
  <si>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</si>
  <si>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</si>
  <si>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</si>
  <si>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</si>
  <si>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</si>
  <si>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LICEO TÉCNICO PROFESIONAL DOCTOR RIGOBERTO IGLESIAS BASTÍAS DE LEBU</t>
  </si>
  <si>
    <t>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</si>
  <si>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</si>
  <si>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</si>
  <si>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</si>
  <si>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</si>
  <si>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</si>
  <si>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</si>
  <si>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ESCUELA DR.ARNOLDO EBENSPERGER RICHTER</t>
  </si>
  <si>
    <t>ESCUELA ARTURO EBENSPERGER RICHTER</t>
  </si>
  <si>
    <t>ESCUELA ARMANDO ARANCIBIA OLIVOS</t>
  </si>
  <si>
    <t>ESCUELA RUCA RAQUI</t>
  </si>
  <si>
    <t>ESCUELA PEHUEN</t>
  </si>
  <si>
    <t>ESCUELA GUILLERMO RODRIGUEZ RIOBIO</t>
  </si>
  <si>
    <t>ESCUELA VILLARRICA</t>
  </si>
  <si>
    <t>ESCUELA LIBERTADOR GENERAL</t>
  </si>
  <si>
    <t>ARAUCO</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</si>
  <si>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</si>
  <si>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</si>
  <si>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</si>
  <si>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</si>
  <si>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</si>
  <si>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</si>
  <si>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</si>
  <si>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</si>
  <si>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</si>
  <si>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</si>
  <si>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</si>
  <si>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</si>
  <si>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</si>
  <si>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</si>
  <si>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</si>
  <si>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</si>
  <si>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</si>
  <si>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</si>
  <si>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</si>
  <si>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</si>
  <si>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</si>
  <si>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</si>
  <si>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BASICA PEMEREHUE</t>
  </si>
  <si>
    <t>ESCUELA ALTO RAQUI</t>
  </si>
  <si>
    <t>LICEO POLIVALENTE MARIANO LATORRE</t>
  </si>
  <si>
    <t>CURANILAHUE</t>
  </si>
  <si>
    <t>ESCUELA RAMIRO ROA GONZALEZ</t>
  </si>
  <si>
    <t>ESCUELA CUATRO DE OCTUBRE</t>
  </si>
  <si>
    <t>ESCUELA COLICO SUR</t>
  </si>
  <si>
    <t>ESCUELA BUENA ESPERANZA</t>
  </si>
  <si>
    <t>ESCUELA SANTA TERESA DE LOS ANDES</t>
  </si>
  <si>
    <t>ESCUELA LOS CRUCEROS</t>
  </si>
  <si>
    <t>ESCUELA BAJO LOS RIOS</t>
  </si>
  <si>
    <t>ESCUELA TRONGOL ALTO</t>
  </si>
  <si>
    <t>ESCUELA SAN JOSE DE COLICO</t>
  </si>
  <si>
    <t>ESCUELA COLICO NORTE</t>
  </si>
  <si>
    <t>LICEO BICENTENARIO POLITECNICO CAUPOLICAN</t>
  </si>
  <si>
    <t>LOS ÁLAMOS</t>
  </si>
  <si>
    <t>ESCUELA FELIX EYHERAMENDY</t>
  </si>
  <si>
    <t>LICEO CLAUDIO FLORES SOTO</t>
  </si>
  <si>
    <t>ESCUELA PILPILCO</t>
  </si>
  <si>
    <t>ESCUELA ZAIDA ARANEDA VIGUERAS</t>
  </si>
  <si>
    <t>LICEO ORLANDO DELGADO ZÚNIGA</t>
  </si>
  <si>
    <t>ESCUELA TEGUALDA DE RANQUILCO</t>
  </si>
  <si>
    <t>ESCUELA JOSE M.CAMPOS MENCHACA</t>
  </si>
  <si>
    <t>ESCUELA LOS GUALLES</t>
  </si>
  <si>
    <t>ESCUELA LAS DUNAS</t>
  </si>
  <si>
    <t>ESCUELA JOSE ULLOA FIERRO</t>
  </si>
  <si>
    <t>ESCUELA BASICA CACIQUE FRANCISCO MELIN</t>
  </si>
  <si>
    <t>CAÑETE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</si>
  <si>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</si>
  <si>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</si>
  <si>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</si>
  <si>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</si>
  <si>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</si>
  <si>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</si>
  <si>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</si>
  <si>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</si>
  <si>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</si>
  <si>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</si>
  <si>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</si>
  <si>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GARCIA HURTADO DE MENDOZA</t>
  </si>
  <si>
    <t>ESCUELA BASICA TRES SAUCES</t>
  </si>
  <si>
    <t>ESCUELA SAN LUIS DE CONTULMO</t>
  </si>
  <si>
    <t>CONTULMO</t>
  </si>
  <si>
    <t>LICEO POLIVALENTE NAHUELBUTA</t>
  </si>
  <si>
    <t>ESCUELA BASICA GALVARINO</t>
  </si>
  <si>
    <t>ESCUELA BASICA JUAN AGUILERA JEREZ</t>
  </si>
  <si>
    <t>ESCUELA HUALLEPEN BAJO</t>
  </si>
  <si>
    <t>ESCUELA HUIDE</t>
  </si>
  <si>
    <t>ESCUELA GRANO DE TRIGO</t>
  </si>
  <si>
    <t>ESCUELA HUALLEPEN ALTO</t>
  </si>
  <si>
    <t>ESCUELA CALEBU</t>
  </si>
  <si>
    <t>ESCUELA NAHUELBUTA ALTO</t>
  </si>
  <si>
    <t>ESCUELA PICHIHUILLINCO</t>
  </si>
  <si>
    <t>ESCUELA HUILLINCO</t>
  </si>
  <si>
    <t>ESCUELA BASICA JUAN LAVIN ALVEAR</t>
  </si>
  <si>
    <t>ESCUELA VILLA ELICURA</t>
  </si>
  <si>
    <t>ESCUELA MAHUILQUE</t>
  </si>
  <si>
    <t>ESCUELA BASICA PEDRO ETCHEPARE BORDA</t>
  </si>
  <si>
    <t>ESCUELA ANA MOLINA</t>
  </si>
  <si>
    <t>TIRÚA</t>
  </si>
  <si>
    <t>ESCUELA HECTOR ISAAC CARRASCO HELDT</t>
  </si>
  <si>
    <t>ESCUELA ELOISA GONZALEZ</t>
  </si>
  <si>
    <t>ESCUELA CERRO NEGRO</t>
  </si>
  <si>
    <t>ESCUELA PRIMER AGUA</t>
  </si>
  <si>
    <t>ESCUELA CASA DE PIEDRA</t>
  </si>
  <si>
    <t>ESCUELA ALTO QUILANTAHUE</t>
  </si>
  <si>
    <t>ESCUELA MAPODUNGUN</t>
  </si>
  <si>
    <t>ESCUELA AGUA DE MOLINO</t>
  </si>
  <si>
    <t>ESCUELA CHILLIMAPU</t>
  </si>
  <si>
    <t>ESCUELA PONOTRO HENCHI AMULEI</t>
  </si>
  <si>
    <t>LICEO INDUSTRIAL B-5 ANGOL</t>
  </si>
  <si>
    <t>ANGOL</t>
  </si>
  <si>
    <t>DE LA ARAUCANÍA</t>
  </si>
  <si>
    <t>LICEO COMERCIAL ARMANDO BRAVO BRAVO</t>
  </si>
  <si>
    <t>LICEO ENRIQUE BALLACEY COTTEREAU</t>
  </si>
  <si>
    <t>LICEO BICENTENARIO POLITECNICO JUANITA FERNANDEZ</t>
  </si>
  <si>
    <t>ESCUELA BASICA NAHUELBUTA</t>
  </si>
  <si>
    <t>ESCUELA REPUBLICA FEDERAL ALEMANA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</si>
  <si>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</si>
  <si>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</si>
  <si>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</si>
  <si>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</si>
  <si>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</si>
  <si>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</si>
  <si>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</si>
  <si>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</si>
  <si>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</si>
  <si>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</si>
  <si>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</si>
  <si>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LICEO POLITECNICO DOMINGO STA MARIA</t>
  </si>
  <si>
    <t>RENAICO</t>
  </si>
  <si>
    <t>ESCUELA BASICA LOS NOGALES</t>
  </si>
  <si>
    <t>ESCUELA MUNICIP. LA NOBEL GABRIELA</t>
  </si>
  <si>
    <t>LICEO AGRICOLA FORESTAL MANZANARES</t>
  </si>
  <si>
    <t>ESC. BASICA JULIO MONTT SALAMANCA</t>
  </si>
  <si>
    <t>ESCUELA BASICA TOLPAN</t>
  </si>
  <si>
    <t>COMPLEJO EDUCACIONAL COLLIPULLI</t>
  </si>
  <si>
    <t>COLLIPULLI</t>
  </si>
  <si>
    <t>ESCUELA THOMAS ALBA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</si>
  <si>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</si>
  <si>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</si>
  <si>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</si>
  <si>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</si>
  <si>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</si>
  <si>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</si>
  <si>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</si>
  <si>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</si>
  <si>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</si>
  <si>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</si>
  <si>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LICEO BICENTENARIO POLIVALENTE LONQUIMAY</t>
  </si>
  <si>
    <t>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</si>
  <si>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</si>
  <si>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</si>
  <si>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</si>
  <si>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</si>
  <si>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</si>
  <si>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</si>
  <si>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</si>
  <si>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</si>
  <si>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</si>
  <si>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</si>
  <si>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</si>
  <si>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</si>
  <si>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</si>
  <si>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</si>
  <si>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LICEO POLITECNICO C-12 CURACAUTIN</t>
  </si>
  <si>
    <t>CURACAUTÍN</t>
  </si>
  <si>
    <t>LICEO LAS ARAUCARIAS</t>
  </si>
  <si>
    <t>ESCUELA OSVALDO FUENTES BARRERA</t>
  </si>
  <si>
    <t>ESCUELA PATRICIO CHAVEZ SOTO</t>
  </si>
  <si>
    <t>RAMON EDUARDO RAMIREZ HENRIQUEZ</t>
  </si>
  <si>
    <t>ESCUELA ESPECIAL LOS VOLCANES</t>
  </si>
  <si>
    <t>ESCUELA BASICA REPUBLICA DE MEXICO</t>
  </si>
  <si>
    <t>ESCUELA LOS PRADOS</t>
  </si>
  <si>
    <t>ESCUELA BASICA COLLICO</t>
  </si>
  <si>
    <t>ESCUELA BASICA LEFUCO</t>
  </si>
  <si>
    <t>ESCUELA RIO BLANCO</t>
  </si>
  <si>
    <t>ESCUELA BASICA ALEJO TASCON</t>
  </si>
  <si>
    <t>ESCUELA MANCHURIA</t>
  </si>
  <si>
    <t>ESCUELA JOSE CHANIN SILHY</t>
  </si>
  <si>
    <t>ESC. BASICA SAN ARTURO, RADALCO ESTE.</t>
  </si>
  <si>
    <t>ESCUELA DE SANTA JULIA</t>
  </si>
  <si>
    <t>LICEO ALONSO DE ERCILLA Y ZUÑIGA</t>
  </si>
  <si>
    <t>ERCILLA</t>
  </si>
  <si>
    <t>ESCUELA BASICA SALVADOR ALLENDE</t>
  </si>
  <si>
    <t>ESCUELA BASICA SAN RAMON</t>
  </si>
  <si>
    <t>ESCUELA BASICA TEODOCIO URRUTIA</t>
  </si>
  <si>
    <t>ESCUELA TRICAUCO</t>
  </si>
  <si>
    <t>ESC. ASENTAMIENTO PABLO NERUDA</t>
  </si>
  <si>
    <t>ESCUELA MILLALEVIA</t>
  </si>
  <si>
    <t>ESCUELA CHACAIMAPU</t>
  </si>
  <si>
    <t>ESCUELA BASICA TEMOCUICUI</t>
  </si>
  <si>
    <t>LICEO BICENTENARIO POLITECNICO MANUEL MONTT</t>
  </si>
  <si>
    <t>VICTORIA</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</si>
  <si>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</si>
  <si>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</si>
  <si>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</si>
  <si>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</si>
  <si>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</si>
  <si>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</si>
  <si>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</si>
  <si>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</si>
  <si>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</si>
  <si>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</si>
  <si>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</si>
  <si>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</si>
  <si>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</si>
  <si>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</si>
  <si>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</si>
  <si>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</si>
  <si>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COMPLEJO EDUCACIONAL LUIS DURAND DURAND</t>
  </si>
  <si>
    <t>TRAIGUÉN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</si>
  <si>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</si>
  <si>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</si>
  <si>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</si>
  <si>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</si>
  <si>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</si>
  <si>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</si>
  <si>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</si>
  <si>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</si>
  <si>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ESCUELA BASICA REPUBLICA DE ITALIA</t>
  </si>
  <si>
    <t>LUMACO</t>
  </si>
  <si>
    <t>ESCUELA F-174 VALLE DE LUMACO</t>
  </si>
  <si>
    <t>ESC. MUNICIPAL PICHIPELLAHUEN</t>
  </si>
  <si>
    <t>ESC. BASICA QUETRAHUE</t>
  </si>
  <si>
    <t>ESC. BASICA RALUN</t>
  </si>
  <si>
    <t>ESC. BASICA CHANCO</t>
  </si>
  <si>
    <t>ESCUELA RUCATRARO ALTO</t>
  </si>
  <si>
    <t>GALVARINO</t>
  </si>
  <si>
    <t>ESC. BASICA RUCAYECO</t>
  </si>
  <si>
    <t>ESC. BASICA BUTA RINCON</t>
  </si>
  <si>
    <t>ESCUELA MUNICIPAL G-180 MARIA RIQUELME MENA</t>
  </si>
  <si>
    <t>ESC. BASICA COMUDE</t>
  </si>
  <si>
    <t>ESC. BASICA REDUCCION CALBUDIR</t>
  </si>
  <si>
    <t>LICEO MARIA AURORA GUINEZ RAMIREZ</t>
  </si>
  <si>
    <t>PURÉN</t>
  </si>
  <si>
    <t>ESCUELA PEDRO DE ONA</t>
  </si>
  <si>
    <t>LICEO BICENTENARIO INDÓMITO DE PURÉN</t>
  </si>
  <si>
    <t>ESCUELA ENZO FERRARI</t>
  </si>
  <si>
    <t>ESC.BASICA PINGUIDAHUE</t>
  </si>
  <si>
    <t>ESC. BASICA TRANAMAN</t>
  </si>
  <si>
    <t>ESC. BASICA CONUNHUENU</t>
  </si>
  <si>
    <t>ESC. BASICA IPINCO ALTO</t>
  </si>
  <si>
    <t>ESC. BASICA QUILACO</t>
  </si>
  <si>
    <t>ESC. BASICA HUITRANLEBU</t>
  </si>
  <si>
    <t>ESCUELA PELLAHUENCO</t>
  </si>
  <si>
    <t>ESC. BASICA EL LINGUE</t>
  </si>
  <si>
    <t>ESC. BASICA CAUPOLICAN</t>
  </si>
  <si>
    <t>ESCUELA GUSTAVO VASQUEZ DIAZ</t>
  </si>
  <si>
    <t>LOS SAUCES</t>
  </si>
  <si>
    <t>ESCUELA DE LOS SAUCES</t>
  </si>
  <si>
    <t>ESC. BASICA ELENA MULLER M.</t>
  </si>
  <si>
    <t>ESC. BASICA OSCAR CASTRO</t>
  </si>
  <si>
    <t>ESC. BASICA PIVADENCO</t>
  </si>
  <si>
    <t>ESCUELA BASICA VILLA TRINTE</t>
  </si>
  <si>
    <t>ESC. BASICA GUIDO GRANDE</t>
  </si>
  <si>
    <t>ESCUELA VICENTE PEREZ ROSALES</t>
  </si>
  <si>
    <t>ESC. BASICA NININCO</t>
  </si>
  <si>
    <t>ESCUELA DE CENTENARIO</t>
  </si>
  <si>
    <t>ESC. BASICA PETRONA PAILLALEO</t>
  </si>
  <si>
    <t>INSTITUTO SUPERIOR DE COMERCIO</t>
  </si>
  <si>
    <t>TEMUCO</t>
  </si>
  <si>
    <t>LICEO INDUSTRIAL A-27 TEMUCO</t>
  </si>
  <si>
    <t>LICEO BICENTENARIO TECNOLÓGICO DE LA ARAUCANIA DE TEMUCO</t>
  </si>
  <si>
    <t>INSTITUTO SUPERIOR DE ESPECIALIDADES TECNICAS DE TEMUCO</t>
  </si>
  <si>
    <t>LICEO GABRIELA MISTRAL DE TEMUCO</t>
  </si>
  <si>
    <t>LICEO PABLO NERUDA</t>
  </si>
  <si>
    <t>ESCUELA CAMPOS DEPORTIVOS</t>
  </si>
  <si>
    <t>ESCUELA STANDAR</t>
  </si>
  <si>
    <t>ESCUELA VILLA ALEGRE</t>
  </si>
  <si>
    <t>ESCUELA MANUEL RECABARREN</t>
  </si>
  <si>
    <t>COMPLEJO EDUC. UN AMANECER EN LA ARAUCANIA</t>
  </si>
  <si>
    <t>COLEGIO ALONSO DE ERCILLA</t>
  </si>
  <si>
    <t>ESCUELA ESPECIAL NIELOL</t>
  </si>
  <si>
    <t>ESCUELA DARIO SALAS</t>
  </si>
  <si>
    <t>PADRE LAS CASAS</t>
  </si>
  <si>
    <t>ESCUELA DE ADULTOS MANUEL ROJAS</t>
  </si>
  <si>
    <t>ESCUELA MUNICIPAL EL TRENCITO</t>
  </si>
  <si>
    <t>ESCUELA VILLA CAROLINA</t>
  </si>
  <si>
    <t>COMPLEJO EDUCACIONAL LA GRANJA</t>
  </si>
  <si>
    <t>VILCÚN</t>
  </si>
  <si>
    <t>ESCUELA LABRANZA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</si>
  <si>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</si>
  <si>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</si>
  <si>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</si>
  <si>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</si>
  <si>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</si>
  <si>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</si>
  <si>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</si>
  <si>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</si>
  <si>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</si>
  <si>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</si>
  <si>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</si>
  <si>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</si>
  <si>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</si>
  <si>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</si>
  <si>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</si>
  <si>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</si>
  <si>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MOLLULCO</t>
  </si>
  <si>
    <t>ESCUELA TROMEN ALTO</t>
  </si>
  <si>
    <t>ESCUELA BOYECO</t>
  </si>
  <si>
    <t>ESCUELA CHOMIO</t>
  </si>
  <si>
    <t>ESCUELA COLLIMALLIN</t>
  </si>
  <si>
    <t>ESCUELA CHAPOD</t>
  </si>
  <si>
    <t>ESCUELA FUNDO MAQUEHUE</t>
  </si>
  <si>
    <t>LICEO H-C JORGE TEILLIER SANDOVAL</t>
  </si>
  <si>
    <t>LAUTARO</t>
  </si>
  <si>
    <t>ESC. BASICA NUMERO SEIS</t>
  </si>
  <si>
    <t>ESC. BASICA AMELIA GODOY</t>
  </si>
  <si>
    <t>ESCUELA IRENE FREI</t>
  </si>
  <si>
    <t>ESC. BASICA GUACOLDA</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</si>
  <si>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</si>
  <si>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</si>
  <si>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</si>
  <si>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</si>
  <si>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</si>
  <si>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</si>
  <si>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</si>
  <si>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</si>
  <si>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</si>
  <si>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</si>
  <si>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</si>
  <si>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</si>
  <si>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</si>
  <si>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</si>
  <si>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</si>
  <si>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</si>
  <si>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</si>
  <si>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</si>
  <si>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LICEO ISABEL POBLETE V.</t>
  </si>
  <si>
    <t>PERQUENCO</t>
  </si>
  <si>
    <t>ESCUELA LOS QUIQUES</t>
  </si>
  <si>
    <t>ESC. BASICA PARLAMENTO</t>
  </si>
  <si>
    <t>COLEGIO AMERICA</t>
  </si>
  <si>
    <t>ESCUELA DAGOBERTO GODOY</t>
  </si>
  <si>
    <t>ESC. BASICA VEGA REDONDA</t>
  </si>
  <si>
    <t>ESCUELA MARTIN ALONQUEO PIUTRIN</t>
  </si>
  <si>
    <t>ESC. BASICA COLLIN ALTO</t>
  </si>
  <si>
    <t>ESC. BASICA CANTINO</t>
  </si>
  <si>
    <t>LICEO MUNICIPAL ATENEA</t>
  </si>
  <si>
    <t>CUNCO</t>
  </si>
  <si>
    <t>LICEO ARTURO VALENZUELA</t>
  </si>
  <si>
    <t>ESCUELA BASICA LAS HORTENCIAS</t>
  </si>
  <si>
    <t>ESCUELA HECTOR VALENZUELA CEA</t>
  </si>
  <si>
    <t>VILLARRICA</t>
  </si>
  <si>
    <t>ESC. BASICA SAN CAMILO</t>
  </si>
  <si>
    <t>ESCUELA VIDA Y PAZ</t>
  </si>
  <si>
    <t>ESC. BASICA EL ROSAL</t>
  </si>
  <si>
    <t>ESC. BASICA QUINETRU</t>
  </si>
  <si>
    <t>ESC. BASICA LLAULLAHUE</t>
  </si>
  <si>
    <t>ESCUELA PAULO ARAVENA ARAVENA</t>
  </si>
  <si>
    <t>ESCUELA LA MANANA</t>
  </si>
  <si>
    <t>ESC. BASICA LEUFUCHE</t>
  </si>
  <si>
    <t>ESCUELA BASICA QUECHEREHUE</t>
  </si>
  <si>
    <t>LICEO LOS ANDES</t>
  </si>
  <si>
    <t>MELIPEUCO</t>
  </si>
  <si>
    <t>ESC. BASICA MOLULCO</t>
  </si>
  <si>
    <t>ESC. BASICA CUMCUMLLAQUE</t>
  </si>
  <si>
    <t>ESC. BASICA CURACALCO</t>
  </si>
  <si>
    <t>ESCUELA MUNICIPAL CARÉN</t>
  </si>
  <si>
    <t>COMPLEJO EDUCACIONAL MONSEÑOR FRCO. VALDES S</t>
  </si>
  <si>
    <t>CURARREHUE</t>
  </si>
  <si>
    <t>ESCUELA RUCA MANKE</t>
  </si>
  <si>
    <t>ESCUELA JERONIMO NECULPAN</t>
  </si>
  <si>
    <t>ESCUELA EL SANTILLO</t>
  </si>
  <si>
    <t>ESCUELA MAMUIL MALAL</t>
  </si>
  <si>
    <t>ESCUELA LICANCURA</t>
  </si>
  <si>
    <t>LICEO BICENTENARIO   HOTELERIA Y TURISMO</t>
  </si>
  <si>
    <t>PUCÓN</t>
  </si>
  <si>
    <t>ESCUELA CARLOS HOLZAFEL</t>
  </si>
  <si>
    <t>ESCUELA JOSE MIGUEL MARTINEZ SOTO</t>
  </si>
  <si>
    <t>ESC. BASICA QUELHUE</t>
  </si>
  <si>
    <t>ESCUELA BASICA MUNICIPAL DE EL CLARO</t>
  </si>
  <si>
    <t>ESC. BASICA VILLA SAN PEDRO</t>
  </si>
  <si>
    <t>ESC. BASICA CARILEUFU</t>
  </si>
  <si>
    <t>ESC.BASICA PAILLACO</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</si>
  <si>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</si>
  <si>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</si>
  <si>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</si>
  <si>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</si>
  <si>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</si>
  <si>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</si>
  <si>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</si>
  <si>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</si>
  <si>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</si>
  <si>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</si>
  <si>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LICEO JUAN SCHLEYER</t>
  </si>
  <si>
    <t>FREIRE</t>
  </si>
  <si>
    <t>ESCUELA JUAN SEGUEL</t>
  </si>
  <si>
    <t>ESCUELA RAIMAPU</t>
  </si>
  <si>
    <t>ESCUELA LA ESPERANZA</t>
  </si>
  <si>
    <t>ESC. ESP.RET.MENTAL PAUL HARRIS</t>
  </si>
  <si>
    <t>ESCUELA LENFUEN</t>
  </si>
  <si>
    <t>ESCUELA ARMANDO QUINTULEN</t>
  </si>
  <si>
    <t>ESCUELA RUCAHUE</t>
  </si>
  <si>
    <t>ESCUELA LAS PALMERAS</t>
  </si>
  <si>
    <t>ESCUELA CACIQUE AILLANIR</t>
  </si>
  <si>
    <t>ESCUELA BASICA QUETROCO</t>
  </si>
  <si>
    <t>ESCUELA RURAL EL LLIUCO</t>
  </si>
  <si>
    <t>ESCUELA DOLLINCO</t>
  </si>
  <si>
    <t>ESCUELA COIPUE</t>
  </si>
  <si>
    <t>ESCUELA ALLIPEN</t>
  </si>
  <si>
    <t>LICEO BICENTENARIO CIENCIAS Y HUMANIDADES RBD 6223-5</t>
  </si>
  <si>
    <t>PITRUFQUÉN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</si>
  <si>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</si>
  <si>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</si>
  <si>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</si>
  <si>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</si>
  <si>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</si>
  <si>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</si>
  <si>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</si>
  <si>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</si>
  <si>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</si>
  <si>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</si>
  <si>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COMPLEJO EDUCACIONAL ANDRES ANTONIO GORBEA</t>
  </si>
  <si>
    <t>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</si>
  <si>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</si>
  <si>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</si>
  <si>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</si>
  <si>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</si>
  <si>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</si>
  <si>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</si>
  <si>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</si>
  <si>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</si>
  <si>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</si>
  <si>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</si>
  <si>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</si>
  <si>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</si>
  <si>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LICEO POLITECNICO ANDRES BELLO</t>
  </si>
  <si>
    <t>LONCOCHE</t>
  </si>
  <si>
    <t>LICEO BICENTENARIO PADRE ALBERTO HURTADO CRUCHAGA</t>
  </si>
  <si>
    <t>ESCUELA EGON ERNTS KEUTMANN BESGEN</t>
  </si>
  <si>
    <t>ESCUELA ALBORADA</t>
  </si>
  <si>
    <t>ESCUELA DOMITILA PINNA PARRA</t>
  </si>
  <si>
    <t>CENTRO EDUCACIONAL DE DESARROLLO INTEGRAL WE NEPEN</t>
  </si>
  <si>
    <t>ESCUELA EL CASTILLO</t>
  </si>
  <si>
    <t>ESCUELA ESMERALDA</t>
  </si>
  <si>
    <t>ESCUELA WINGKUL-NIGEN</t>
  </si>
  <si>
    <t>ESCUELA WENUY KUDAU</t>
  </si>
  <si>
    <t>ESCUELA PUKOYAM</t>
  </si>
  <si>
    <t>ESCUELA ESTADO DE ISRAEL</t>
  </si>
  <si>
    <t>ESCUELA QUESQUECHAN</t>
  </si>
  <si>
    <t>ESCUELA BASICA NILCAHUIN</t>
  </si>
  <si>
    <t>COMPLEJO EDUCACIONAL MARTIN KLEINKNECHT</t>
  </si>
  <si>
    <t>TOLTÉN</t>
  </si>
  <si>
    <t>ESCUELA AGUAS Y GAVIOTAS</t>
  </si>
  <si>
    <t>ESCUELA RAYEN LAFQUEN QUEULE</t>
  </si>
  <si>
    <t>ESCUELA EL SEMBRADOR</t>
  </si>
  <si>
    <t>ESCUELA AMANECER DE VILLA LOS BOLDOS</t>
  </si>
  <si>
    <t>ESCUELA BASICA ESTACION TOLTEN</t>
  </si>
  <si>
    <t>TEODORO SCHMIDT</t>
  </si>
  <si>
    <t>ESCUELA DE CAYCHAYEN</t>
  </si>
  <si>
    <t>ESCUELA PUCHILCO</t>
  </si>
  <si>
    <t>ESCUELA LA CONCEPCION</t>
  </si>
  <si>
    <t>ESCUELA ANTU-LAFQUEN</t>
  </si>
  <si>
    <t>ESCUELA PORMA</t>
  </si>
  <si>
    <t>ESCUELA BASICA RURAL FLOR DEL VALLE</t>
  </si>
  <si>
    <t>ESCUELA DE CAMAGUEY</t>
  </si>
  <si>
    <t>LICEO MUNICIPAL BARROS ARANA</t>
  </si>
  <si>
    <t>COMPLEJO EDUCACIONAL NUEVA ALBORADA</t>
  </si>
  <si>
    <t>ESCUELA HORIZONTES</t>
  </si>
  <si>
    <t>ESCUELA ISLA LLICAN</t>
  </si>
  <si>
    <t>ESCUELA NOHUALHUE</t>
  </si>
  <si>
    <t>ESCUELA MALALHUE</t>
  </si>
  <si>
    <t>ESCUELA PUYEHUE</t>
  </si>
  <si>
    <t>ESCUELA DE RUCA-CURA</t>
  </si>
  <si>
    <t>ESCUELA LOS TRONCOS</t>
  </si>
  <si>
    <t>LICEO REINO DE SUECIA</t>
  </si>
  <si>
    <t>SAAVEDRA</t>
  </si>
  <si>
    <t>ESCUELA BASICA COLLICO RANCO</t>
  </si>
  <si>
    <t>ESCUELA BASICA BARTOLO LLANCALEO</t>
  </si>
  <si>
    <t>ESCCUELA BASICA INALAFQUEN</t>
  </si>
  <si>
    <t>ESC. BASICA AUGUSTO WINTER TAPIA</t>
  </si>
  <si>
    <t>ESCUELA BASICA CALOF</t>
  </si>
  <si>
    <t>ESC. BASICA ANTONIO LADINO</t>
  </si>
  <si>
    <t>LICEO PUBLICO BICENTENARIO DE EXCELENCIA CLAUDIO ARRAU LEON</t>
  </si>
  <si>
    <t>CARAHUE</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</si>
  <si>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</si>
  <si>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</si>
  <si>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</si>
  <si>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</si>
  <si>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</si>
  <si>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</si>
  <si>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</si>
  <si>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</si>
  <si>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</si>
  <si>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</si>
  <si>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</si>
  <si>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</si>
  <si>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</si>
  <si>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</si>
  <si>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</si>
  <si>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COI COI</t>
  </si>
  <si>
    <t>LICEO INDUSTRIAL C-16 NUEVA IMPERIAL</t>
  </si>
  <si>
    <t>NUEVA IMPERIAL</t>
  </si>
  <si>
    <t>LICEO BICENTENARIO LUIS GONZALEZ VASQUEZ 6585-4</t>
  </si>
  <si>
    <t>LICEO BICENTENARIO JAMES MUNDELL</t>
  </si>
  <si>
    <t>CHOLCHOL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</si>
  <si>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</si>
  <si>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</si>
  <si>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</si>
  <si>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</si>
  <si>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</si>
  <si>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</si>
  <si>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</si>
  <si>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</si>
  <si>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</si>
  <si>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</si>
  <si>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</si>
  <si>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</si>
  <si>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</si>
  <si>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</si>
  <si>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</si>
  <si>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</si>
  <si>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</si>
  <si>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</si>
  <si>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</si>
  <si>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</si>
  <si>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RUCAPANGUE</t>
  </si>
  <si>
    <t>ESC. BASICA ALTAMIRA</t>
  </si>
  <si>
    <t>ESC. BASICA LIFKO</t>
  </si>
  <si>
    <t>ESC. BASICA NUEVA AURORA</t>
  </si>
  <si>
    <t>ESC. BASICA SANTA MARIA DE BOROA</t>
  </si>
  <si>
    <t>ESC. BASICA LOS ROBLES</t>
  </si>
  <si>
    <t>ESCUELA BASICA MANIO DUCANAN</t>
  </si>
  <si>
    <t>LICEO GREGORIO URRUTIA</t>
  </si>
  <si>
    <t>ESCUELA MUNICIPAL RIO QUILLEN</t>
  </si>
  <si>
    <t>ESCUELA BASICA DE LA PIEDRA</t>
  </si>
  <si>
    <t>ESCUELA BASICA MANIUCO</t>
  </si>
  <si>
    <t>ESCUELA SAN JUAN DE AILLINCO</t>
  </si>
  <si>
    <t>ESCUELA MUNICIPAL DE LLUQUENTUE</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</si>
  <si>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</si>
  <si>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</si>
  <si>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</si>
  <si>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</si>
  <si>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</si>
  <si>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</si>
  <si>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</si>
  <si>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</si>
  <si>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MUNICIPAL NILPE</t>
  </si>
  <si>
    <t>INSTITUTO COMERCIAL DE VALDIVIA</t>
  </si>
  <si>
    <t>VALDIVIA</t>
  </si>
  <si>
    <t>DE LOS RÍOS</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</si>
  <si>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</si>
  <si>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</si>
  <si>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</si>
  <si>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</si>
  <si>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</si>
  <si>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</si>
  <si>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</si>
  <si>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</si>
  <si>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</si>
  <si>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</si>
  <si>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</si>
  <si>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C.E.I.A. NARCISO GARCIA BARRIA</t>
  </si>
  <si>
    <t>PUERTO MONTT</t>
  </si>
  <si>
    <t>DE LOS LAGOS</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</si>
  <si>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</si>
  <si>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</si>
  <si>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</si>
  <si>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</si>
  <si>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</si>
  <si>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</si>
  <si>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</si>
  <si>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</si>
  <si>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</si>
  <si>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</si>
  <si>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</si>
  <si>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</si>
  <si>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</si>
  <si>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</si>
  <si>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</si>
  <si>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</si>
  <si>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</si>
  <si>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</si>
  <si>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LICEO SAN LUIS DE ALBA</t>
  </si>
  <si>
    <t>MARIQUINA</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</si>
  <si>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</si>
  <si>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</si>
  <si>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</si>
  <si>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</si>
  <si>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</si>
  <si>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</si>
  <si>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</si>
  <si>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</si>
  <si>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</si>
  <si>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</si>
  <si>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</si>
  <si>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</si>
  <si>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</si>
  <si>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</si>
  <si>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</si>
  <si>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</si>
  <si>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BICENTENERIO DE EXCELENCIA CAMILO HENRIQUEZ GONZALEZ DE LANCO.</t>
  </si>
  <si>
    <t>LANCO</t>
  </si>
  <si>
    <t>ESCUELA FELIPE BARTHOU CORBEAUX</t>
  </si>
  <si>
    <t>LICEO REPUBLICA DEL BRASIL</t>
  </si>
  <si>
    <t>ESCUELA RURAL REDUCCION ANTILHUE</t>
  </si>
  <si>
    <t>ESCUELA RURAL RUCAKLEN</t>
  </si>
  <si>
    <t>ESCUELA RURAL PUQUINE BAJO</t>
  </si>
  <si>
    <t>ESCUELA RURAL AYLIN</t>
  </si>
  <si>
    <t>ESCUELA ALBERTO CORDOVA LATORRE</t>
  </si>
  <si>
    <t>LICEO BICENTENARIO ALBERTO BLEST GANA</t>
  </si>
  <si>
    <t>LOS LAGOS</t>
  </si>
  <si>
    <t>ESCUELA NEVADA</t>
  </si>
  <si>
    <t>ESCUELA RURAL FOLILCO</t>
  </si>
  <si>
    <t>ESCUELA NUEVA ESPANA</t>
  </si>
  <si>
    <t>ESCUELA RURAL ANTILHUE</t>
  </si>
  <si>
    <t>ESCUELA RURAL USTARITZ</t>
  </si>
  <si>
    <t>ESCUELA RURAL COMUNIDAD STA CARLA</t>
  </si>
  <si>
    <t>ESCUELA RURAL LAS HUELLAS</t>
  </si>
  <si>
    <t>ESCUELA RURAL EL SALTO</t>
  </si>
  <si>
    <t>ESCUELA RURAL ENRIQUE HEVIA LABBE</t>
  </si>
  <si>
    <t>ESCUELA RURAL ALICIA MERA OVALLE</t>
  </si>
  <si>
    <t>COLEGIO JOSE MANUEL BALMACEDA FÉRNANDEZ</t>
  </si>
  <si>
    <t>FUTRONO</t>
  </si>
  <si>
    <t>ESCUELA RURAL NONTUELA</t>
  </si>
  <si>
    <t>ESCUELA FRONTERIZA DE LLIFEN</t>
  </si>
  <si>
    <t>ESCUELA RURAL LONCOPAN BAJO</t>
  </si>
  <si>
    <t>ESCUELA RURAL LOS CERRILLOS</t>
  </si>
  <si>
    <t>ESCUELA RURAL EL LLOLLY</t>
  </si>
  <si>
    <t>PAILLACO</t>
  </si>
  <si>
    <t>ESCUELA RURAL ISLA HUAPI</t>
  </si>
  <si>
    <t>ESCUELA RURAL VISTA HERMOSA</t>
  </si>
  <si>
    <t>ESCUELA RURAL PUMOL</t>
  </si>
  <si>
    <t>ESCUELA RURAL HUEINAHUE</t>
  </si>
  <si>
    <t>ESCUELA RURAL CURRINE</t>
  </si>
  <si>
    <t>LICEO BICENTENARIO DE EXCELENCIA CARLOS HAVERBECK RICHTER</t>
  </si>
  <si>
    <t>CORRAL</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</si>
  <si>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</si>
  <si>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</si>
  <si>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</si>
  <si>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</si>
  <si>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</si>
  <si>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</si>
  <si>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</si>
  <si>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</si>
  <si>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</si>
  <si>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MÁFIL</t>
  </si>
  <si>
    <t>ESCUELA ARTÍSTICA ALABAMA</t>
  </si>
  <si>
    <t>ESCUELA RURAL PUTREGUEL</t>
  </si>
  <si>
    <t>ESCUELA RURAL SANTA HIGIDIA</t>
  </si>
  <si>
    <t>ESCUELA RURAL HUILLICOIHUE</t>
  </si>
  <si>
    <t>ESCUELA RURAL ENRIQUE TALADRIZ</t>
  </si>
  <si>
    <t>ESCUELA RURAL RUNCA</t>
  </si>
  <si>
    <t>CENTRO EDUCATIVO FERNANDO SANTIVAN</t>
  </si>
  <si>
    <t>PANGUIPULLI</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</si>
  <si>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</si>
  <si>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</si>
  <si>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</si>
  <si>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</si>
  <si>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</si>
  <si>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</si>
  <si>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</si>
  <si>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</si>
  <si>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</si>
  <si>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</si>
  <si>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</si>
  <si>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</si>
  <si>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</si>
  <si>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</si>
  <si>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</si>
  <si>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</si>
  <si>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</si>
  <si>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</si>
  <si>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</si>
  <si>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</si>
  <si>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</si>
  <si>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</si>
  <si>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</si>
  <si>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</si>
  <si>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</si>
  <si>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</si>
  <si>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COLEGIO DE CULTURA Y DIFUSION ARTISTICA</t>
  </si>
  <si>
    <t>LA UNIÓN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</si>
  <si>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</si>
  <si>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</si>
  <si>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</si>
  <si>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</si>
  <si>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</si>
  <si>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</si>
  <si>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</si>
  <si>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</si>
  <si>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</si>
  <si>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</si>
  <si>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</si>
  <si>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</si>
  <si>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</si>
  <si>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</si>
  <si>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</si>
  <si>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</si>
  <si>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</si>
  <si>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</si>
  <si>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</si>
  <si>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</si>
  <si>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</si>
  <si>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</si>
  <si>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</si>
  <si>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</si>
  <si>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</si>
  <si>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</si>
  <si>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</si>
  <si>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</si>
  <si>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</si>
  <si>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</si>
  <si>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</si>
  <si>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LICEO VICENTE PEREZ ROSALES</t>
  </si>
  <si>
    <t>RÍO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</si>
  <si>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</si>
  <si>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</si>
  <si>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</si>
  <si>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</si>
  <si>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</si>
  <si>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</si>
  <si>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</si>
  <si>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</si>
  <si>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</si>
  <si>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</si>
  <si>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</si>
  <si>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</si>
  <si>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</si>
  <si>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</si>
  <si>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</si>
  <si>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</si>
  <si>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</si>
  <si>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</si>
  <si>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LAGO RANCO</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</si>
  <si>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</si>
  <si>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</si>
  <si>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</si>
  <si>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</si>
  <si>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</si>
  <si>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</si>
  <si>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</si>
  <si>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</si>
  <si>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</si>
  <si>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COLEGIO INTI SUYAY</t>
  </si>
  <si>
    <t>OSORNO</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</si>
  <si>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</si>
  <si>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</si>
  <si>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</si>
  <si>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</si>
  <si>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</si>
  <si>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</si>
  <si>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</si>
  <si>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</si>
  <si>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</si>
  <si>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</si>
  <si>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</si>
  <si>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</si>
  <si>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CLAUDIO ARRAU</t>
  </si>
  <si>
    <t>ESCUELA MONSEÑOR FRANCISCO VALDES SUBERCASEAUX</t>
  </si>
  <si>
    <t>ESCUELA MEXICO DE MICHOACAN</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</si>
  <si>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</si>
  <si>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</si>
  <si>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</si>
  <si>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</si>
  <si>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</si>
  <si>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</si>
  <si>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</si>
  <si>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</si>
  <si>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</si>
  <si>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</si>
  <si>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</si>
  <si>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</si>
  <si>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</si>
  <si>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</si>
  <si>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</si>
  <si>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</si>
  <si>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</si>
  <si>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</si>
  <si>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</si>
  <si>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</si>
  <si>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BASICA SAN PABLO</t>
  </si>
  <si>
    <t>SAN PABLO</t>
  </si>
  <si>
    <t>ESCUELA DELICIO CARDENAS BUSTAMANTE</t>
  </si>
  <si>
    <t>ESCUELA RURAL QUITRA QUITRA</t>
  </si>
  <si>
    <t>ESCUELA RURAL ALEJANDRO VASQUEZ BALDEVELLANO</t>
  </si>
  <si>
    <t>ESCUELA RURAL VILLA CARACOL</t>
  </si>
  <si>
    <t>ESCUEAL RURAL QUILEN</t>
  </si>
  <si>
    <t>ESCUELA RURAL TRUMAO</t>
  </si>
  <si>
    <t>ESCUELA RURAL JULIO MOHR SCHULER</t>
  </si>
  <si>
    <t>ESCUELA RURAL LA POZA</t>
  </si>
  <si>
    <t>ESCUELA ENTRE LAGOS</t>
  </si>
  <si>
    <t>PUYEHUE</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</si>
  <si>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</si>
  <si>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</si>
  <si>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</si>
  <si>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</si>
  <si>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</si>
  <si>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</si>
  <si>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</si>
  <si>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</si>
  <si>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</si>
  <si>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ALBERTO HURTADO</t>
  </si>
  <si>
    <t>PUERTO OCTAY</t>
  </si>
  <si>
    <t>ESCUELA RURAL ADMINISTRACION RUPANCO</t>
  </si>
  <si>
    <t>ESCUELA RURAL LAS CASCADAS</t>
  </si>
  <si>
    <t>ESCUELA RURAL EL ISLOTE RUPANCO</t>
  </si>
  <si>
    <t>ESCUELA RURAL LA PELLINADA</t>
  </si>
  <si>
    <t>ESCUELA RURAL NOCHACO</t>
  </si>
  <si>
    <t>LICEO BICENTENARIO TOMAS BURGOS</t>
  </si>
  <si>
    <t>PURRANQUE</t>
  </si>
  <si>
    <t>ESCUELA BERTOLDO HOFMANN KAHLER</t>
  </si>
  <si>
    <t>ESCUELA VILLA LO BURGOS</t>
  </si>
  <si>
    <t>CENTRO EDUCACION INTEGRAL DE ADULTOS</t>
  </si>
  <si>
    <t>ESCUELA RURAL LA PAZ</t>
  </si>
  <si>
    <t>ESCUELA RURAL ANTONIO SEGUNDO FERNANDEZ PORTALES</t>
  </si>
  <si>
    <t>ESCUELA RURAL CRUCERO NUEVO</t>
  </si>
  <si>
    <t>ESCUELA PURRANQUE</t>
  </si>
  <si>
    <t>ESCUELA RURAL CONCORDIA</t>
  </si>
  <si>
    <t>ESCUELA RURAL NUEVA ISRAEL</t>
  </si>
  <si>
    <t>ESCUELA RURAL MANQUEMAPU</t>
  </si>
  <si>
    <t>ESCUELA ANDREW JACKSON</t>
  </si>
  <si>
    <t>RÍO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</si>
  <si>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</si>
  <si>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</si>
  <si>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</si>
  <si>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</si>
  <si>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</si>
  <si>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</si>
  <si>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</si>
  <si>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</si>
  <si>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SAN JOSE</t>
  </si>
  <si>
    <t>LICEO AGRICOLA `VISTA HERMOSA`</t>
  </si>
  <si>
    <t>ESCUELA RURAL PULOTRE</t>
  </si>
  <si>
    <t>SAN JUAN DE LA COSTA</t>
  </si>
  <si>
    <t>ESCUELA RURAL PUAUCHO</t>
  </si>
  <si>
    <t>ESCUELA RURAL LOMA DE LA PIEDRA</t>
  </si>
  <si>
    <t>ESCUELA RURAL PUÑINQUE</t>
  </si>
  <si>
    <t>ESCUELA RURAL PUCATRIHUE</t>
  </si>
  <si>
    <t>ESCUELA RURAL LIUCURA</t>
  </si>
  <si>
    <t>ESCUELA RURAL PURREHUIN</t>
  </si>
  <si>
    <t>ESCUELA RURAL BAHIA MANSA</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</si>
  <si>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</si>
  <si>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</si>
  <si>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</si>
  <si>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</si>
  <si>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</si>
  <si>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</si>
  <si>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</si>
  <si>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</si>
  <si>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</si>
  <si>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</si>
  <si>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7 ARABE-SIRIA</t>
  </si>
  <si>
    <t>ESCUELA N 3 MELIPULLI</t>
  </si>
  <si>
    <t>ESCUELA CHILOE</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</si>
  <si>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</si>
  <si>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</si>
  <si>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</si>
  <si>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</si>
  <si>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</si>
  <si>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</si>
  <si>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</si>
  <si>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RURAL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</si>
  <si>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</si>
  <si>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</si>
  <si>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</si>
  <si>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</si>
  <si>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</si>
  <si>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</si>
  <si>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</si>
  <si>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</si>
  <si>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</si>
  <si>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</si>
  <si>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</si>
  <si>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</si>
  <si>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</si>
  <si>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</si>
  <si>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</si>
  <si>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</si>
  <si>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</si>
  <si>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</si>
  <si>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</si>
  <si>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</si>
  <si>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TEPUAL</t>
  </si>
  <si>
    <t>ESCUELA RURAL LA VARA</t>
  </si>
  <si>
    <t>ESCUELA RURAL MAILLEN-PUQUELDON</t>
  </si>
  <si>
    <t>ESCUELA RURAL RIO BLANCO</t>
  </si>
  <si>
    <t>ESCUELA RURAL ·PUNTILLA TENGLO</t>
  </si>
  <si>
    <t>ESCUELA RURAL PELLINES DEL SALTO</t>
  </si>
  <si>
    <t>ESCUELA RURAL ALTO BONITO</t>
  </si>
  <si>
    <t>ESCUELA RURAL SALTO GRANDE</t>
  </si>
  <si>
    <t>ESCUELA ANAHUAC</t>
  </si>
  <si>
    <t>ESCUELA RURAL CALETA LA ARENA</t>
  </si>
  <si>
    <t>LICEO PEDRO AGUIRRE CERDA</t>
  </si>
  <si>
    <t>PUERTO VARAS</t>
  </si>
  <si>
    <t>COLEGIO ROSITA NOVARO DE NOVARO PUERTO VARAS</t>
  </si>
  <si>
    <t>ESCUELA GRUPO ESCOLAR</t>
  </si>
  <si>
    <t>CNB ARTISTICO</t>
  </si>
  <si>
    <t>ESCUELA RURAL COLONIA RIO SUR</t>
  </si>
  <si>
    <t>ESCUELA RURAL SANTA MARIA</t>
  </si>
  <si>
    <t>ESCUELA RURAL JOSE WERNER MEIXNER</t>
  </si>
  <si>
    <t>ESCUELA RURAL REINALDO RADDATZ HARRICH</t>
  </si>
  <si>
    <t>ESCUELA RURAL JANEQUEO</t>
  </si>
  <si>
    <t>ESCUELA RURAL HARDY MINTE BARTSCH</t>
  </si>
  <si>
    <t>ESCUELA RURAL ELLA MINTE DE ROTH</t>
  </si>
  <si>
    <t>ESCUELA RURAL EPSON DE ENSENADA</t>
  </si>
  <si>
    <t>ESCUELA RURAL RICARDO ROTH SCHUTZ</t>
  </si>
  <si>
    <t>ESCUELA BASICA FRONTERIZA JUAN SOLER MANFREDINI</t>
  </si>
  <si>
    <t>COCHAMÓ</t>
  </si>
  <si>
    <t>ESCUELA RURAL JOHN KENNEDY</t>
  </si>
  <si>
    <t>ESCUELA RURAL SOBERANIA</t>
  </si>
  <si>
    <t>ESCUELA RURAL CRISTO REY</t>
  </si>
  <si>
    <t>ESCUELA RURAL SANTA AGUEDA</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</si>
  <si>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</si>
  <si>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</si>
  <si>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</si>
  <si>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</si>
  <si>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</si>
  <si>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</si>
  <si>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</si>
  <si>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</si>
  <si>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</si>
  <si>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</si>
  <si>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CALBUCO</t>
  </si>
  <si>
    <t>ESCUELA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</si>
  <si>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</si>
  <si>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</si>
  <si>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</si>
  <si>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</si>
  <si>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</si>
  <si>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</si>
  <si>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</si>
  <si>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</si>
  <si>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</si>
  <si>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</si>
  <si>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</si>
  <si>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</si>
  <si>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</si>
  <si>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</si>
  <si>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</si>
  <si>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</si>
  <si>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</si>
  <si>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EL DAO</t>
  </si>
  <si>
    <t>ESCUELA RURAL PUTENIO</t>
  </si>
  <si>
    <t>ESCUELA RURAL PEDRO BARRIENTOS BARRIENTOS</t>
  </si>
  <si>
    <t>ESCUELA RURAL EL ESTERO RULO</t>
  </si>
  <si>
    <t>ESCUELA RURAL LA CAMPANA</t>
  </si>
  <si>
    <t>ESCUELA RURAL ISLA CHIDHUAPI</t>
  </si>
  <si>
    <t>ESCUELA RURAL SAN ANTONIO</t>
  </si>
  <si>
    <t>ESCUELA RURAL CARMEN MIRANDA NAVARRO</t>
  </si>
  <si>
    <t>ESCUELA RURAL HUAPI ABTAO</t>
  </si>
  <si>
    <t>ESCUELA RURAL PEÑASMO</t>
  </si>
  <si>
    <t>ESCUELA RURAL EL AVELLANAL</t>
  </si>
  <si>
    <t>ESCUELA RURAL CHUCAGUA</t>
  </si>
  <si>
    <t>ESCUELA RURAL ISLA TABON</t>
  </si>
  <si>
    <t>ESCUELA RURAL MACHIL</t>
  </si>
  <si>
    <t>ESCUELA RURAL HUAYUN BAJO</t>
  </si>
  <si>
    <t>ESCUELA LIBERTADOR GENERAL BERNARDO O´HIGGINS RIQUELME</t>
  </si>
  <si>
    <t>LICEO CAPITAN DE FRAGATA FRANCISCO VIDAL GORMAZ</t>
  </si>
  <si>
    <t>MAULLÍN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</si>
  <si>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</si>
  <si>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</si>
  <si>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</si>
  <si>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</si>
  <si>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</si>
  <si>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</si>
  <si>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</si>
  <si>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</si>
  <si>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</si>
  <si>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</si>
  <si>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</si>
  <si>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</si>
  <si>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</si>
  <si>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</si>
  <si>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</si>
  <si>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</si>
  <si>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</si>
  <si>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COLEGIO BICENTENARIO DE DIFUSION ARTISTICA LOS ULMOS</t>
  </si>
  <si>
    <t>LOS MUERMOS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</si>
  <si>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</si>
  <si>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</si>
  <si>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</si>
  <si>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</si>
  <si>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</si>
  <si>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</si>
  <si>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</si>
  <si>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</si>
  <si>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</si>
  <si>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EL SARAOS</t>
  </si>
  <si>
    <t>ESCUELA RURAL PARAGUAY CHICO</t>
  </si>
  <si>
    <t>ESCUELA RURAL SAN ANDRES</t>
  </si>
  <si>
    <t>FRESIA</t>
  </si>
  <si>
    <t>ESCUELA RURAL CAU-CAU</t>
  </si>
  <si>
    <t>ESCUELA BASICA AGRICOLA HUEMPELEO</t>
  </si>
  <si>
    <t>ESCUELA RURAL LUCILA GODOY ALCAYAGA</t>
  </si>
  <si>
    <t>ESCUELA RURAL OLGA SOTO ALVARADO</t>
  </si>
  <si>
    <t>ESCUELA RURAL RINCONADA</t>
  </si>
  <si>
    <t>ESCUELA RURAL ENTRE RIOS</t>
  </si>
  <si>
    <t>ESCUELA RURAL LINEA SIN NOMBRE</t>
  </si>
  <si>
    <t>ESCUELA RURAL PARGA</t>
  </si>
  <si>
    <t>LICEO CARLOS IBAÑEZ DEL CAMPO</t>
  </si>
  <si>
    <t>ESCUELA RURAL SANTA MONICA</t>
  </si>
  <si>
    <t>ESCUELA RURAL EL PEUCHEN</t>
  </si>
  <si>
    <t>LICEO BICENTENARIO POLITECNICO HOLANDA</t>
  </si>
  <si>
    <t>LLANQUIHUE</t>
  </si>
  <si>
    <t>ESCUELA INES GALLARDO ALVARADO</t>
  </si>
  <si>
    <t>ESCUELA RURAL LONCOTORO</t>
  </si>
  <si>
    <t>ESCUELA RURAL COLEGUAL</t>
  </si>
  <si>
    <t>ESCUELA RURAL COLIGUAL SAN JUAN</t>
  </si>
  <si>
    <t>LICEO INDUSTRIAL CHILENO-ALEMAN</t>
  </si>
  <si>
    <t>FRUTILLAR</t>
  </si>
  <si>
    <t>ESCUELA BERNARDO PHILIPPI</t>
  </si>
  <si>
    <t>ESCUELA RURAL LOS LINARES DE CASMA</t>
  </si>
  <si>
    <t>ESCUELA RURAL MARIO PEREZ NAVARRO</t>
  </si>
  <si>
    <t>ESCUELA RURAL PARAGUAY</t>
  </si>
  <si>
    <t>ESCUELA CARLOS SPRINGER NIKLITSCHEK</t>
  </si>
  <si>
    <t>ESCUELA RURAL COLONIA SAN MARTIN</t>
  </si>
  <si>
    <t>LICEO POLITECNICO DE CASTRO</t>
  </si>
  <si>
    <t>CASTRO</t>
  </si>
  <si>
    <t>ESCUELA LUIS URIBE DIAZ</t>
  </si>
  <si>
    <t>ESCUELA INES MUNOZ DE GARCIA</t>
  </si>
  <si>
    <t>LICEO AYTUE</t>
  </si>
  <si>
    <t>ESCUELA RURAL PEDRO VELAZQUEZ BONTES</t>
  </si>
  <si>
    <t>ESCUELA RURAL ANA NELLY OYARZUN CARTES</t>
  </si>
  <si>
    <t>ESCUELA RURAL MIRTA OYARZO VERA</t>
  </si>
  <si>
    <t>ESCUELA RURAL MANUELA CARDENAS BARRIA</t>
  </si>
  <si>
    <t>ESCUELA RURAL QUILQUICO</t>
  </si>
  <si>
    <t>ESCUELA RURAL PAUL HARRIS</t>
  </si>
  <si>
    <t>ESCUELA RURAL PUACURA</t>
  </si>
  <si>
    <t>ESCUELA RURAL ERMELINDA SANCHEZ DE CIFUENTES</t>
  </si>
  <si>
    <t>ESCUELA RURAL OLINDA BORQUEZ BORQUEZ</t>
  </si>
  <si>
    <t>ESCUELA RURAL LA CHACRA</t>
  </si>
  <si>
    <t>ESCUELA RURAL INES BAZAN</t>
  </si>
  <si>
    <t>ESCUELA RURAL LOS ANGELES</t>
  </si>
  <si>
    <t>ESCUELA RURAL LOS ROBLES</t>
  </si>
  <si>
    <t>ESCUELA RURAL SAN MIGUEL</t>
  </si>
  <si>
    <t>LICEO POLIVALENTE DE ANCUD</t>
  </si>
  <si>
    <t>ANCUD</t>
  </si>
  <si>
    <t>ESCUELA PUDETO</t>
  </si>
  <si>
    <t>ESCUELA ANEXA</t>
  </si>
  <si>
    <t>ESCUELA YERBAS BUENAS</t>
  </si>
  <si>
    <t>ESCUELA RURAL VILLA CHACAO</t>
  </si>
  <si>
    <t>ESCUELA FATIMA</t>
  </si>
  <si>
    <t>ESCUELA RURAL EL PALOMAR</t>
  </si>
  <si>
    <t>ESCUELA RURAL SENDA CHACAO</t>
  </si>
  <si>
    <t>ESCUELA RURAL PUNTA CHILEN</t>
  </si>
  <si>
    <t>ESCUELA RURAL NAL</t>
  </si>
  <si>
    <t>ESCUELA RURAL QUILAR</t>
  </si>
  <si>
    <t>ESCUELA RURAL COGOMO</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</si>
  <si>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</si>
  <si>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</si>
  <si>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</si>
  <si>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</si>
  <si>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</si>
  <si>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</si>
  <si>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</si>
  <si>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</si>
  <si>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</si>
  <si>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</si>
  <si>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</si>
  <si>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LICEO BICENTENARIO QUEMCHI</t>
  </si>
  <si>
    <t>QUEMCHI</t>
  </si>
  <si>
    <t>ESCUELA RURAL JUAN VICTORINO TANGOL</t>
  </si>
  <si>
    <t>DALCAHUE</t>
  </si>
  <si>
    <t>ESCUELA RURAL AQUELARRE</t>
  </si>
  <si>
    <t>ESCUELA RURAL LLIUCO</t>
  </si>
  <si>
    <t>ESCUELA RURAL MORRO LOBOS ALTO</t>
  </si>
  <si>
    <t>ESCUELA RURAL HUITE</t>
  </si>
  <si>
    <t>ESCUELA RURAL MONTEMAR</t>
  </si>
  <si>
    <t>ESCUELA RURAL QUINTERQUEN</t>
  </si>
  <si>
    <t>ESCUELA RURAL PIDO</t>
  </si>
  <si>
    <t>ESCUELA RURAL CAUCAHUE</t>
  </si>
  <si>
    <t>ESCUELA RURAL TOCOIHUE</t>
  </si>
  <si>
    <t>ESCUELA RURAL MALUCO</t>
  </si>
  <si>
    <t>ESCUELA DE AULIN</t>
  </si>
  <si>
    <t>ESCUELA RURAL LINDA VISTA</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</si>
  <si>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</si>
  <si>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</si>
  <si>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</si>
  <si>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</si>
  <si>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</si>
  <si>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</si>
  <si>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</si>
  <si>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</si>
  <si>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</si>
  <si>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</si>
  <si>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</si>
  <si>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</si>
  <si>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</si>
  <si>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</si>
  <si>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</si>
  <si>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VÉLEZ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</si>
  <si>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</si>
  <si>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</si>
  <si>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</si>
  <si>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</si>
  <si>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</si>
  <si>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</si>
  <si>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</si>
  <si>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</si>
  <si>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QUINCHAO</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</si>
  <si>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</si>
  <si>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</si>
  <si>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</si>
  <si>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</si>
  <si>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</si>
  <si>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</si>
  <si>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</si>
  <si>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</si>
  <si>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</si>
  <si>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</si>
  <si>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</si>
  <si>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PUQUELDON</t>
  </si>
  <si>
    <t>PUQUELDÓN</t>
  </si>
  <si>
    <t>ESCUELA RURAL LAS LAGUNAS</t>
  </si>
  <si>
    <t>ESCUELA RURAL SAN AGUSTIN</t>
  </si>
  <si>
    <t>ESCUELA RURAL LAS CAMPANAS</t>
  </si>
  <si>
    <t>ESCUELA RURAL DETIF</t>
  </si>
  <si>
    <t>ESCUELA RURAL ICHUAC</t>
  </si>
  <si>
    <t>LICEO BICENTENARIO MANUEL JESUS ANDRADE BORQUEZ</t>
  </si>
  <si>
    <t>CHONCHI</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</si>
  <si>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</si>
  <si>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</si>
  <si>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</si>
  <si>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</si>
  <si>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</si>
  <si>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</si>
  <si>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</si>
  <si>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</si>
  <si>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</si>
  <si>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</si>
  <si>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</si>
  <si>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</si>
  <si>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TERAO</t>
  </si>
  <si>
    <t>ESCUELA RURAL MIRAFLORES</t>
  </si>
  <si>
    <t>ESCUELA CHILHUE</t>
  </si>
  <si>
    <t>QUEILÉN</t>
  </si>
  <si>
    <t>ESCUELA RURAL PAILDAD</t>
  </si>
  <si>
    <t>ESCUELA RURAL INSTITUTO CORFO-PUREO</t>
  </si>
  <si>
    <t>ESCUELA RURAL ALVARO VARGAS MIRANDA</t>
  </si>
  <si>
    <t>ESCUELA RURAL JUAN BAUTISTA CHIGUAY</t>
  </si>
  <si>
    <t>ESCUELA RURAL DIAZ-LIRA</t>
  </si>
  <si>
    <t>ESCUELA RURAL JUAN ANTONIO VERA DIAZ</t>
  </si>
  <si>
    <t>ESCUELA RURAL SAN JOSE DE TRANQUI</t>
  </si>
  <si>
    <t>ESCUELA RURAL DETICO</t>
  </si>
  <si>
    <t>LICEO RAYEN MAPU</t>
  </si>
  <si>
    <t>QUELLÓN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</si>
  <si>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</si>
  <si>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</si>
  <si>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</si>
  <si>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</si>
  <si>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</si>
  <si>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</si>
  <si>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</si>
  <si>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</si>
  <si>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</si>
  <si>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</si>
  <si>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</si>
  <si>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</si>
  <si>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</si>
  <si>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</si>
  <si>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</si>
  <si>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</si>
  <si>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</si>
  <si>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</si>
  <si>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</si>
  <si>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</si>
  <si>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</si>
  <si>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</si>
  <si>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</si>
  <si>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</si>
  <si>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</si>
  <si>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</si>
  <si>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CHAITÉN</t>
  </si>
  <si>
    <t>ESCUELA RURAL CHUIT</t>
  </si>
  <si>
    <t>ESCUELA RURAL CASA DE PESCA</t>
  </si>
  <si>
    <t>ESCUELA RURAL LOYOLA</t>
  </si>
  <si>
    <t>ESCUELA RURAL BUILL</t>
  </si>
  <si>
    <t>ESCUELA RURAL CHUMELDEN</t>
  </si>
  <si>
    <t>ESCUELA RURAL RIO AMARILLO</t>
  </si>
  <si>
    <t>ESCUELA RURAL CHANA</t>
  </si>
  <si>
    <t>ESCUELA RURAL VALLE EL FRIO</t>
  </si>
  <si>
    <t>LICEO PENINSULAR AYACARA</t>
  </si>
  <si>
    <t>COLEGIO MAURICIO HITCHCOCK</t>
  </si>
  <si>
    <t>HUALAIHUÉ</t>
  </si>
  <si>
    <t>ESCUELA RURAL AULEN</t>
  </si>
  <si>
    <t>ESCUELA RURAL PICHICOLO</t>
  </si>
  <si>
    <t>ESCUELA RURAL CATARATAS DEL ALERCE</t>
  </si>
  <si>
    <t>ESCUELA RURAL SAN PEDRO</t>
  </si>
  <si>
    <t>ESCUELA RURAL LA POZA CONTAO</t>
  </si>
  <si>
    <t>ESCUELA RURAL QUILDACO BAJO</t>
  </si>
  <si>
    <t>ESCUELA RURAL VALLE HERMOSO</t>
  </si>
  <si>
    <t>ESCUELA RURAL MANIHUEICO</t>
  </si>
  <si>
    <t>ESCUELA RURAL CALETA EL MANZANO</t>
  </si>
  <si>
    <t>ESCUELA RURAL N.745 SEMILLERO</t>
  </si>
  <si>
    <t>ESCUELA ANTUPIREN</t>
  </si>
  <si>
    <t>ESCUELA RURAL QUIACA</t>
  </si>
  <si>
    <t>ESCUELA RURAL JUAN FRANCISCO MALDONADO BARRÍA</t>
  </si>
  <si>
    <t>ESCUELA RURAL CORDILLERA NEVADA</t>
  </si>
  <si>
    <t>ESCUELA RURAL EL ESPOLON</t>
  </si>
  <si>
    <t>FUTALEUFÚ</t>
  </si>
  <si>
    <t>ESCUELA RURAL RIO AZUL</t>
  </si>
  <si>
    <t>ESCUELA RURAL LONCONAO</t>
  </si>
  <si>
    <t>ESCUELA RURAL FRONTERIZA</t>
  </si>
  <si>
    <t>PALENA</t>
  </si>
  <si>
    <t>ESCUELA RURAL PUERTO RAMIREZ</t>
  </si>
  <si>
    <t>ESCUELA RURAL LA CASCADA</t>
  </si>
  <si>
    <t>LICEO JOSEFINA AGUIRRE MONTENEGRO</t>
  </si>
  <si>
    <t>COYHAIQUE</t>
  </si>
  <si>
    <t>DE AYSÉN DEL GENERAL CARLOS IBAÑEZ DEL CAMPO</t>
  </si>
  <si>
    <t>ESCUELA BAQUEDANO</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</si>
  <si>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</si>
  <si>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</si>
  <si>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</si>
  <si>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</si>
  <si>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</si>
  <si>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</si>
  <si>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</si>
  <si>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</si>
  <si>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</si>
  <si>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</si>
  <si>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</si>
  <si>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</si>
  <si>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</si>
  <si>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</si>
  <si>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</si>
  <si>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AYSÉN</t>
  </si>
  <si>
    <t>LICEO POLITECNICO DE AYSEN</t>
  </si>
  <si>
    <t>ESCUELA BASICA MUNICIPAL POETISA GABRIELA MISTRAL</t>
  </si>
  <si>
    <t>ESCUELA AYSEN</t>
  </si>
  <si>
    <t>ESCUELA PEDRO AGUIRRE CERDA</t>
  </si>
  <si>
    <t>LICEO MANIHUALES</t>
  </si>
  <si>
    <t>ESCUELA ALMIRANTE SIMPSON</t>
  </si>
  <si>
    <t>ESCUELA GUIDO GOMEZ MUNOZ</t>
  </si>
  <si>
    <t>CISNES</t>
  </si>
  <si>
    <t>ESCUELA HAMBURGO</t>
  </si>
  <si>
    <t>ESCUELA EUSEBIO IBAR SCHEPELER</t>
  </si>
  <si>
    <t>LICEO MELINKA</t>
  </si>
  <si>
    <t>GUAITECAS</t>
  </si>
  <si>
    <t>LICEO BICENTENARIO LUISA RABANAL PALMA</t>
  </si>
  <si>
    <t>CHILE CHICO</t>
  </si>
  <si>
    <t>ESCUELA TULIO BURGOS RIVERA</t>
  </si>
  <si>
    <t>ESC. LIBERTADOR BERNARDO O´HIGGINS RIQUELME</t>
  </si>
  <si>
    <t>ESCUELA DE PUERTO BERTRAND</t>
  </si>
  <si>
    <t>RÍO IBÁÑEZ</t>
  </si>
  <si>
    <t>LICEO BICENTENARIO RURAL CERRO CASTILLO</t>
  </si>
  <si>
    <t>ESCUELA AONIKENK</t>
  </si>
  <si>
    <t>ESCUELA RURAL CARRETERA AUSTRAL</t>
  </si>
  <si>
    <t>ESCUELA MARIA ANTONIETA PARRA MONSALVE</t>
  </si>
  <si>
    <t>LICEO PIONEROS DEL SUR</t>
  </si>
  <si>
    <t>O'HIGGINS</t>
  </si>
  <si>
    <t>ESCUELA MUNICIPAL CDTE LUIS BRAVO BRAVO</t>
  </si>
  <si>
    <t>TORTEL</t>
  </si>
  <si>
    <t>LICEO BICENTENARIO POLITECNICO LUIS CRUZ MARTINEZ</t>
  </si>
  <si>
    <t>NATALES</t>
  </si>
  <si>
    <t>DE MAGALLANES Y DE LA ANTÁRTICA CHILENA</t>
  </si>
  <si>
    <t>ESCUELA LIB. BERNARDO O´HIGGINS R.</t>
  </si>
  <si>
    <t>ESCUELA CORONEL SANTIAGO BUERAS</t>
  </si>
  <si>
    <t>ESCUELA CAPITAN JUAN LADRILLERO</t>
  </si>
  <si>
    <t>ESCUELA BAUDILIA AVENDANO DE YOUSSUF</t>
  </si>
  <si>
    <t>ESC. DE CONCENTRACION FRONTERIZA DOROTEA</t>
  </si>
  <si>
    <t>INSTITUTO SUPERIOR DE COMERCIO LICEO BICENTENARIO</t>
  </si>
  <si>
    <t>PUNTA ARENAS</t>
  </si>
  <si>
    <t>LICEO POLIVALENTE MARIA BEHETY DE MENENDEZ</t>
  </si>
  <si>
    <t>LICEO INDUSTRIAL ARMANDO QUEZADA ACHARAN</t>
  </si>
  <si>
    <t>LICEO POLIVALENTE SARA BRAUN</t>
  </si>
  <si>
    <t>ESCUELA LIBERTADOR CAP GRAL BDO OHIGGINS</t>
  </si>
  <si>
    <t>ESCUELA DIECIOCHO DE SEPTIEMBRE</t>
  </si>
  <si>
    <t>ESCUELA PORTUGAL</t>
  </si>
  <si>
    <t>ESC. CAPITAN ARTURO PRAT CHACON</t>
  </si>
  <si>
    <t>ESCUELA REPUBLICA DE CROACIA</t>
  </si>
  <si>
    <t>ESCUELA JUAN WILLIAMS</t>
  </si>
  <si>
    <t>ESCUELA HERNANDO DE MAGALLANES</t>
  </si>
  <si>
    <t>ESCUELA PATAGONIA</t>
  </si>
  <si>
    <t>ESCUELA PEDRO SARMIENTO DE GAMBOA</t>
  </si>
  <si>
    <t>ESCUELA ELBA OJEDA GOMEZ</t>
  </si>
  <si>
    <t>ESCUELA DELLAMIRA REBECA AGUILAR</t>
  </si>
  <si>
    <t>LAGUNA BLANCA</t>
  </si>
  <si>
    <t>LICEO JAVIERA CARRERA</t>
  </si>
  <si>
    <t>SANTIAGO</t>
  </si>
  <si>
    <t>METROPOLITANA DE SANTIAGO</t>
  </si>
  <si>
    <t>INTERNADO NACIONAL BARROS ARANA</t>
  </si>
  <si>
    <t>LICEO INDUSTRIAL ELIODORO GARCIA ZEGERS</t>
  </si>
  <si>
    <t>LICEO COMERCIAL LUIS CORREA PRIETO</t>
  </si>
  <si>
    <t>RECOLETA</t>
  </si>
  <si>
    <t>INST.SUP.DE COMERCIO EDUARDO FREI M.</t>
  </si>
  <si>
    <t>LICEO TECNICO A N° 27 CLELIA CLAVEL DINAT</t>
  </si>
  <si>
    <t>LICEO POLIVALENTE A-28 EMILIA TORO DE BAL</t>
  </si>
  <si>
    <t>INSTITUTO COMERCIAL ELIODORO DOMINGUEZ DOMINGUEZ</t>
  </si>
  <si>
    <t>LICEO COMERCIAL JOAQUIN VERA MORALES</t>
  </si>
  <si>
    <t>LICEO PAULA JARAQUEMADA</t>
  </si>
  <si>
    <t>CERRILLOS</t>
  </si>
  <si>
    <t>ESCUELA BASICA PROVINCIA DE CHILOE</t>
  </si>
  <si>
    <t>ESCUELA BASICA REPUBLICA DE COLOMBIA</t>
  </si>
  <si>
    <t>LICEO SAN FRANCISCO DE QUITO</t>
  </si>
  <si>
    <t>INDEPENDENCIA</t>
  </si>
  <si>
    <t>ESCUELA NUEVA ZELANDIA</t>
  </si>
  <si>
    <t>ESTACIÓN CENTRAL</t>
  </si>
  <si>
    <t>ESCUELA BÁSICA HUMBERTO VALENZUELA GARCÍA</t>
  </si>
  <si>
    <t>CIUDAD SANTIAGO DE CHILE</t>
  </si>
  <si>
    <t>ESCUELA BASICA REYES CATOLICOS</t>
  </si>
  <si>
    <t>LICEO INDUSTRIAL DE LA CONSTRUCCION VICTOR BEZANILLA SALINAS</t>
  </si>
  <si>
    <t>LICEO BICENTENARIO TÉCNICO PROFESIONAL IGNACIO DOMEYKO</t>
  </si>
  <si>
    <t>LICEO JUAN PABLO II DE LAS CONDES</t>
  </si>
  <si>
    <t>LAS CONDES</t>
  </si>
  <si>
    <t>LICEO BICENTENARIO SANTA MARIA DE LAS CONDES</t>
  </si>
  <si>
    <t>ESCUELA DIFERENCIAL F N°254 MADRE TIERRA LO BARNECHEA</t>
  </si>
  <si>
    <t>LO BARNECHEA</t>
  </si>
  <si>
    <t>INSTITUTO FERMIN VIVACETA</t>
  </si>
  <si>
    <t>LICEO B 42 TAJAMAR</t>
  </si>
  <si>
    <t>PROVIDENCIA</t>
  </si>
  <si>
    <t>COMPLEJO EDUCACIONAL LA REINA</t>
  </si>
  <si>
    <t>LA REINA</t>
  </si>
  <si>
    <t>COLEGIO SAN CONSTANTINO</t>
  </si>
  <si>
    <t>ESCUELA BASICA YANGTSE EX E-229</t>
  </si>
  <si>
    <t>INSTITUTO SUPERIOR DE COMERCIO DIEGO PORT</t>
  </si>
  <si>
    <t>ÑUÑOA</t>
  </si>
  <si>
    <t>LICEO POLITECNICO PEDRO DE VALDIVIA</t>
  </si>
  <si>
    <t>LICEO POLITECNICO A N° 60 PRESIDENTE MANUEL MONTT</t>
  </si>
  <si>
    <t>LICEO INDUSTRIAL BICENTENARIO CHILENO ALEMAN</t>
  </si>
  <si>
    <t>LICEO TECNICO B NÕ 58 JOSE MARIA NARBONA</t>
  </si>
  <si>
    <t>LICEO COMERCIAL GABRIEL GONZALEZ VIDELA</t>
  </si>
  <si>
    <t>LICEO BICENTENARIO JOAQUIN EDWARDS BELLO</t>
  </si>
  <si>
    <t>MACUL</t>
  </si>
  <si>
    <t>CENTRO EDUC. VALLE HERMOSO</t>
  </si>
  <si>
    <t>PEÑALOLÉN</t>
  </si>
  <si>
    <t>LICEO ANTONIO HERMIDA FABRES</t>
  </si>
  <si>
    <t>LICEO JUAN BAUTISTA PASTEN</t>
  </si>
  <si>
    <t>ESCUELA UNION NACIONAL ARABE</t>
  </si>
  <si>
    <t>ESCUELA VILLA MACUL</t>
  </si>
  <si>
    <t>CENTRO EDUCACIONAL EDUARDO DE LA BARRA</t>
  </si>
  <si>
    <t>CENTRO EDUCACION MARIANO EGANA</t>
  </si>
  <si>
    <t>LICEO ERASMO ESCALA ARRIAGADA</t>
  </si>
  <si>
    <t>ESCUELA CARLOS FERNANDEZ PENA</t>
  </si>
  <si>
    <t>ESCUELA LUIS  ARRIETA CANAS</t>
  </si>
  <si>
    <t>COLEGIO BICENTENARIO MATILDE HUICI NAVAS</t>
  </si>
  <si>
    <t>ESCUELA TOBALABA</t>
  </si>
  <si>
    <t>COLEGIO LIKANKURA DE PEÑALOLÉN</t>
  </si>
  <si>
    <t>LICEO BICENTENARIO DE EXCELENCIA BENJAMIN VICUNA MACKENNA</t>
  </si>
  <si>
    <t>LA FLORIDA</t>
  </si>
  <si>
    <t>LICEO NUEVO AMANECER</t>
  </si>
  <si>
    <t>ESCUELA SOTERO DEL RIO</t>
  </si>
  <si>
    <t>COMPLEJO EDUC. MUNICIPAL CARDEN.A.SAMORE</t>
  </si>
  <si>
    <t>LICEO POLIVALENTE LOS ALMENDROS</t>
  </si>
  <si>
    <t>LICEO INDIRA GANDHI</t>
  </si>
  <si>
    <t>ESCUELA SANTA IRENE</t>
  </si>
  <si>
    <t>ESCUELA LO CANAS</t>
  </si>
  <si>
    <t>ESCUELA LOS CEREZOS</t>
  </si>
  <si>
    <t>ESCUELA LOS QUILLAYES</t>
  </si>
  <si>
    <t>ESCUELA  OSCAR CASTRO</t>
  </si>
  <si>
    <t>LICEO BETSABE HORMAZABAL DE ALARCON</t>
  </si>
  <si>
    <t>SAN MIGUEL</t>
  </si>
  <si>
    <t>ESCUELA DE LA INDUSTRIA GRAFICA HECTOR GO</t>
  </si>
  <si>
    <t>LICEO BICENTENARIO POLITECNICO SAN JOAQUIN</t>
  </si>
  <si>
    <t>SAN JOAQUÍN</t>
  </si>
  <si>
    <t>LICEO COMERCIAL INSTITUTO SUPERIOR DE COMERCIO DE CHILE (EX A99)</t>
  </si>
  <si>
    <t>COLEGIO CIUDAD DE FRANKFORT</t>
  </si>
  <si>
    <t>ESCUELA LA VICTORIA</t>
  </si>
  <si>
    <t>LICEO MUNICIPAL ENRIQUE BACKAUSSE</t>
  </si>
  <si>
    <t>ESCUELA CENTRO EDUC. REP. MEXICANA</t>
  </si>
  <si>
    <t>ESCUELA BASICA RICARDO E. LATCHMAN</t>
  </si>
  <si>
    <t>ESCUELA POETA VICTOR DOMINGO SILVA</t>
  </si>
  <si>
    <t>ESCUELA VILLA SAN MIGUEL</t>
  </si>
  <si>
    <t>ESCUELA BAS. LOS HEROES DE YUNGAY</t>
  </si>
  <si>
    <t>LA GRANJA</t>
  </si>
  <si>
    <t>ESCUELA BÁSICA POETA NERUDA (EX-483)</t>
  </si>
  <si>
    <t>ESCUELA BOROA</t>
  </si>
  <si>
    <t>LICEO INDUSTRIAL DE SAN MIGUEL AGUSTIN ED</t>
  </si>
  <si>
    <t>LICEO TECNICO A-100 DE SAN MIGUEL</t>
  </si>
  <si>
    <t>LICEO POLIVALENTE FRANCISCO FRIAS V.</t>
  </si>
  <si>
    <t>CENTRO EDUCACIONAL MUN.MARIANO LATORRE</t>
  </si>
  <si>
    <t>LA PINTANA</t>
  </si>
  <si>
    <t>LICEO COMERCIAL VATE VICENTE HUIDOBRO</t>
  </si>
  <si>
    <t>SAN RAMÓN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</si>
  <si>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</si>
  <si>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</si>
  <si>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</si>
  <si>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</si>
  <si>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</si>
  <si>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</si>
  <si>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</si>
  <si>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</si>
  <si>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</si>
  <si>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</si>
  <si>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</si>
  <si>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</si>
  <si>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</si>
  <si>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</si>
  <si>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</si>
  <si>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</si>
  <si>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</si>
  <si>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</si>
  <si>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</si>
  <si>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</si>
  <si>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</si>
  <si>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</si>
  <si>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</si>
  <si>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</si>
  <si>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</si>
  <si>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</si>
  <si>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</si>
  <si>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</si>
  <si>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</si>
  <si>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</si>
  <si>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</si>
  <si>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</si>
  <si>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LICEO TÉCNICO CLOTARIO BLEST RIFFO</t>
  </si>
  <si>
    <t>LICEO CHRISTA MC AULIFFE</t>
  </si>
  <si>
    <t>EL BOSQUE</t>
  </si>
  <si>
    <t>CENTRO DUC.CARDENAL JOSE MARIA CARO</t>
  </si>
  <si>
    <t>LO ESPEJO</t>
  </si>
  <si>
    <t>LICEO POLITECNICO CIENCIA Y TECNOLOGIA</t>
  </si>
  <si>
    <t>LA CISTERNA</t>
  </si>
  <si>
    <t>INSTITUTO COMERCIAL PADRE ALBERTO HURTADO DE PEDRO AGUIRRE CERDA</t>
  </si>
  <si>
    <t>LICEO POLIVALENTE EUGENIO PEREIRA SALAS</t>
  </si>
  <si>
    <t>LICEO POLIVALENTE</t>
  </si>
  <si>
    <t>ESCUELA BASICA AVIADORES</t>
  </si>
  <si>
    <t>COLEGIO NACIONES UNIDAS</t>
  </si>
  <si>
    <t>ESCUELA BASICA MARIO ARCE GATICA</t>
  </si>
  <si>
    <t>ESCUELA LO VALLEDOR</t>
  </si>
  <si>
    <t>ESCUELA BASICA SALOMON SACK</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</si>
  <si>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</si>
  <si>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</si>
  <si>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</si>
  <si>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</si>
  <si>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</si>
  <si>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</si>
  <si>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</si>
  <si>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</si>
  <si>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</si>
  <si>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TENIENTE FRANCISCO MERY AGUIRRE</t>
  </si>
  <si>
    <t>ESCUELA CIUDAD DE BARCELONA</t>
  </si>
  <si>
    <t>ESCUELA DIFERENCIAL PARA NINOS SORDOS</t>
  </si>
  <si>
    <t>ESCUELA VILLA SUR</t>
  </si>
  <si>
    <t>ESCUELA BASICA CLARA  ESTRELLA</t>
  </si>
  <si>
    <t>ESCUELA  RAUL SAEZ SAEZ</t>
  </si>
  <si>
    <t>ESCUELA BASICA BERNARDO O´HIGGINS</t>
  </si>
  <si>
    <t>COLEGIO PARQUE LAS AMERICAS</t>
  </si>
  <si>
    <t>ESCUELA BASICA REPUBLICA DE LAS FILIPINAS</t>
  </si>
  <si>
    <t>ESCUELA BASICA COEDUCACIONAL</t>
  </si>
  <si>
    <t>C.E.I.A.PEDRO AGUIRRE CERDA</t>
  </si>
  <si>
    <t>LICEO BICENTENARIO INDUSTRIAL DE ELECTROTECNIA RAMON B</t>
  </si>
  <si>
    <t>LICEO BICENTENARIO POLIVALENTE A N°71 GUILLERMO FELIU CRUZ</t>
  </si>
  <si>
    <t>LICEO SANTIAGO BUERAS Y AVARIA</t>
  </si>
  <si>
    <t>MAIPÚ</t>
  </si>
  <si>
    <t>LICEO JOSE IGNACIO ZENTENO</t>
  </si>
  <si>
    <t>LICEO POLIVALENTE DR. LUIS VARGAS SALCEDO</t>
  </si>
  <si>
    <t>CENTRO DE EDUC. TECN.PROFESIONAL CODEDUC</t>
  </si>
  <si>
    <t>ESCUELA BASICA CONDORES DE PLATA</t>
  </si>
  <si>
    <t>ESCUELA LOTHAR KOMMER BRUGER</t>
  </si>
  <si>
    <t>ESCUELA GENERAL SAN MARTIN</t>
  </si>
  <si>
    <t>ESCUELA GENERAL OHIGGINS</t>
  </si>
  <si>
    <t>ESCUELA PRESIDENTE RIESCO ERRAZURIZ</t>
  </si>
  <si>
    <t>ESCUELA VICENTE REYES PALAZUELOS</t>
  </si>
  <si>
    <t>ESCUELA J.PRIETO VIAL</t>
  </si>
  <si>
    <t>ESCUELA BÁSICA N 263 RAMON FREIRE</t>
  </si>
  <si>
    <t>ESCUELA LEON HUMBERTO VALENZUELA</t>
  </si>
  <si>
    <t>ESCUELA ESTRELLA REINA DE CHILE</t>
  </si>
  <si>
    <t>ESCUELA EL LLANO DE MAIPU</t>
  </si>
  <si>
    <t>LICEO REINO DE DINAMARCA</t>
  </si>
  <si>
    <t>ESCUELA TOMAS VARGAS</t>
  </si>
  <si>
    <t>ESCUELA BASICA REINA DE SUECIA</t>
  </si>
  <si>
    <t>LICEO ALCALDE GONZALO PEREZ LLONA</t>
  </si>
  <si>
    <t>LICEO INDUSTRIAL DOMINGO MATTE PEREZ</t>
  </si>
  <si>
    <t>LICEO COMERCIAL MOLINA LAVIN</t>
  </si>
  <si>
    <t>QUINTA NORMAL</t>
  </si>
  <si>
    <t>LICEO GUILLERMO LABARCA HUBERTSON</t>
  </si>
  <si>
    <t>LICEO POLITECNICO</t>
  </si>
  <si>
    <t>ESCUELA PLATON</t>
  </si>
  <si>
    <t>ESCUELA ANGELMO</t>
  </si>
  <si>
    <t>ESCUELA INSIGNE GABRIELA</t>
  </si>
  <si>
    <t>ESCUELA BASICA MUNICIPAL GRENOBLE</t>
  </si>
  <si>
    <t>MUSTAFA KEMAL ATATURK</t>
  </si>
  <si>
    <t>LO PRADO</t>
  </si>
  <si>
    <t>ESCUELA GIL DE CASTRO</t>
  </si>
  <si>
    <t>LICEO BICENTENARIO INDUSTRIAL VICENTE PEREZ ROSALES</t>
  </si>
  <si>
    <t>ESCUELA ALIANZA</t>
  </si>
  <si>
    <t>CERRO NAVIA</t>
  </si>
  <si>
    <t>LICEO POLIVALENTE LOS HEROES DE LA CONCEPCIÓN</t>
  </si>
  <si>
    <t>LICEO MUN. CENTRO EDUCACIONAL PUDAHUEL</t>
  </si>
  <si>
    <t>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</si>
  <si>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</si>
  <si>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</si>
  <si>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</si>
  <si>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</si>
  <si>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</si>
  <si>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</si>
  <si>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</si>
  <si>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</si>
  <si>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</si>
  <si>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</si>
  <si>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</si>
  <si>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</si>
  <si>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</si>
  <si>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</si>
  <si>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</si>
  <si>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</si>
  <si>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</si>
  <si>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</si>
  <si>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</si>
  <si>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</si>
  <si>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</si>
  <si>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</si>
  <si>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</si>
  <si>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</si>
  <si>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</si>
  <si>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</si>
  <si>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</si>
  <si>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</si>
  <si>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</si>
  <si>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</si>
  <si>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</si>
  <si>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</si>
  <si>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</si>
  <si>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</si>
  <si>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</si>
  <si>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LAMPA</t>
  </si>
  <si>
    <t>ESC.COMODORO ARTURO MERINO BENITEZ</t>
  </si>
  <si>
    <t>ESCUELA LO BOZA</t>
  </si>
  <si>
    <t>LICEO INDUSTRIAL BICENTENARIO BENJAMIN DAVILA LARRAIN</t>
  </si>
  <si>
    <t>RENCA</t>
  </si>
  <si>
    <t>ESCUELA JUANA DE LESTONAC</t>
  </si>
  <si>
    <t>ESCUELA BASICA ISABEL LE BRUN</t>
  </si>
  <si>
    <t>LICEO THOMAS ALVA EDISON</t>
  </si>
  <si>
    <t>ESCUELA DOMINGO SANTA MARIA GONZALEZ</t>
  </si>
  <si>
    <t>ESCUELA CAPITAN JOSE LUIS ARANEDA</t>
  </si>
  <si>
    <t>ESCUELA GENERAL MANUEL BULNES PRIETO</t>
  </si>
  <si>
    <t>ESCUELA REBECA MATTE BELLO</t>
  </si>
  <si>
    <t>ESCUELA GENERAL ALEJANDRO GOROSTIAGA O</t>
  </si>
  <si>
    <t>ESCUELA JUANA ATALA DE HIRMAS</t>
  </si>
  <si>
    <t>ESC. BASICA MONSERRAT ROBERT DE GARCIA</t>
  </si>
  <si>
    <t>ESCUELA ESTADO DE MICHIGAN</t>
  </si>
  <si>
    <t>QUILICURA</t>
  </si>
  <si>
    <t>ESCUELA BASICA EL MANIO</t>
  </si>
  <si>
    <t>LICEO INSTITUTO TECNOLOGICO Y COMERCIAL RECOLETA-INTECO</t>
  </si>
  <si>
    <t>CENTRO EDUCACIONAL DE HUECHURABA</t>
  </si>
  <si>
    <t>HUECHURABA</t>
  </si>
  <si>
    <t>LICEO POETA FEDERICO GARCIA LORCA</t>
  </si>
  <si>
    <t>CONCHALÍ</t>
  </si>
  <si>
    <t>LICEO ARTURO PEREZ CANTO</t>
  </si>
  <si>
    <t>LICEO POLIV. ABDON CIFUENTES</t>
  </si>
  <si>
    <t>CENTRO EDUCACIONAL JOSE MIGUEL CARRERA</t>
  </si>
  <si>
    <t>COMPLEJO EDUCACIONAL JUANITA FERNANDEZ SOLAR</t>
  </si>
  <si>
    <t>ESCUELA SARGENTO 2. DANIEL REBOLLEDO</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</si>
  <si>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</si>
  <si>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</si>
  <si>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</si>
  <si>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</si>
  <si>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</si>
  <si>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</si>
  <si>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</si>
  <si>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</si>
  <si>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</si>
  <si>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</si>
  <si>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</si>
  <si>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</si>
  <si>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AVIADOR DAGOBERTO GODOY F.</t>
  </si>
  <si>
    <t>ESCUELA SANTA VICTORIA DE HUECHURABA</t>
  </si>
  <si>
    <t>ESCUELA BASICA LIKAN-ANTAI</t>
  </si>
  <si>
    <t>ESCUELA ESP. HUMBERTO ARANDA IRRIBARREN</t>
  </si>
  <si>
    <t>ESCUELA MARTA COLVIN</t>
  </si>
  <si>
    <t>ESCUELA ANNE ELEONOR ROOSEVELT</t>
  </si>
  <si>
    <t>ESCUELA SANTIAGO DE GUAYAQUIL</t>
  </si>
  <si>
    <t>LICEO POLIVALENTE RAFAEL DONOSO CARRASCO</t>
  </si>
  <si>
    <t>LICEO INDUSTRIAL DE RECOLETA</t>
  </si>
  <si>
    <t>LICEO REBECA OLIVARES BENITEZ</t>
  </si>
  <si>
    <t>COLINA</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</si>
  <si>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</si>
  <si>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</si>
  <si>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</si>
  <si>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</si>
  <si>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</si>
  <si>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</si>
  <si>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</si>
  <si>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</si>
  <si>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</si>
  <si>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</si>
  <si>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</si>
  <si>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</si>
  <si>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</si>
  <si>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</si>
  <si>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</si>
  <si>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</si>
  <si>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</si>
  <si>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</si>
  <si>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</si>
  <si>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G-N°373 EL LUCERO</t>
  </si>
  <si>
    <t>NORMA GONZÁLEZ GUERRA</t>
  </si>
  <si>
    <t>LICEO POLIVALENTE MANUEL RODRIGUEZ</t>
  </si>
  <si>
    <t>TILTIL</t>
  </si>
  <si>
    <t>LICEO HUERTOS FAMILIARES</t>
  </si>
  <si>
    <t>ESCUELA BASICA G-N°345 RUNGUE</t>
  </si>
  <si>
    <t>ESCUELA BASICA G-N°350</t>
  </si>
  <si>
    <t>ESCUELA BASICA G-N°352 PLAZUELA DE POLPAICO</t>
  </si>
  <si>
    <t>ESCUELA CONSOLIDADA</t>
  </si>
  <si>
    <t>PUENTE ALTO</t>
  </si>
  <si>
    <t>LICEO PUENTE ALTO</t>
  </si>
  <si>
    <t>LICEO IND. MUNICIPALIZADO A N_ 116</t>
  </si>
  <si>
    <t>LICEO SAN GERONIMO</t>
  </si>
  <si>
    <t>LICEO COMERCIAL DE PUENTE ALTO</t>
  </si>
  <si>
    <t>COLEGIO MAIPO</t>
  </si>
  <si>
    <t>ESCUELA LOS ANDES</t>
  </si>
  <si>
    <t>ESCUELA NONATO COO</t>
  </si>
  <si>
    <t>ESCUELA VILLA PEDRO AGUIRRE CERDA</t>
  </si>
  <si>
    <t>ESCUELA EJERCITO LIBERTADOR</t>
  </si>
  <si>
    <t>LICEO MUNIC.ING.MILITAR JUAN MACKENA O.</t>
  </si>
  <si>
    <t>ESCUELA OSCAR BONILLA</t>
  </si>
  <si>
    <t>LICEO MUNIC. TEC. PROF. EL LLANO</t>
  </si>
  <si>
    <t>PIRQUE</t>
  </si>
  <si>
    <t>ESCUELA BASICA G-N°646 LO ARCAYA</t>
  </si>
  <si>
    <t>LICEO  EL PRINCIPAL</t>
  </si>
  <si>
    <t>ESCUELA BASICA G-841 SANTOS RUBIO MORALES</t>
  </si>
  <si>
    <t>LICEO POLIVALENTE SAN JOSE DE MAIPO</t>
  </si>
  <si>
    <t>SAN JOSÉ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</si>
  <si>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</si>
  <si>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</si>
  <si>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</si>
  <si>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</si>
  <si>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</si>
  <si>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</si>
  <si>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LICEO COMERCIAL DE SAN BERNARDO</t>
  </si>
  <si>
    <t>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</si>
  <si>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</si>
  <si>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</si>
  <si>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</si>
  <si>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</si>
  <si>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</si>
  <si>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</si>
  <si>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</si>
  <si>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</si>
  <si>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</si>
  <si>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</si>
  <si>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</si>
  <si>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</si>
  <si>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</si>
  <si>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</si>
  <si>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</si>
  <si>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</si>
  <si>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</si>
  <si>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</si>
  <si>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</si>
  <si>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</si>
  <si>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</si>
  <si>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</si>
  <si>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</si>
  <si>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</si>
  <si>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</si>
  <si>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</si>
  <si>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</si>
  <si>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</si>
  <si>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</si>
  <si>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</si>
  <si>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</si>
  <si>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</si>
  <si>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</si>
  <si>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</si>
  <si>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</si>
  <si>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LICEO 131</t>
  </si>
  <si>
    <t>BUIN</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</si>
  <si>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</si>
  <si>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</si>
  <si>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</si>
  <si>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</si>
  <si>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</si>
  <si>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</si>
  <si>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</si>
  <si>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</si>
  <si>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</si>
  <si>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</si>
  <si>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</si>
  <si>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</si>
  <si>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CENTRO EDUC. ENRIQUE BERNSTEIN CARABANTE</t>
  </si>
  <si>
    <t>PAINE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</si>
  <si>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</si>
  <si>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</si>
  <si>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</si>
  <si>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</si>
  <si>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</si>
  <si>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</si>
  <si>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</si>
  <si>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</si>
  <si>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</si>
  <si>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</si>
  <si>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</si>
  <si>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</si>
  <si>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</si>
  <si>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LICEO MUNICIPAL POETISA GABRIELA MISTRAL</t>
  </si>
  <si>
    <t>CALERA DE TANGO</t>
  </si>
  <si>
    <t>ESCUELA BASICA F-N°798 CALERA DE TANGO</t>
  </si>
  <si>
    <t>LICEO LONQUEN</t>
  </si>
  <si>
    <t>ESCUELA EL ROTO CHILENO</t>
  </si>
  <si>
    <t>TALAGANTE</t>
  </si>
  <si>
    <t>ESCUELA PRESIDENTE PRIETO</t>
  </si>
  <si>
    <t>LICEO POLITECNICO DE TALAGANTE</t>
  </si>
  <si>
    <t>LICEO REPUBLICA DE GRECIA</t>
  </si>
  <si>
    <t>ESCUELA ALBORADA DE TALAGANTE</t>
  </si>
  <si>
    <t>ESCUELA EL PINO VIEJO DE LONQUEN</t>
  </si>
  <si>
    <t>CENTRO EDUCACIONAL ISLA DE MAIPO</t>
  </si>
  <si>
    <t>ISLA DE MAIPO</t>
  </si>
  <si>
    <t>LICEO BICENTENARIO MARIO BERTERO CEVASCO</t>
  </si>
  <si>
    <t>ESCUELA BASICA EFRAIN MALDONADO TORRES</t>
  </si>
  <si>
    <t>ESC.BASICA SAN ANTONIO DE NALTAGUA</t>
  </si>
  <si>
    <t>LICEO POLIV. LUIS HUMBERTO ACOSTA GAY</t>
  </si>
  <si>
    <t>EL MONTE</t>
  </si>
  <si>
    <t>ESCUELA REPUBLICA DEL ECUADOR</t>
  </si>
  <si>
    <t>ESC. BASICA  JAVIERA CARRERA VERDUGO</t>
  </si>
  <si>
    <t>ESCUELA REPUBLICA DE HONDURAS</t>
  </si>
  <si>
    <t>ESCUELA CHINIGUE EL CRISTO</t>
  </si>
  <si>
    <t>ESCUELA EL REMANSO</t>
  </si>
  <si>
    <t>LICEO MUNICIPALIZADO PENAFLOR</t>
  </si>
  <si>
    <t>PEÑAFLOR</t>
  </si>
  <si>
    <t>ESCUELA TERESA DE CALCUTA</t>
  </si>
  <si>
    <t>ESCUELA EMILIA LASCAR</t>
  </si>
  <si>
    <t>LICEO BICENTENARIO DE EXCELENCIA PAUL HARRIS</t>
  </si>
  <si>
    <t>PADRE HURTADO</t>
  </si>
  <si>
    <t>ESCUELA ROSALINA PESCIO VARGAS</t>
  </si>
  <si>
    <t>LICEO COMERCIAL REPUBLICA DE BRASIL</t>
  </si>
  <si>
    <t>ESCUELA REPUBLICA CHECA</t>
  </si>
  <si>
    <t>ESCUELA MAND EDUARDO FREI MONTALVA</t>
  </si>
  <si>
    <t>ESCUELA ESPECIAL NAZARETH</t>
  </si>
  <si>
    <t>ESCUELA SONIA PLAZA CASTRO</t>
  </si>
  <si>
    <t>ESCUELA MALLOCO</t>
  </si>
  <si>
    <t>ESCUELA CRISTAL CHILE</t>
  </si>
  <si>
    <t>ESCUELA BASICA G-N°673 PELVIN SAN FRANCISCO DE ASIS</t>
  </si>
  <si>
    <t>ESCUELA DOLORES CATTIN FAUNDEZ</t>
  </si>
  <si>
    <t>MELIPILLA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</si>
  <si>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</si>
  <si>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</si>
  <si>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</si>
  <si>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</si>
  <si>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</si>
  <si>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</si>
  <si>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</si>
  <si>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</si>
  <si>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</si>
  <si>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</si>
  <si>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</si>
  <si>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</si>
  <si>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</si>
  <si>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</si>
  <si>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</si>
  <si>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PUANGUE</t>
  </si>
  <si>
    <t>ESCUELA LIDIA MATTE HURTADO</t>
  </si>
  <si>
    <t>ESCUELA JOSE CAMARENA ESCRIVA</t>
  </si>
  <si>
    <t>ESCUELA HUECHUN</t>
  </si>
  <si>
    <t>ESCUELA RAQUEL FERNANDEZ DE MORANDE</t>
  </si>
  <si>
    <t>ESCUELA PADRE ALBERTO HURTADO</t>
  </si>
  <si>
    <t>ESCUELA BASICA EL PABELLON</t>
  </si>
  <si>
    <t>LICEO MUNICIPAL F-N°860</t>
  </si>
  <si>
    <t>MARÍA PINTO</t>
  </si>
  <si>
    <t>ESCUELA BASICA F-N° 732 CHOROMBO ALTO</t>
  </si>
  <si>
    <t>ESCUELA BASICA F-N°738 LOS RULOS</t>
  </si>
  <si>
    <t>ESCUELA BASICA G-N°733 CHOROMBO BAJO</t>
  </si>
  <si>
    <t>ESCUELA BASICA G-N°734 LAS MERCEDES</t>
  </si>
  <si>
    <t>ESCUELA BASICA G-N°737 SANTA EMILIA</t>
  </si>
  <si>
    <t>ESCUELA BASICA VALLE DE PUANGUE</t>
  </si>
  <si>
    <t>CURACAVÍ</t>
  </si>
  <si>
    <t>ESCUELA SAN JOSE OBRERO DE CURACAVI</t>
  </si>
  <si>
    <t>LICEO BICENTENARIO PRESIDENTE BALMACEDA</t>
  </si>
  <si>
    <t>ESCUELA FERNANDO CARVAJAL PINTO</t>
  </si>
  <si>
    <t>ESCUELA ELIECER PEREZ VARGAS</t>
  </si>
  <si>
    <t>ESCUELA HERIBERTO ERLWEIN  S.</t>
  </si>
  <si>
    <t>LICEO MUNICIPAL DE SAN PEDRO</t>
  </si>
  <si>
    <t>SAN PEDRO</t>
  </si>
  <si>
    <t>ESCUELA BASICA G-N°128 ATALICIO AGUILAR A.</t>
  </si>
  <si>
    <t>ESCUELA BASICA G-N°130</t>
  </si>
  <si>
    <t>ESCUELA BASICA G-N°131</t>
  </si>
  <si>
    <t>ESCUELA BASICA G-N°134 NIHUE</t>
  </si>
  <si>
    <t>ESCUELA ENRIQUE REYMOND ALDUNATE</t>
  </si>
  <si>
    <t>ESCUELA BASICA G-N°139</t>
  </si>
  <si>
    <t>ESCUELA DE CHITITA</t>
  </si>
  <si>
    <t>LICEO BICENTENARIO PABLO NERUDA</t>
  </si>
  <si>
    <t>ESCUELA VALLE DE PARCOHAYLLA</t>
  </si>
  <si>
    <t>CENTRO CAP.LAB. REINO DE BELGICA</t>
  </si>
  <si>
    <t>ESCUELA CALETA CHANAVAYITA</t>
  </si>
  <si>
    <t>LICEO S.S JUAN PABLO SEGUNDO</t>
  </si>
  <si>
    <t>ALTO HOSPICIO</t>
  </si>
  <si>
    <t>LICEO ELEUTERIO RAMIREZ MOLINA</t>
  </si>
  <si>
    <t>LICEO MAYOR GRAL.(E) OSCAR BONILLA</t>
  </si>
  <si>
    <t>ESCUELA FRONTERIZA</t>
  </si>
  <si>
    <t>ESCUELA PROFESOR LUIS GARRIDO PÁVEZ</t>
  </si>
  <si>
    <t>ESCUELA ANDRÉS BELLO</t>
  </si>
  <si>
    <t>ESCUELA SARA CRUZ ALVAYAY</t>
  </si>
  <si>
    <t>ESCUELA BÁSICA ANGELINA SALAS OLIVARES</t>
  </si>
  <si>
    <t>LICEO JORGE ALESSANDRI RODRÍGUEZ</t>
  </si>
  <si>
    <t>ESCUELA JOSÉ JOAQUÍN VALLEJOS</t>
  </si>
  <si>
    <t>LICEO GENERAL RAMÓN FREIRE</t>
  </si>
  <si>
    <t>LICEO JORGE IRIBARREN CHARLIN DE HURTADO</t>
  </si>
  <si>
    <t>LICEO ALBERTO GALLARDO LORCA</t>
  </si>
  <si>
    <t>BASICA COMUN DELIA ANDRADE DE TELLO</t>
  </si>
  <si>
    <t>COLEGIO SAN ALBERTO HURTADO CRUCHAGA</t>
  </si>
  <si>
    <t>LICEO FERNANDO BINVIGNAT MARIN</t>
  </si>
  <si>
    <t>ESCUELA LA PARRITA</t>
  </si>
  <si>
    <t>CENTRO DE DETENCION PREVENTIVA</t>
  </si>
  <si>
    <t>ESCUELA PEDRO NOLASCO MOLINA</t>
  </si>
  <si>
    <t>CTRO.REC.ATENC.DIVERS.CRAD PAUL PERCY HARRIS</t>
  </si>
  <si>
    <t>COLEGIO LUIS CRUZ MARTINEZ</t>
  </si>
  <si>
    <t>ESCUELA MUNICIPAL LAS PUERTAS</t>
  </si>
  <si>
    <t>COLEGIO DE ADULTOS PROFESOR MANUEL GUERRERO CEBALLOS</t>
  </si>
  <si>
    <t>ESCUELA DE ADULTOS</t>
  </si>
  <si>
    <t>ESCUELA JOSÉ DOMINGO SAAVEDRA</t>
  </si>
  <si>
    <t>COL.EDUC. ESPECIAL DR. ALBERT SCHWEITZER</t>
  </si>
  <si>
    <t>LICEO ELISA ESCOBEDO LA PAZ</t>
  </si>
  <si>
    <t>ESC. ADRIANA ARANGUIZ CERDA</t>
  </si>
  <si>
    <t>ESCUELA MUNICIPAL DE COLHUE</t>
  </si>
  <si>
    <t>ESCUELA DIGNA CAMILO</t>
  </si>
  <si>
    <t>CENTRO PARVULARIO DE CHIMBARONGO</t>
  </si>
  <si>
    <t>ESCUELA ANGEL MARIA</t>
  </si>
  <si>
    <t>ESCUELA CARDONAL PANILONCO</t>
  </si>
  <si>
    <t>CENTRO DE EDUCACION DE ADULTOS</t>
  </si>
  <si>
    <t>LICEO HERIBERTO SOTO SOTO</t>
  </si>
  <si>
    <t>LICEO BERTA ZAMORANO LIZANA</t>
  </si>
  <si>
    <t>ESCUELA DIFERENCIAL SAN CLEMENTE</t>
  </si>
  <si>
    <t>ESCUELA OSVALDO HIRIART CORVALAN</t>
  </si>
  <si>
    <t>ESCUELA HUAPI ALTO</t>
  </si>
  <si>
    <t>ESCUELA DIFERENCIAL ESPERANZA</t>
  </si>
  <si>
    <t>ESCUELA CARLOS TRUPP WANNER</t>
  </si>
  <si>
    <t>ESCUELA BASICA LLOICURA</t>
  </si>
  <si>
    <t>ESCUELA MAULE</t>
  </si>
  <si>
    <t>ESCUELA SAN ERNESTO</t>
  </si>
  <si>
    <t>LICEO TRAPAQUEANTE</t>
  </si>
  <si>
    <t>ESCUELA SAN LUIS</t>
  </si>
  <si>
    <t>ESCUELA FERNANDO BAQUEDANO</t>
  </si>
  <si>
    <t>ESCUELA ADULTOS LAS AMERICAS</t>
  </si>
  <si>
    <t>ESCUELA COLICO BAJO</t>
  </si>
  <si>
    <t>ESCUELA CIFUENTES BAJO</t>
  </si>
  <si>
    <t>ESCUELA COLONIA RAYEN-LAFQUEN</t>
  </si>
  <si>
    <t>ESCUELA ARAUCARIAS</t>
  </si>
  <si>
    <t>ESCUELA ESPECIAL AYELEN</t>
  </si>
  <si>
    <t>ESCUELAS BASICA RENICO GRANDE</t>
  </si>
  <si>
    <t>ESCUELA ESPEC.RETARDO MENTAL AMMILLAN</t>
  </si>
  <si>
    <t>ESCUELA RURAL DOMINGO FAUSTINO SARMIENTO</t>
  </si>
  <si>
    <t>ESCUELA RURAL NALHUITAD</t>
  </si>
  <si>
    <t>INSTITUTO TECNICO PROFESIONAL LLIFEN</t>
  </si>
  <si>
    <t>ESCUELA RURAL MARIA ENRIQUETA CHIGUAY CAIPILLAN</t>
  </si>
  <si>
    <t>ESCUELA MUNICIPAL MELIMOYU</t>
  </si>
  <si>
    <t>ESCUELA BASICA RIBERA SUR</t>
  </si>
  <si>
    <t>ESCUELA ANDRES ALCAZAR</t>
  </si>
  <si>
    <t>ESCUELA PUERTA DE LA CORDILLERA</t>
  </si>
  <si>
    <t>ESCUELA LUIS MARTÍNEZ GONZÁLEZ</t>
  </si>
  <si>
    <t>ESCUELA CHACUIVI</t>
  </si>
  <si>
    <t>COLEGIO BASICO LOS LOBOS</t>
  </si>
  <si>
    <t>LICEO SANTA MARIA EUFRASIA</t>
  </si>
  <si>
    <t>LICEO INDUSTRIAL BENJAMIN FRANKLIN</t>
  </si>
  <si>
    <t>LICEO MUNICIPAL POLIVALENTE MARIA PINTO</t>
  </si>
  <si>
    <t>ESCUELA BASICA JUAN PABLO DUARTE</t>
  </si>
  <si>
    <t>LICEO AGRICOLA SAN CARLOS</t>
  </si>
  <si>
    <t>ESCUELA EL RODEO</t>
  </si>
  <si>
    <t>ESCUELA BASICA ENRIQUE ZANARTU PRIETO</t>
  </si>
  <si>
    <t>ESCUELA BASICA CHACAYAL SUR</t>
  </si>
  <si>
    <t>COLEGIO BASICO SAN VICENTE</t>
  </si>
  <si>
    <t>ESCUELA ESPECIAL DE LA SOLIDARIDAD</t>
  </si>
  <si>
    <t>ESCUELA BASICA LOS LIBERTADORES</t>
  </si>
  <si>
    <t>ESCUELA BASICA EL PIURE</t>
  </si>
  <si>
    <t>HERNAN MERINO CORREA</t>
  </si>
  <si>
    <t>ESCUELA ESPECIAL DE EDUCACION</t>
  </si>
  <si>
    <t>ESCUELA BASICA LO VELASQUEZ</t>
  </si>
  <si>
    <t>COMPLEJO EDUCACIONAL J. MIGUEL CARRERA</t>
  </si>
  <si>
    <t>CENTRO DE EDUCACIÓN INTEGRADA DE ADULTOS VALPARAÍSO</t>
  </si>
  <si>
    <t>ESCUELA Nº 1365 R.P. GUSTAVO LE PAIGE</t>
  </si>
  <si>
    <t>ESCUELA ESPECIAL PONTIFICE JUAN PABLO II</t>
  </si>
  <si>
    <t>COLEGIO BATALLA DE LA CONCEPCION</t>
  </si>
  <si>
    <t>ESCUELA ATENAS</t>
  </si>
  <si>
    <t>LICEO POLITECNICO DE CON CON</t>
  </si>
  <si>
    <t>LICEO BICENTENARIO TECNICO PROFESIONAL DE MINERIA</t>
  </si>
  <si>
    <t>ESCUELA ESPECIAL ARCO IRIS</t>
  </si>
  <si>
    <t>ESCUELA CALETA SAN MARCOS</t>
  </si>
  <si>
    <t>LIC.PADRE ALBERTO HURTADO CRUCHAGA</t>
  </si>
  <si>
    <t>ESCUELA HUAVIÑA</t>
  </si>
  <si>
    <t>ESCUELA DE SOGA</t>
  </si>
  <si>
    <t>ESCUELA LAONZANA</t>
  </si>
  <si>
    <t>LICEO INSTITUTO COMERCIAL DE ARICA</t>
  </si>
  <si>
    <t>ESCUELA ESTRELLA DEL SUR</t>
  </si>
  <si>
    <t>COLEGIO SIMON BOLIVAR</t>
  </si>
  <si>
    <t>ESCUELA ESPECIAL JACARANDA</t>
  </si>
  <si>
    <t>ESC ESP DE LENGUAJE OASIS DEL SABER</t>
  </si>
  <si>
    <t>LICEO CAMIÑA</t>
  </si>
  <si>
    <t>ESCUELA ARTURO PRAT CHACON ANEXO</t>
  </si>
  <si>
    <t>ESCUELA JUAN PABLO II</t>
  </si>
  <si>
    <t>LICEO BICENTENARIO AGROPECUARIO LIKAN ANTAI</t>
  </si>
  <si>
    <t>ESCUELA ALONDRA ROJAS BARRIOS</t>
  </si>
  <si>
    <t>REVERENDO PADRE PATRICIO CARIOLA</t>
  </si>
  <si>
    <t>ESCUELA ECOLOGICA PADRE ALBERTO HURTADO</t>
  </si>
  <si>
    <t>ESCUELA ELMO FUNEZ CARRIZO</t>
  </si>
  <si>
    <t>ESCUELA MANUEL ORELLA ECHANEZ</t>
  </si>
  <si>
    <t>ESCUELA BÁSICA RURAL JAIME PROHENS</t>
  </si>
  <si>
    <t>ESCUELA BÁSICA MARTA EMILIANA AGUILAR ZERÓN</t>
  </si>
  <si>
    <t>ESCUELA BÁSICA CAPITÁN RAFAEL TORREBLANCA</t>
  </si>
  <si>
    <t>CENTRO DE EDUCACIÓN INTEGRADA DE ADULTOS CEIA</t>
  </si>
  <si>
    <t>ESCUELA RURAL MOISÉS LÓPEZ TRUJILLO</t>
  </si>
  <si>
    <t>ESCUELA MANUEL RODRÍGUEZ</t>
  </si>
  <si>
    <t>ESCUELA MIREYA ZULETA ASTUDILLO</t>
  </si>
  <si>
    <t>ESCUELA BÁSICA IGNACIO DOMEYKO</t>
  </si>
  <si>
    <t>ESCUELA BYRON GIGOUX JAMES</t>
  </si>
  <si>
    <t>LICEO TECNOLÓGICO DE COPIAPÓ</t>
  </si>
  <si>
    <t>ESCUELA EL CHAÑAR</t>
  </si>
  <si>
    <t>ESCUELA CARLOS MARÍA SAYAGO</t>
  </si>
  <si>
    <t>ESCUELA EDMUNDO QUEZADA ARAYA</t>
  </si>
  <si>
    <t>LICEO EL PALOMAR</t>
  </si>
  <si>
    <t>ESCUELA BASICA SARA CORTES CORTES</t>
  </si>
  <si>
    <t>ESCUELA DE DESARROLLO ARTÍSTICO CALDERA</t>
  </si>
  <si>
    <t>ESCUELA EMILIA SCHWABE RUMOHR</t>
  </si>
  <si>
    <t>LICEO POLITÉCNICO</t>
  </si>
  <si>
    <t>CENTRO DE EDUCACIÓN INTEGRADA DE ADULTOS CALDERA</t>
  </si>
  <si>
    <t>ESC. BASICA LA HIGUERA DE PUNITAQUI</t>
  </si>
  <si>
    <t>ESCUELA BASICA JOSE IGNACIO ZENTENO</t>
  </si>
  <si>
    <t>LICEO POLIV.PADRE JOSE HERDE P-LHER</t>
  </si>
  <si>
    <t>ESCUELA JUAN RENDIC</t>
  </si>
  <si>
    <t>ESCUELA BASICA LOS ANGELES DE RAPEL</t>
  </si>
  <si>
    <t>ESCUELA BASICA MUNICIPAL LA GRANJITA</t>
  </si>
  <si>
    <t>ESCUELA BASICA MINILLAS</t>
  </si>
  <si>
    <t>ESCUELA BASICA CUMBRE DE LOS ANDES</t>
  </si>
  <si>
    <t>ESCUELA BASICA MUNICIPAL LOS PERALES</t>
  </si>
  <si>
    <t>COLEGIO DE ARTES ELISEO VIDELA JORQUERA</t>
  </si>
  <si>
    <t>ESCUELA ESPECIAL HOLANDA</t>
  </si>
  <si>
    <t>COLEGIO BASICO RENACER DE CERRILLOS</t>
  </si>
  <si>
    <t>ESCUELA BASICA AMANECER</t>
  </si>
  <si>
    <t>ESCUELA BASICA SAN ISIDRO DE CUZ CUZ</t>
  </si>
  <si>
    <t>ESCUELA ESPECIAL ILLAPEL</t>
  </si>
  <si>
    <t>LICEO CARMEN AURORA RODRIGUEZ HENRIQUEZ</t>
  </si>
  <si>
    <t>COLEGIO CERRO GUAYAQUIL</t>
  </si>
  <si>
    <t>COLEGIO CARLOS CONDELL DE LA HAZA</t>
  </si>
  <si>
    <t>COLEGIO LA VILLA</t>
  </si>
  <si>
    <t>COLEGIO JOAQUIN VICUÐA LARRAIN</t>
  </si>
  <si>
    <t>INSTITUTO DE ADM. Y COMERCIO ESTADO DE ISRAEL</t>
  </si>
  <si>
    <t>ESCUELA PADRE ALBERTO HURTADO CRUCHAGA</t>
  </si>
  <si>
    <t>LIC.DE CIENC.Y HUM.SAN JOSEMARIA ESCRIVA</t>
  </si>
  <si>
    <t>COLEGIO NUESTRA SEÑORA DEL ROSARIO</t>
  </si>
  <si>
    <t>ESCUELA MUNICIPAL VILLA SANTA ROSA</t>
  </si>
  <si>
    <t>LICEO TECNICO PROFESIONAL EDUCADOR JUAN BAUTISTA DE LA SALLE</t>
  </si>
  <si>
    <t>COLEGIO DE ADMINISTRACION Y COMERCIO EL INGENIO</t>
  </si>
  <si>
    <t>CENTRO INTEGRAL DE ADULTOS LIMARI</t>
  </si>
  <si>
    <t>CENTRO DE EDUC. INTEGRAL DE ADULTOS ANDACOLLO</t>
  </si>
  <si>
    <t>LICEO BICENTENARIO COLEGIO PANQUEHUE</t>
  </si>
  <si>
    <t>LICEO AGRICOLA DE QUILLOTA</t>
  </si>
  <si>
    <t>CENTRO INTEGRAL DE EDUCACION DE ADULTOS</t>
  </si>
  <si>
    <t>ESCUELA ESPECIAL HELLEN KELLER</t>
  </si>
  <si>
    <t>COLEGIO VALLE DE NARAU</t>
  </si>
  <si>
    <t>ESCUELA ESPECIAL HUMBERTO MOATH</t>
  </si>
  <si>
    <t>CENTRO DE CAPACITACION LABORAL</t>
  </si>
  <si>
    <t>INST.DEL DISCAP.VISUAL ANTONIO MOSQUETE</t>
  </si>
  <si>
    <t>LIC.EDUC.DE ADULTOS JUAN F.GONZALEZ R.</t>
  </si>
  <si>
    <t>LICEO POLITÉCNICO MARGA MARGA</t>
  </si>
  <si>
    <t>ESCUELA BASICA MUNICIPAL ARAUCARIA</t>
  </si>
  <si>
    <t>ESCUELA JUAN DE SAAVEDRA</t>
  </si>
  <si>
    <t>LICEO BICENTENARIO CORDILLERA DE SAN FELIPE</t>
  </si>
  <si>
    <t>LICEO GASTRONOMIA Y TURISMO</t>
  </si>
  <si>
    <t>COLEGIO EL QUISCO</t>
  </si>
  <si>
    <t>ESCUELA MULTIDEFICIT AMANECER</t>
  </si>
  <si>
    <t>LICEO SAN ESTEBAN</t>
  </si>
  <si>
    <t>LICEO ALDEA EDUCATIVA RAPA NUI</t>
  </si>
  <si>
    <t>ESCUELA DUENDE MELODIA</t>
  </si>
  <si>
    <t>ESCUELA MUNICIPAL AMERICA</t>
  </si>
  <si>
    <t>ESCUELA SANTA TERESA DE AVILA</t>
  </si>
  <si>
    <t>ESCUELA BASICA GALVARINO VALENZUELA MORAGA</t>
  </si>
  <si>
    <t>LICEO MUNICIPAL DE ADULTOS SANTA CRUZ</t>
  </si>
  <si>
    <t>LICEO TECNICO PROFESIONAL EL TAMBO</t>
  </si>
  <si>
    <t>INSTITUTO SAN VICENTE DE TAGUA TAGUA</t>
  </si>
  <si>
    <t>ESCUELA PEDRO MORALES BARRERA</t>
  </si>
  <si>
    <t>ESCUELA EL NARANJAL</t>
  </si>
  <si>
    <t>LICEO INTEGRADO DE ADULTOS</t>
  </si>
  <si>
    <t>ESCUELA MUNICIPAL DE LENGUAJE SANTA CRUZ</t>
  </si>
  <si>
    <t>ESCUELA ESPECIAL DE NERQUIHUE</t>
  </si>
  <si>
    <t>LICEO MUNICIPAL ZOILA ROSA CARRENO</t>
  </si>
  <si>
    <t>ESCUELA FERNANDA AEDO FAUNDEZ</t>
  </si>
  <si>
    <t>COLEGIO MUNICIPAL HUALLILEN</t>
  </si>
  <si>
    <t>ESCUELA ESPECIAL MARIA ALICIA PONCE</t>
  </si>
  <si>
    <t>COLEGIO BENJAMIN VICUÑA MACKENNA</t>
  </si>
  <si>
    <t>CENTRO DE RECURSOS EDUCATIVO INTEGRARTE</t>
  </si>
  <si>
    <t>LICEO MACHALI</t>
  </si>
  <si>
    <t>COLEGIO MARÍA ESCOBILLANA GUZMÁN</t>
  </si>
  <si>
    <t>COLEGIO ANTUHUE</t>
  </si>
  <si>
    <t>COLEGIO SANTA FILOMENA</t>
  </si>
  <si>
    <t>LICEO TÉCNICO SANTA CRUZ DE TRIANA</t>
  </si>
  <si>
    <t>ESCUELA DIVINO MAESTRO</t>
  </si>
  <si>
    <t>ESCUELA ESPECIAL DE PICHIDEGUA</t>
  </si>
  <si>
    <t>LICEO MUNICIPAL DE CODEGUA</t>
  </si>
  <si>
    <t>ESCUELA ESPECIAL AYUDANDO A CRECER</t>
  </si>
  <si>
    <t>LICEO MIRELLA CATALAN URZUA</t>
  </si>
  <si>
    <t>COLEGIO BASICO VIOLETA PARRA SANDOVAL</t>
  </si>
  <si>
    <t>LICEO INDUSTRIAL ESTEBAN LEYTON SOTO</t>
  </si>
  <si>
    <t>ESC. DIFERENCIAL GUSTAVO RAMIREZ MORENO</t>
  </si>
  <si>
    <t>LICEO BICENTENARIO DE MOLINA MARIA DEL TRÁNSITO DE LA CRUZ</t>
  </si>
  <si>
    <t>ESC. MONSENOR MANUEL LARRAIN ERRAZURIZ</t>
  </si>
  <si>
    <t>LICEO POLITECNICO DE CURICO</t>
  </si>
  <si>
    <t>ESCUELA LAS DUNAS DE CHANCO</t>
  </si>
  <si>
    <t>ESCUELA NESTOR DEL CAMPO ARZOLA</t>
  </si>
  <si>
    <t>ESCUELA CHACARILLAS</t>
  </si>
  <si>
    <t>LICEO BICENTENARIO POLIVALENTE DE RAUCO</t>
  </si>
  <si>
    <t>ESC. PASO INTERNACIONAL PEHUENCHE</t>
  </si>
  <si>
    <t>LICEO POLIVALENTE SAGRADA FAMILIA</t>
  </si>
  <si>
    <t>LICEO COMPLEJO EDUCACIONAL JAVIERA CARRERA</t>
  </si>
  <si>
    <t>COLEGIO EL BOLDO</t>
  </si>
  <si>
    <t>LICEO BICENTENARIO ZAPALLAR DE CURICO</t>
  </si>
  <si>
    <t>LICEO BICENTENARIO ORIENTE DE TALCA</t>
  </si>
  <si>
    <t>LICEO BICENTENARIO DE CAUQUENES</t>
  </si>
  <si>
    <t>ESCUELA ESPECIAL DE LENGUAJE SONRISAS</t>
  </si>
  <si>
    <t>ESCUELA SARGENTO PRIMERO CRISTIAN VENEGAS OJEDA</t>
  </si>
  <si>
    <t>ESCCUELA MUNICIPAL PROFESOR DAVID FERNÁNDEZ PÉREZ</t>
  </si>
  <si>
    <t>COLEGIO  ARTISTICO SOL DEL  ILLIMANI</t>
  </si>
  <si>
    <t>COLEGIO ESPECIAL LOS ARRAYANES</t>
  </si>
  <si>
    <t>LICEO BICENTENARIO PAULO FREIRE</t>
  </si>
  <si>
    <t>ESCUELA BASICA EL PILME</t>
  </si>
  <si>
    <t>ESCUELA BASICA CANA DULCE</t>
  </si>
  <si>
    <t>CENTRO EDUCACIÓN INTEGRADA DE ADULTOS</t>
  </si>
  <si>
    <t>ESCUELA MUNICIPAL CARRIZAL - MENIR</t>
  </si>
  <si>
    <t>LICEO BICENTENARIO CLAUDIO ARRAU LEÓN</t>
  </si>
  <si>
    <t>COLEGIO BASICO NUEVA LOS LOBOS</t>
  </si>
  <si>
    <t>ESCUELA RAMÓN VINAY SEPÚLVEDA</t>
  </si>
  <si>
    <t>ESCUELA AMANDA LABARCA</t>
  </si>
  <si>
    <t>ESCUELA BALMACEDA SAAVEDRA L.</t>
  </si>
  <si>
    <t>ESCUELA BASICA EL MIRADOR</t>
  </si>
  <si>
    <t>ESCUELA BASICA EL ESPINO</t>
  </si>
  <si>
    <t>ESCUELA REINO DE SUECIA</t>
  </si>
  <si>
    <t>ESCUELA BASICA EDUARDO FREI MONTALBA</t>
  </si>
  <si>
    <t>ESCUELA VILLA LA GRANJA</t>
  </si>
  <si>
    <t>LICEO RIOS DE CHILE</t>
  </si>
  <si>
    <t>ESCUELA VILLA CENTINELA SUR</t>
  </si>
  <si>
    <t>ESCUELA ORLANDO VERA VILLARROEL</t>
  </si>
  <si>
    <t>LICEO BICENTENARIO DE EXCELENCIA NUEVO MUNDO</t>
  </si>
  <si>
    <t>ESCUELA BÁSICA CACIQUE LEVIÁN</t>
  </si>
  <si>
    <t>ESCUELA ALTO CABRERO</t>
  </si>
  <si>
    <t>INSTITUTO EDUCACIÓN DE ADULTOS RUBÉN CAMPOS LÓPEZ</t>
  </si>
  <si>
    <t>ESCUELA EDELMIRA VERGARA QUIÑONES</t>
  </si>
  <si>
    <t>CENTRO DE EDUCACIÓN DE ADULTOS ADELAILA MORENO</t>
  </si>
  <si>
    <t>CENTRO EDUCACIÓN INTEGRADO ADULTOS FERMÍN FIERRO LUENGO</t>
  </si>
  <si>
    <t>CENTRO EDUCACIONAL BICENTENARIO ALTOS DE TOMÉ</t>
  </si>
  <si>
    <t>LICEO POLIVALENTE MARTA COLVIN ANDRADE</t>
  </si>
  <si>
    <t>ESCUELA GLORIAS NAVALES</t>
  </si>
  <si>
    <t>ESCUELA DAFNE ELVIRA ZAPATA ROZAS</t>
  </si>
  <si>
    <t>ESCUELA NACIMIENTO DE NUESTRO SEÑOR</t>
  </si>
  <si>
    <t>ESCUELA EL LLANO</t>
  </si>
  <si>
    <t>ESCUELA JOSE FRANCISCO PINO MEDINA</t>
  </si>
  <si>
    <t>LICEO BICENTENARIO TÉCNICO PROFESIONAL ALONSO DE ERCILLA Y ZÚÑIGA</t>
  </si>
  <si>
    <t>ESCUELA ELISE MOTTART</t>
  </si>
  <si>
    <t>CENTRO INTEGRAL ADULTOS PAUL PERCIVAL HARRIS</t>
  </si>
  <si>
    <t>ESCUELA MARTA COLVIN ANDRADE</t>
  </si>
  <si>
    <t>ESCUELA BASICA LOS CONQUISTADORES</t>
  </si>
  <si>
    <t>ESCUELA BASICA PUEBLO SECO</t>
  </si>
  <si>
    <t>LICEO TÉCNICO PROFESIONAL VIOLETA PARRA SANDOVAL</t>
  </si>
  <si>
    <t>LICEO RALCO</t>
  </si>
  <si>
    <t>ESCUELA NUEVA REPUBLICA</t>
  </si>
  <si>
    <t>LICEO POLITECNICO CARAMPANGUE</t>
  </si>
  <si>
    <t>ESCUELA DE LENGUAJE BAMBI</t>
  </si>
  <si>
    <t>LICEO TOMAS LAGO</t>
  </si>
  <si>
    <t>LICEO BICENTENARIO INES ENRIQUEZ FRODDEN</t>
  </si>
  <si>
    <t>ESCUELA DE LENGUAJE RAYEN-ANTU</t>
  </si>
  <si>
    <t>ESCUELA ESPECIAL DE LENGUAJE ARAUCO</t>
  </si>
  <si>
    <t>COLEGIO NUEVOS HORIZONTES</t>
  </si>
  <si>
    <t>ESCUELA ANEXA DE PELEHUITO</t>
  </si>
  <si>
    <t>LICEO BICENTENARIO  POLITECNICO EMA ESPINOZA CORREA</t>
  </si>
  <si>
    <t>ESC. BASICA CRUZ DEL SUR</t>
  </si>
  <si>
    <t>LICEO BICENTENARIO LOS SAUCES</t>
  </si>
  <si>
    <t>ESC.ESP.RET.MENTAL FEYENTUN</t>
  </si>
  <si>
    <t>ESCUELA ESPECIAL ERICO HORNUNG</t>
  </si>
  <si>
    <t>ESCUELA BASICA VOLCAN LLAIMA</t>
  </si>
  <si>
    <t>ESCUELA ESPECIAL DAME LA MANO</t>
  </si>
  <si>
    <t>ESCUELA ESPECIAL TULIO MORA ALARCON</t>
  </si>
  <si>
    <t>ESCUELA RADALCO</t>
  </si>
  <si>
    <t>C.E.I.A. ANTONIO ACEVEDO HERNANDEZ</t>
  </si>
  <si>
    <t>LICEO TECNICO PROFESIONAL HUALPIN</t>
  </si>
  <si>
    <t>ESCUELA ESPECIAL LAS LILAS DE TRAIGUEN</t>
  </si>
  <si>
    <t>LICEO MUNICIPAL LUMACO</t>
  </si>
  <si>
    <t>ESCUELA MUNICIPAL LOS ARRAYANES</t>
  </si>
  <si>
    <t>ESCUELA MUNICIPAL GABRIELA MISTRAL</t>
  </si>
  <si>
    <t>LICEO MUNICIPAL TROVOLHUE</t>
  </si>
  <si>
    <t>LICEO BICENTENARIO DE TEMUCO</t>
  </si>
  <si>
    <t>ESCUELA ESPECIAL DE LENGUAJE POLHUIN</t>
  </si>
  <si>
    <t>COLEGIO NUEVA ALERCE</t>
  </si>
  <si>
    <t>CENTRO DE EDUCACION INTEGRADA DE ADULTOS POETA ALFONSO MORA</t>
  </si>
  <si>
    <t>ESCUELA HOSPITALARIA PUERTO MONTT</t>
  </si>
  <si>
    <t>ESCUELA BASICA ÑIPAS</t>
  </si>
  <si>
    <t>ESCUELA ESPECIAL DE LENGUAJE MUNICIPAL</t>
  </si>
  <si>
    <t>CENTRO EDUCACIONAL HACIENDA DE TENO</t>
  </si>
  <si>
    <t>COLEGIO VILLA CARTAGO</t>
  </si>
  <si>
    <t>ESCUELA ESPECIAL DIFERENCIAL CENTRO DE FORMACION LABORAL AMANECER DE CARRIZALES</t>
  </si>
  <si>
    <t>ESCUELA ESPECIAL DIFERENCIAL HUALLEREHUE</t>
  </si>
  <si>
    <t>ESCUELA REMIGIO AGURTO FUENTES DE PARRAL</t>
  </si>
  <si>
    <t>LICEO PUNTA DE RIELES</t>
  </si>
  <si>
    <t>LICEO LAS AMERICAS</t>
  </si>
  <si>
    <t>LICEO HORNOPIREN</t>
  </si>
  <si>
    <t>ESCUELA RURAL CHANGUE</t>
  </si>
  <si>
    <t>LICEO BICENTENARIO DE EXCELENCIA BENJAMIN MUÑOZ GAMERO</t>
  </si>
  <si>
    <t>LICEO POLITECNICO ANTULAFKEN</t>
  </si>
  <si>
    <t>LICEO RURAL LAS QUEMAS</t>
  </si>
  <si>
    <t>C.E.I.A. SALOMON FUENTES MARTINEZ</t>
  </si>
  <si>
    <t>ESCUELA RURAL EL VARAL</t>
  </si>
  <si>
    <t>ESCUELA DIFERENCIAL `ASPADEP`</t>
  </si>
  <si>
    <t>ESCUELA BASICA FRESIA</t>
  </si>
  <si>
    <t>ESCUELA RURAL PUNTA WHITE</t>
  </si>
  <si>
    <t>LICEO FRAY PABLO DE ROYO</t>
  </si>
  <si>
    <t>ESCUELA ALLA-KINTUY</t>
  </si>
  <si>
    <t>ESCUELA RURAL BONIFACIO</t>
  </si>
  <si>
    <t>ESCUELA RURAL EL TIGRE</t>
  </si>
  <si>
    <t>ESCUELA RURAL BLANCHARD</t>
  </si>
  <si>
    <t>ESCUELA RURAL EL MIRADOR</t>
  </si>
  <si>
    <t>ESCUELA PADRE HURTADO</t>
  </si>
  <si>
    <t>ESCUELA RURAL EL LLOLLE</t>
  </si>
  <si>
    <t>ESCUELA RURAL PIEDRA LILE</t>
  </si>
  <si>
    <t>ESCUELA ESPECIAL `SAN AGUSTIN`</t>
  </si>
  <si>
    <t>CENTRO DE EDUCACION DE ADULTOS QUELLON</t>
  </si>
  <si>
    <t>COLEGIO INGLÉS MABEL CONDEMARÍN</t>
  </si>
  <si>
    <t>ESCUELA RURAL YERBAS BUENAS</t>
  </si>
  <si>
    <t>ESCUELA BASICA SECTOR ORIENTE</t>
  </si>
  <si>
    <t>ESCUELA PAMPA RIOS</t>
  </si>
  <si>
    <t>INST. SUPERIOR DE ADMINISTRACION Y TURISMO</t>
  </si>
  <si>
    <t>ESCUELA BASICA KIMUN LAWAL</t>
  </si>
  <si>
    <t>ESCUELA NUEVA PENSYLVANIA</t>
  </si>
  <si>
    <t>COLEGIO CRECER</t>
  </si>
  <si>
    <t>LICEO BICENTENARIO DE EXCELENCIA DE DALCAHUE</t>
  </si>
  <si>
    <t>COLEGIO SAN JOSE</t>
  </si>
  <si>
    <t>COLEGIO LOS ALERCES</t>
  </si>
  <si>
    <t>LICEO BICENTENARIO DE EXCELENCIA ALTAMIRA</t>
  </si>
  <si>
    <t>LICEO FRANCISCO COLOANE</t>
  </si>
  <si>
    <t>C.E.I.A COMUNIDAD COLLICO</t>
  </si>
  <si>
    <t>COLEGIO MIRADOR DEL LAGO</t>
  </si>
  <si>
    <t>ESCUELA EL BOSQUE</t>
  </si>
  <si>
    <t>LICEO BILINGUE TERESA DE LOS ANDES</t>
  </si>
  <si>
    <t>INSTITUTO ITALIA DE VALDIVIA</t>
  </si>
  <si>
    <t>LICEO COMERCIAL MIRAMAR</t>
  </si>
  <si>
    <t>LICEO POLIVALENTE BENJAMIN VICUÑA MACKENNA</t>
  </si>
  <si>
    <t>CENTRO DE EDUCACIÓN INTEGRAL DE ADULTOS NUEVO HORIZONTE</t>
  </si>
  <si>
    <t>INSTITUTO TÉCNICO FORJADORES DE ALERCE</t>
  </si>
  <si>
    <t>ESCUELA BASICA SAN CARLOS DE CHONCHI</t>
  </si>
  <si>
    <t>ESCUELA NUEVA COLLILELFU</t>
  </si>
  <si>
    <t>INSTITUTO POLITECNICO</t>
  </si>
  <si>
    <t>LICEO CARELMAPU</t>
  </si>
  <si>
    <t>LICEO POLITECNICO MIRASOL</t>
  </si>
  <si>
    <t>LICEO BICENTENARIO POLIVALENTE DE QUEILEN</t>
  </si>
  <si>
    <t>ESCUELA BASICA LAS CAMELIAS</t>
  </si>
  <si>
    <t>LICEO FRANCISCO HERNANDEZ ORTIZ-PIZARRO</t>
  </si>
  <si>
    <t>LICEO TCO. PROF. DE RIO BUENO</t>
  </si>
  <si>
    <t>LICEO BICENTENARIO COMPLEJO EDUCACIONAL IGNAO</t>
  </si>
  <si>
    <t>LICEO RAUL BROUSSAIN CAMPINO</t>
  </si>
  <si>
    <t>LICEO ARTURO PRAT CHACON</t>
  </si>
  <si>
    <t>ESCUELA MADRE DE LA DIVINA PROVIDENCIA</t>
  </si>
  <si>
    <t>ESCUELA LITORAL AUSTRAL</t>
  </si>
  <si>
    <t>LICEO GABRIELA MISTRAL</t>
  </si>
  <si>
    <t>ESCUELA GENERAL MANUEL BULNES P.</t>
  </si>
  <si>
    <t>LICEO JUAN BAUTISTA CONTARDI</t>
  </si>
  <si>
    <t>LICEO POLITEC.CARDENAL RAUL SILVA HENRIQUEZ</t>
  </si>
  <si>
    <t>ESCUELA BASICA RURAL SENO OBSTRUCCION</t>
  </si>
  <si>
    <t>ESCUELA PAMPA GUANACO</t>
  </si>
  <si>
    <t>TIMAUKEL</t>
  </si>
  <si>
    <t>COLEGIO CAPITAN PASTENE</t>
  </si>
  <si>
    <t>COLEGIO FINLANDIA</t>
  </si>
  <si>
    <t>LICEO MUNICIPAL CHILOE</t>
  </si>
  <si>
    <t>LICEO INDUSTRIAL HARDWARE</t>
  </si>
  <si>
    <t>LICEO MUNICIPAL EL ROBLE</t>
  </si>
  <si>
    <t>ESC. BAS.MUNICIPAL MERCEDES FONTECILLA</t>
  </si>
  <si>
    <t>LICEO MIGUEL DE CERVANTES Y SAAVEDRA</t>
  </si>
  <si>
    <t>ESCUELA BASICA CINCO PINOS</t>
  </si>
  <si>
    <t>ESCUELA BASICA LOS NAVIOS</t>
  </si>
  <si>
    <t>ESC. BAS. PDTE. SALVADOR ALLENDE G.</t>
  </si>
  <si>
    <t>COLEGIO TEGUALDA</t>
  </si>
  <si>
    <t>ESC.BASICA PROF.AURELIA ROJAS BURGOS</t>
  </si>
  <si>
    <t>ESCUELA BÁSICA MUNICIPAL SAN LUIS</t>
  </si>
  <si>
    <t>LICEO BICENTENARIO MONSENOR ENRIQUE ALVEAR</t>
  </si>
  <si>
    <t>LICEO HUMBERTO DIAZ CASANUEVA</t>
  </si>
  <si>
    <t>ESCUELA ANDES DEL SUR</t>
  </si>
  <si>
    <t>ESCUELA SANTA MARIA DE PENALOLEN</t>
  </si>
  <si>
    <t>ESCUELA PROFESORA MARIA LUISA SEPULVEDA</t>
  </si>
  <si>
    <t>ESCUELA BASICA PADRE ALBERTO HURTADO</t>
  </si>
  <si>
    <t>LICEO VALLE DE LLUTA</t>
  </si>
  <si>
    <t>COLEGIO MARIA ELENA</t>
  </si>
  <si>
    <t>ESCUELA VOLCAN SAN JOSE</t>
  </si>
  <si>
    <t>ESCUELA ANTILHUE DE PUDAHUEL</t>
  </si>
  <si>
    <t>ESCUELA PART.COMANDANTE CARLOS CONDELL</t>
  </si>
  <si>
    <t>LICEO LOS JAZMINES</t>
  </si>
  <si>
    <t>ESC. BASICA MUNICIPAL RISOPATRON</t>
  </si>
  <si>
    <t>LICEO ALCALDE JORGE INDO</t>
  </si>
  <si>
    <t>COLEGIO MUNIC.  SAN SEBASTIAN DE RINCONADA</t>
  </si>
  <si>
    <t>ESCUELA BASICA FUTURO LAS MERCEDES</t>
  </si>
  <si>
    <t>ESCUELA MUNICIPAL VALLE DE LUNA</t>
  </si>
  <si>
    <t>COLEGIO ALICURA</t>
  </si>
  <si>
    <t>ESCUELA BÁSICA 1737 LOS ALERCES DE MAIPÚ</t>
  </si>
  <si>
    <t>ESCUELA PUERTO FUTURO</t>
  </si>
  <si>
    <t>LICEO MUNICIPAL DE ADULTO MIGUEL CAMPINO LARRAIN</t>
  </si>
  <si>
    <t>EJERCITO LIBERTADOR DE CERRILLOS</t>
  </si>
  <si>
    <t>LICEO TECNICO PROFESIONAL DE BUIN</t>
  </si>
  <si>
    <t>INSTITUTO SAN MIGUEL</t>
  </si>
  <si>
    <t>ESCUELA BAS. MUNIC. CUYUNCAVI</t>
  </si>
  <si>
    <t>COLEGIO CORDILLERA DE LOS ANDES</t>
  </si>
  <si>
    <t>ESC. BASICA MUNICIPAL PAULA JARAQUEMADA ALQUI</t>
  </si>
  <si>
    <t>LICEO NACIONAL DE MAIPU</t>
  </si>
  <si>
    <t>ESCUELA BASICA ANA FRANK</t>
  </si>
  <si>
    <t>ESCUELA B-SICA PUCARA LASANA</t>
  </si>
  <si>
    <t>LICEO MUNICIP. DE ADULTOS PEDRO J. RODRIGUEZ</t>
  </si>
  <si>
    <t>LICEO DE ADULTOS CEIA DE LA PINTANA</t>
  </si>
  <si>
    <t>CENTRO EDUC. PADRE ALBERTO HURTADO DE SAN BER</t>
  </si>
  <si>
    <t>ESC. ESPECIAL ELSA MATILDE ULRICH JARA</t>
  </si>
  <si>
    <t>COLEGIO LO BARNECHEA BICENTENARIO</t>
  </si>
  <si>
    <t>LICEO MUNICIPAL BICENTENARIO DE BATUCO</t>
  </si>
  <si>
    <t>LICEO POLIVALENTE MUNICIPAL DE LA FLORIDA</t>
  </si>
  <si>
    <t>LICEO TECNICO PROFESIONAL PATRICIO AYLWIN AZOCAR</t>
  </si>
  <si>
    <t>LICEO BICENTENARIO SAN PEDRO DE PUENTE ALTO</t>
  </si>
  <si>
    <t>ESCUELA ESPECIAL DE LENGUAJE MUNICIPAL EL CARMEN</t>
  </si>
  <si>
    <t>LICEO BICENTENARIO DE EXCELENCIA TREHUACO</t>
  </si>
  <si>
    <t>INSTITUTO CUMBRES DE CONDORES PONIENTE</t>
  </si>
  <si>
    <t>ESCUELA CAMINA ALTO</t>
  </si>
  <si>
    <t>LICEO BICENTENARIO DE  EXCELENCIA NACIONAL DE</t>
  </si>
  <si>
    <t>ESCUELA BASICA HUACALEMU</t>
  </si>
  <si>
    <t>ESCUELA ECOLOGICA PEJERREYES</t>
  </si>
  <si>
    <t>EL TRENCITO DE MIS TESOROS</t>
  </si>
  <si>
    <t>CREANDO SONRISAS</t>
  </si>
  <si>
    <t>MI NUEVA AVENTURA</t>
  </si>
  <si>
    <t>CTRO.APOYO A LA EDUC.ESPEC.DE PUTAENDO</t>
  </si>
  <si>
    <t>LICEO TECNICO MUNICIPAL JUAN HOPPE GANTZ</t>
  </si>
  <si>
    <t>LICEO REQUINOA</t>
  </si>
  <si>
    <t>LICEO BICENTENARIO DE EXCELENCIA LICEO MISTRALIANO</t>
  </si>
  <si>
    <t>ESCUELA CARDENAL RAUL SILVA HENRIQUEZ</t>
  </si>
  <si>
    <t>LICEO FERMIN DEL REAL CASTILLO</t>
  </si>
  <si>
    <t>LICEO TECNICO PROFESIONAL PAPUDO</t>
  </si>
  <si>
    <t>LICEO ORIENTE</t>
  </si>
  <si>
    <t>COLEGIO RAUL SILVA HENRIQUEZ</t>
  </si>
  <si>
    <t>ESCUELA CARCEL F-187</t>
  </si>
  <si>
    <t>COLEGIO BICENTENARIO</t>
  </si>
  <si>
    <t>INSTITUTO BICENTENARIO J.MIGUEL CARRERA</t>
  </si>
  <si>
    <t>LICEO POLITECNICO DE QUELLON</t>
  </si>
  <si>
    <t>COLEGIO MASTTAY</t>
  </si>
  <si>
    <t>LICEO BICENTENARIO DE ALTO DEL CARMEN</t>
  </si>
  <si>
    <t>LICEO TEC.PROFESIONAL PEDRO AGUIRRE CERDA</t>
  </si>
  <si>
    <t>ESCUELA AMANECER</t>
  </si>
  <si>
    <t>ESCUELA BASICA MIL PAISAJES-QUEMCHI</t>
  </si>
  <si>
    <t>ESCUELA CARCEL CARLOS ALVEAL MUÑOZ</t>
  </si>
  <si>
    <t>ESCUELA HOSPITALARIA. JUNTOS FORJANDO EL MAÑANA</t>
  </si>
  <si>
    <t>ESCUELA AULA HOSPITALARIA CURICO</t>
  </si>
  <si>
    <t>Estudiantes</t>
  </si>
  <si>
    <t>Estudiantes y profesores</t>
  </si>
  <si>
    <t>Apoderados y estudiantes</t>
  </si>
  <si>
    <t>Colocar cantidad</t>
  </si>
  <si>
    <t>que se describe en cuadro</t>
  </si>
  <si>
    <t>RBD asociados</t>
  </si>
  <si>
    <t>RBD Asociados</t>
  </si>
  <si>
    <t>a quién se agrega</t>
  </si>
  <si>
    <t>en evaluación</t>
  </si>
  <si>
    <t>El Proyecto se vincula don Proyecto  Educativo Institucional y Plan de Mejoramiento Educativo del establecimiento educacional.</t>
  </si>
  <si>
    <t>Marque con una X una de las dos alternativas</t>
  </si>
  <si>
    <t>MARCAR CON "1", se debe colocar un solo 1</t>
  </si>
  <si>
    <t>Detalle SI</t>
  </si>
  <si>
    <t>presentación anexos</t>
  </si>
  <si>
    <t>J</t>
  </si>
  <si>
    <t>OK Mat.</t>
  </si>
  <si>
    <t xml:space="preserve">OK IVE </t>
  </si>
  <si>
    <t>IVE - Matric</t>
  </si>
  <si>
    <t>Admisible</t>
  </si>
  <si>
    <t>Municipal - Corporación</t>
  </si>
  <si>
    <t>Servicio Local de Educación</t>
  </si>
  <si>
    <t>Envío de antecedentes de postulación</t>
  </si>
  <si>
    <t>No envía cuatro o más antecedentes requeridos en el plazo de postulación, pero los adjunta en el plazo de solicitud de antecedentes pendientes.</t>
  </si>
  <si>
    <t>No envía tres antecedentes requeridos en el plazo de postulación, pero los adjunta en el plazo de solicitud de antecedentes pendientes.</t>
  </si>
  <si>
    <t>No envía dos antecedentes requeridos en el plazo de postulación, pero los adjunta en el plazo de solicitud de antecedentes pendientes.</t>
  </si>
  <si>
    <t>No envía un antecedente requerido en el plazo de postulación, pero lo adjunta en el plazo de solicitud de antecedentes pendientes.</t>
  </si>
  <si>
    <t>Envía todos los antecedentes requeridos en forma en el plazo de postulación.</t>
  </si>
  <si>
    <t>DATOS EE</t>
  </si>
  <si>
    <t>N° anecedentes solicitados</t>
  </si>
  <si>
    <t>Solicitud de antecedentes (anexo G completo = 0</t>
  </si>
  <si>
    <t>PTJE SOLICITUD ANTECEDENTES</t>
  </si>
  <si>
    <r>
      <t>El proyecto contempla la realización de dos (2) o más talleres deportivos recreativos, por un monto máximo de $</t>
    </r>
    <r>
      <rPr>
        <sz val="12"/>
        <rFont val="Calibri"/>
        <family val="2"/>
      </rPr>
      <t>3.000.000 (</t>
    </r>
    <r>
      <rPr>
        <b/>
        <sz val="12"/>
        <rFont val="Calibri"/>
        <family val="2"/>
      </rPr>
      <t>Para establecimientos educacionales con matrícula igual o superior a 20 estudiantes</t>
    </r>
    <r>
      <rPr>
        <sz val="12"/>
        <rFont val="Calibri"/>
        <family val="2"/>
      </rPr>
      <t>)</t>
    </r>
  </si>
  <si>
    <r>
      <t>El proyecto contempla la realización de un (1) taller deportivo y recreativo, por un monto máximo de $1.</t>
    </r>
    <r>
      <rPr>
        <sz val="12"/>
        <rFont val="Calibri"/>
        <family val="2"/>
      </rPr>
      <t>500.000 (</t>
    </r>
    <r>
      <rPr>
        <b/>
        <sz val="12"/>
        <rFont val="Calibri"/>
        <family val="2"/>
      </rPr>
      <t>Para establecimientos educacionales con matrícula igual o superior a 20 estudiantes</t>
    </r>
    <r>
      <rPr>
        <sz val="12"/>
        <rFont val="Calibri"/>
        <family val="2"/>
      </rPr>
      <t>)</t>
    </r>
  </si>
  <si>
    <t>PUEDE SER MÁS DE UNA SELECCIÓN</t>
  </si>
  <si>
    <t xml:space="preserve"> Detallada descripción de aporte EE</t>
  </si>
  <si>
    <t xml:space="preserve">participación e intercambio con comunidades escolares </t>
  </si>
  <si>
    <r>
      <rPr>
        <b/>
        <sz val="14"/>
        <rFont val="Calibri"/>
        <family val="2"/>
      </rPr>
      <t>desarrollo de conductas y destrezas</t>
    </r>
    <r>
      <rPr>
        <sz val="12"/>
        <color indexed="8"/>
        <rFont val="Calibri"/>
        <family val="2"/>
      </rPr>
      <t xml:space="preserve"> en el ámbito del deporte,</t>
    </r>
  </si>
  <si>
    <r>
      <rPr>
        <b/>
        <sz val="14"/>
        <color indexed="8"/>
        <rFont val="Calibri"/>
        <family val="2"/>
      </rPr>
      <t>fomento del desarrollo de habilidades deportivas en talleres</t>
    </r>
    <r>
      <rPr>
        <sz val="12"/>
        <color indexed="8"/>
        <rFont val="Calibri"/>
        <family val="2"/>
      </rPr>
      <t xml:space="preserve"> deportivos y/o recreativos.</t>
    </r>
  </si>
  <si>
    <t>Copiar Objetivos</t>
  </si>
  <si>
    <t>Diferenciar</t>
  </si>
  <si>
    <t>Ver puntaje</t>
  </si>
  <si>
    <t>Revisar correo electrónico, que esté bien escrito</t>
  </si>
  <si>
    <t xml:space="preserve"> .com</t>
  </si>
  <si>
    <t>Espacios</t>
  </si>
  <si>
    <t>Q en vez de @</t>
  </si>
  <si>
    <t xml:space="preserve"> .cl , .c</t>
  </si>
  <si>
    <t>Argumentos de puntaje:</t>
  </si>
  <si>
    <t>Postulación conjunta de hasta tres establecimientos educacionales que tengan, cada uno, una matrícula inferior a 20 estudiantes. El proyecto deberá contemplar la realización de un taller por cada establecimiento educacional y por un monto máximo de $3.000.000 para el total del proyecto.</t>
  </si>
  <si>
    <t>En los   objetivos   del proyecto   se   deben   visualizar  las   actividades  a  ejecutar  y  que  tendrán por finalidad el fomentar el movimiento, desarrollar la condición física, desarrollar habilidades motrices, actividades predeportivas, formar hábitos de vida activa, seguir reglas del juego, cooperación y trabajo en equipo, concepción de liderazgo.</t>
  </si>
  <si>
    <t xml:space="preserve">En los encuentros se busca demostrar el trabajo realizado durante y/o al final del proyecto, en relación con los objetivos planteados, sintetizando las competencias mínimas adquiridas por los/as estudiantes. </t>
  </si>
  <si>
    <t>PUNTAJE</t>
  </si>
  <si>
    <t>Entrega descripción de ítems, con pequeña descripción de gastos</t>
  </si>
  <si>
    <t xml:space="preserve">Entregan montos de ítems, </t>
  </si>
  <si>
    <t>AGREGAR 1 PUNTO</t>
  </si>
  <si>
    <t>Corregir en el momento, si estamos seguros</t>
  </si>
  <si>
    <t>RESUMEN Y ESTADO DE POSTULACIÓN</t>
  </si>
  <si>
    <t>Detalle</t>
  </si>
  <si>
    <t>Qué hacer</t>
  </si>
  <si>
    <t>N° horas a la semana</t>
  </si>
  <si>
    <t>N° beneficiarios Py</t>
  </si>
  <si>
    <t>N° muestras</t>
  </si>
  <si>
    <t>N° etapas cronograma</t>
  </si>
  <si>
    <t>Presupuesto solicitado</t>
  </si>
  <si>
    <r>
      <t xml:space="preserve">             PROYECTOS CONCURSABLES MINEDUC PARA TALLERES DEPORTIVOS Y RECREATIVOS </t>
    </r>
    <r>
      <rPr>
        <b/>
        <sz val="16"/>
        <color indexed="30"/>
        <rFont val="Calibri"/>
        <family val="2"/>
      </rPr>
      <t>2023</t>
    </r>
  </si>
  <si>
    <r>
      <t>Total de recursos solicitados al ministerio:</t>
    </r>
    <r>
      <rPr>
        <sz val="12"/>
        <color theme="8" tint="-0.499984740745262"/>
        <rFont val="Calibri"/>
        <family val="2"/>
      </rPr>
      <t xml:space="preserve"> A + B + C + D + E + F + G + H</t>
    </r>
  </si>
  <si>
    <t>N° Fundamentación</t>
  </si>
  <si>
    <t>N° de muestras y/o encuentros</t>
  </si>
  <si>
    <t xml:space="preserve">Se marca 1  </t>
  </si>
  <si>
    <t>punto, depende</t>
  </si>
  <si>
    <t>Información General</t>
  </si>
  <si>
    <t>Ejecución del proyecto</t>
  </si>
  <si>
    <t>Evaluación del proyecto</t>
  </si>
  <si>
    <t>Cumplimiento requisitos</t>
  </si>
  <si>
    <t>Resumen de puntajes</t>
  </si>
  <si>
    <t>Encuentros</t>
  </si>
  <si>
    <t>Cronograma</t>
  </si>
  <si>
    <t>Presupuesto</t>
  </si>
  <si>
    <t>Requisitos formales</t>
  </si>
  <si>
    <t>Puntajes agrupados</t>
  </si>
  <si>
    <t>Puntajes ponderados</t>
  </si>
  <si>
    <t>Total</t>
  </si>
  <si>
    <t>Ponderado</t>
  </si>
  <si>
    <t>EVALUACIÓN REQUISITOS FORMALES</t>
  </si>
  <si>
    <t>N° antecedentes solicitados</t>
  </si>
  <si>
    <t xml:space="preserve">N°  </t>
  </si>
  <si>
    <t>En esta celda colocar la cantidad de antecedentes que faltaban en anexo G</t>
  </si>
  <si>
    <t>Y que se solicitarán en plazo extra</t>
  </si>
  <si>
    <t>No llenar</t>
  </si>
  <si>
    <t>Si RBD es DAEM o SLEP</t>
  </si>
  <si>
    <t>Saldrá NO APLICA para J</t>
  </si>
  <si>
    <r>
      <t xml:space="preserve">En el marco del Plan de Reactivación Educativa Integral,  el Ministerio  de Educación tiene entre sus prioridades el fomento de la actividad física,   el deporte participativo y las actividades   recreativas, con enfoque en los beneficios del ámbito cognitivo, socioemocional  y de convivencia  de  los   estudiantes.  En   ese contexto,  el  proceso  de  postulación de proyectos de talleres deportivos y/o recreativos busca responder a estas orientaciones y objetivos que prioricen el desarrollo de la actividad física.
Como fundamentación se deben indicar las </t>
    </r>
    <r>
      <rPr>
        <b/>
        <sz val="12"/>
        <rFont val="Calibri"/>
        <family val="2"/>
        <scheme val="minor"/>
      </rPr>
      <t>evidencias (justificación técnica o teórica) que respaldan el proyecto a presentar</t>
    </r>
    <r>
      <rPr>
        <sz val="12"/>
        <rFont val="Calibri"/>
        <family val="2"/>
        <scheme val="minor"/>
      </rPr>
      <t>, en relación con los objetivos del concurso  y  que dicen  relación  con   el desarrollo de  conductas y destrezas en niños, niñas y jóvenes en el ámbito  del deporte,  así como la relevancia  de los espacios  de  participación  e intercambio entre comunidades escolares y el fomento del desarrollo de habilidades deportivas a través de la participación de los y las estudiantes en los talleres, en las horas de libre disposición en la Jornada Escolar Completa y en otros tiempos escolares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</si>
</sst>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_ [$$-340A]* #,##0_ ;_ [$$-340A]* \-#,##0_ ;_ [$$-340A]* &quot;-&quot;??_ ;_ @_ "/>
    <numFmt numFmtId="166" formatCode="_ [$$-340A]* #,##0_ ;_ [$$-340A]* \-#,##0_ ;_ [$$-340A]* &quot;-&quot;_ ;_ @_ "/>
    <numFmt numFmtId="167" formatCode="_-* #,##0\ _€_-;\-* #,##0\ _€_-;_-* &quot;-&quot;??\ _€_-;_-@_-"/>
    <numFmt numFmtId="168" formatCode="_-* #,##0.0_-;\-* #,##0.0_-;_-* &quot;-&quot;??_-;_-@_-"/>
  </numFmts>
  <fonts count="73" x14ac:knownFonts="1">
    <font>
      <sz val="11"/>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b/>
      <sz val="20"/>
      <color rgb="FF0070C0"/>
      <name val="Century Gothic"/>
      <family val="2"/>
    </font>
    <font>
      <sz val="12"/>
      <color rgb="FFFFFFCC"/>
      <name val="Calibri"/>
      <family val="2"/>
      <scheme val="minor"/>
    </font>
    <font>
      <sz val="12"/>
      <name val="Calibri"/>
      <family val="2"/>
      <scheme val="minor"/>
    </font>
    <font>
      <b/>
      <sz val="16"/>
      <color rgb="FF0070C0"/>
      <name val="Calibri"/>
      <family val="2"/>
      <scheme val="minor"/>
    </font>
    <font>
      <b/>
      <sz val="16"/>
      <color indexed="30"/>
      <name val="Calibri"/>
      <family val="2"/>
    </font>
    <font>
      <b/>
      <sz val="22"/>
      <color theme="1"/>
      <name val="Calibri"/>
      <family val="2"/>
      <scheme val="minor"/>
    </font>
    <font>
      <b/>
      <sz val="14"/>
      <color rgb="FF0070C0"/>
      <name val="Calibri"/>
      <family val="2"/>
      <scheme val="minor"/>
    </font>
    <font>
      <sz val="12"/>
      <color rgb="FF0070C0"/>
      <name val="Calibri"/>
      <family val="2"/>
      <scheme val="minor"/>
    </font>
    <font>
      <sz val="12"/>
      <name val="Calibri"/>
      <family val="2"/>
    </font>
    <font>
      <b/>
      <sz val="12"/>
      <color rgb="FF0070C0"/>
      <name val="Calibri"/>
      <family val="2"/>
      <scheme val="minor"/>
    </font>
    <font>
      <sz val="12"/>
      <color rgb="FFFF0000"/>
      <name val="Calibri"/>
      <family val="2"/>
      <scheme val="minor"/>
    </font>
    <font>
      <sz val="16"/>
      <color theme="1"/>
      <name val="Calibri"/>
      <family val="2"/>
      <scheme val="minor"/>
    </font>
    <font>
      <b/>
      <sz val="12"/>
      <color rgb="FFFF0000"/>
      <name val="Calibri"/>
      <family val="2"/>
      <scheme val="minor"/>
    </font>
    <font>
      <b/>
      <sz val="12"/>
      <color theme="1"/>
      <name val="Calibri"/>
      <family val="2"/>
      <scheme val="minor"/>
    </font>
    <font>
      <u/>
      <sz val="12"/>
      <color rgb="FF0070C0"/>
      <name val="Calibri"/>
      <family val="2"/>
      <scheme val="minor"/>
    </font>
    <font>
      <b/>
      <sz val="12"/>
      <color theme="0"/>
      <name val="Calibri"/>
      <family val="2"/>
      <scheme val="minor"/>
    </font>
    <font>
      <sz val="14"/>
      <color theme="1"/>
      <name val="Calibri"/>
      <family val="2"/>
      <scheme val="minor"/>
    </font>
    <font>
      <b/>
      <u/>
      <sz val="12"/>
      <color rgb="FF0070C0"/>
      <name val="Calibri"/>
      <family val="2"/>
      <scheme val="minor"/>
    </font>
    <font>
      <b/>
      <u/>
      <sz val="12"/>
      <name val="Calibri"/>
      <family val="2"/>
      <scheme val="minor"/>
    </font>
    <font>
      <b/>
      <sz val="12"/>
      <color indexed="9"/>
      <name val="Calibri"/>
      <family val="2"/>
    </font>
    <font>
      <sz val="12"/>
      <color theme="0"/>
      <name val="Calibri"/>
      <family val="2"/>
      <scheme val="minor"/>
    </font>
    <font>
      <sz val="22"/>
      <color theme="1"/>
      <name val="Calibri"/>
      <family val="2"/>
      <scheme val="minor"/>
    </font>
    <font>
      <b/>
      <u/>
      <sz val="14"/>
      <color indexed="8"/>
      <name val="Calibri"/>
      <family val="2"/>
    </font>
    <font>
      <sz val="48"/>
      <color rgb="FF0070C0"/>
      <name val="Calibri"/>
      <family val="2"/>
      <scheme val="minor"/>
    </font>
    <font>
      <sz val="12"/>
      <color indexed="8"/>
      <name val="Calibri"/>
      <family val="2"/>
    </font>
    <font>
      <sz val="12"/>
      <color indexed="9"/>
      <name val="Calibri"/>
      <family val="2"/>
    </font>
    <font>
      <b/>
      <u/>
      <sz val="12"/>
      <color theme="0"/>
      <name val="Calibri"/>
      <family val="2"/>
      <scheme val="minor"/>
    </font>
    <font>
      <sz val="14"/>
      <name val="Calibri"/>
      <family val="2"/>
      <scheme val="minor"/>
    </font>
    <font>
      <b/>
      <sz val="12"/>
      <name val="Calibri"/>
      <family val="2"/>
      <scheme val="minor"/>
    </font>
    <font>
      <b/>
      <sz val="14"/>
      <name val="Calibri"/>
      <family val="2"/>
      <scheme val="minor"/>
    </font>
    <font>
      <sz val="9"/>
      <color theme="1"/>
      <name val="Calibri"/>
      <family val="2"/>
      <scheme val="minor"/>
    </font>
    <font>
      <b/>
      <sz val="12"/>
      <color indexed="8"/>
      <name val="Calibri"/>
      <family val="2"/>
    </font>
    <font>
      <sz val="11"/>
      <name val="Calibri"/>
      <family val="2"/>
      <scheme val="minor"/>
    </font>
    <font>
      <sz val="20"/>
      <color rgb="FFFF0000"/>
      <name val="Calibri"/>
      <family val="2"/>
      <scheme val="minor"/>
    </font>
    <font>
      <sz val="12"/>
      <color theme="0"/>
      <name val="Calibri"/>
      <family val="2"/>
    </font>
    <font>
      <b/>
      <sz val="14"/>
      <color rgb="FFFF0000"/>
      <name val="Calibri"/>
      <family val="2"/>
      <scheme val="minor"/>
    </font>
    <font>
      <sz val="26"/>
      <color theme="1"/>
      <name val="Calibri"/>
      <family val="2"/>
      <scheme val="minor"/>
    </font>
    <font>
      <b/>
      <sz val="16"/>
      <name val="Calibri"/>
      <family val="2"/>
      <scheme val="minor"/>
    </font>
    <font>
      <b/>
      <sz val="14"/>
      <color theme="1"/>
      <name val="Calibri"/>
      <family val="2"/>
      <scheme val="minor"/>
    </font>
    <font>
      <b/>
      <sz val="13"/>
      <color theme="1"/>
      <name val="Calibri"/>
      <family val="2"/>
      <scheme val="minor"/>
    </font>
    <font>
      <u/>
      <sz val="11"/>
      <color theme="10"/>
      <name val="Calibri"/>
      <family val="2"/>
      <scheme val="minor"/>
    </font>
    <font>
      <sz val="15"/>
      <color theme="1"/>
      <name val="Calibri"/>
      <family val="2"/>
      <scheme val="minor"/>
    </font>
    <font>
      <b/>
      <sz val="12"/>
      <color theme="3" tint="-0.249977111117893"/>
      <name val="Calibri"/>
      <family val="2"/>
      <scheme val="minor"/>
    </font>
    <font>
      <b/>
      <sz val="14"/>
      <color rgb="FFFFFFCC"/>
      <name val="Calibri"/>
      <family val="2"/>
      <scheme val="minor"/>
    </font>
    <font>
      <sz val="14"/>
      <color indexed="26"/>
      <name val="Calibri"/>
      <family val="2"/>
    </font>
    <font>
      <sz val="12"/>
      <color rgb="FF00B0F0"/>
      <name val="Calibri"/>
      <family val="2"/>
      <scheme val="minor"/>
    </font>
    <font>
      <b/>
      <sz val="16"/>
      <color theme="0"/>
      <name val="Calibri"/>
      <family val="2"/>
      <scheme val="minor"/>
    </font>
    <font>
      <b/>
      <u/>
      <sz val="11"/>
      <color rgb="FF0070C0"/>
      <name val="Calibri"/>
      <family val="2"/>
      <scheme val="minor"/>
    </font>
    <font>
      <sz val="14"/>
      <color rgb="FF0070C0"/>
      <name val="Calibri"/>
      <family val="2"/>
      <scheme val="minor"/>
    </font>
    <font>
      <b/>
      <sz val="18"/>
      <color rgb="FF0070C0"/>
      <name val="Calibri"/>
      <family val="2"/>
      <scheme val="minor"/>
    </font>
    <font>
      <b/>
      <sz val="10"/>
      <color theme="1"/>
      <name val="Calibri"/>
      <family val="2"/>
      <scheme val="minor"/>
    </font>
    <font>
      <sz val="10"/>
      <color theme="1"/>
      <name val="Calibri"/>
      <family val="2"/>
      <scheme val="minor"/>
    </font>
    <font>
      <b/>
      <sz val="14"/>
      <color theme="8" tint="-0.499984740745262"/>
      <name val="Calibri"/>
      <family val="2"/>
      <scheme val="minor"/>
    </font>
    <font>
      <sz val="12"/>
      <color theme="8" tint="-0.499984740745262"/>
      <name val="Calibri"/>
      <family val="2"/>
      <scheme val="minor"/>
    </font>
    <font>
      <b/>
      <sz val="18"/>
      <color theme="8" tint="-0.499984740745262"/>
      <name val="Calibri"/>
      <family val="2"/>
      <scheme val="minor"/>
    </font>
    <font>
      <b/>
      <u/>
      <sz val="12"/>
      <color theme="8" tint="-0.499984740745262"/>
      <name val="Calibri"/>
      <family val="2"/>
      <scheme val="minor"/>
    </font>
    <font>
      <b/>
      <sz val="12"/>
      <color theme="8" tint="-0.499984740745262"/>
      <name val="Calibri"/>
      <family val="2"/>
      <scheme val="minor"/>
    </font>
    <font>
      <sz val="12"/>
      <color theme="8" tint="-0.499984740745262"/>
      <name val="Calibri"/>
      <family val="2"/>
    </font>
    <font>
      <sz val="11"/>
      <color theme="8" tint="-0.499984740745262"/>
      <name val="Calibri"/>
      <family val="2"/>
      <scheme val="minor"/>
    </font>
    <font>
      <sz val="22"/>
      <color rgb="FF0070C0"/>
      <name val="Calibri"/>
      <family val="2"/>
      <scheme val="minor"/>
    </font>
    <font>
      <sz val="36"/>
      <color theme="1"/>
      <name val="Calibri"/>
      <family val="2"/>
      <scheme val="minor"/>
    </font>
    <font>
      <sz val="20"/>
      <name val="Calibri"/>
      <family val="2"/>
      <scheme val="minor"/>
    </font>
    <font>
      <sz val="11"/>
      <color theme="1"/>
      <name val="Century Gothic"/>
      <family val="2"/>
    </font>
    <font>
      <b/>
      <sz val="11"/>
      <color theme="1"/>
      <name val="Century Gothic"/>
      <family val="2"/>
    </font>
    <font>
      <b/>
      <sz val="12"/>
      <name val="Calibri"/>
      <family val="2"/>
    </font>
    <font>
      <sz val="12"/>
      <color theme="1"/>
      <name val="Calibri"/>
      <family val="2"/>
    </font>
    <font>
      <b/>
      <sz val="14"/>
      <name val="Calibri"/>
      <family val="2"/>
    </font>
    <font>
      <b/>
      <sz val="14"/>
      <color indexed="8"/>
      <name val="Calibri"/>
      <family val="2"/>
    </font>
    <font>
      <sz val="8"/>
      <name val="Calibri"/>
      <family val="2"/>
      <scheme val="minor"/>
    </font>
  </fonts>
  <fills count="22">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6" tint="0.79998168889431442"/>
        <bgColor indexed="64"/>
      </patternFill>
    </fill>
    <fill>
      <patternFill patternType="solid">
        <fgColor rgb="FF66FF33"/>
        <bgColor indexed="64"/>
      </patternFill>
    </fill>
    <fill>
      <patternFill patternType="solid">
        <fgColor rgb="FF00B0F0"/>
        <bgColor indexed="64"/>
      </patternFill>
    </fill>
    <fill>
      <patternFill patternType="solid">
        <fgColor rgb="FFFFCC99"/>
        <bgColor indexed="64"/>
      </patternFill>
    </fill>
    <fill>
      <patternFill patternType="solid">
        <fgColor rgb="FF0070C0"/>
        <bgColor indexed="64"/>
      </patternFill>
    </fill>
    <fill>
      <patternFill patternType="solid">
        <fgColor theme="9" tint="0.59999389629810485"/>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33CC"/>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7" tint="0.39997558519241921"/>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4" fillId="0" borderId="0" applyNumberFormat="0" applyFill="0" applyBorder="0" applyAlignment="0" applyProtection="0"/>
  </cellStyleXfs>
  <cellXfs count="689">
    <xf numFmtId="0" fontId="0" fillId="0" borderId="0" xfId="0"/>
    <xf numFmtId="0" fontId="6" fillId="3" borderId="0" xfId="0" applyFont="1" applyFill="1"/>
    <xf numFmtId="0" fontId="3" fillId="3" borderId="0" xfId="0" applyFont="1" applyFill="1"/>
    <xf numFmtId="0" fontId="6" fillId="4" borderId="0" xfId="0" applyFont="1" applyFill="1"/>
    <xf numFmtId="0" fontId="3" fillId="4" borderId="0" xfId="0" applyFont="1" applyFill="1"/>
    <xf numFmtId="0" fontId="3" fillId="5" borderId="0" xfId="0" applyFont="1" applyFill="1"/>
    <xf numFmtId="0" fontId="3" fillId="2" borderId="0" xfId="0" applyFont="1" applyFill="1"/>
    <xf numFmtId="0" fontId="5" fillId="2" borderId="5" xfId="0" applyFont="1" applyFill="1" applyBorder="1"/>
    <xf numFmtId="0" fontId="9" fillId="3" borderId="0" xfId="0" applyFont="1" applyFill="1"/>
    <xf numFmtId="0" fontId="10" fillId="3" borderId="0" xfId="0" applyFont="1" applyFill="1"/>
    <xf numFmtId="0" fontId="3" fillId="7" borderId="0" xfId="0" applyFont="1" applyFill="1"/>
    <xf numFmtId="0" fontId="3" fillId="8" borderId="6" xfId="0" applyFont="1" applyFill="1" applyBorder="1" applyAlignment="1">
      <alignment horizontal="center" vertical="center"/>
    </xf>
    <xf numFmtId="0" fontId="11" fillId="9" borderId="6" xfId="0" applyFont="1" applyFill="1" applyBorder="1" applyAlignment="1">
      <alignment horizontal="center" vertical="center"/>
    </xf>
    <xf numFmtId="0" fontId="11" fillId="3" borderId="0" xfId="0" applyFont="1" applyFill="1" applyAlignment="1">
      <alignment vertical="center"/>
    </xf>
    <xf numFmtId="0" fontId="13" fillId="3" borderId="0" xfId="0" applyFont="1" applyFill="1"/>
    <xf numFmtId="0" fontId="17" fillId="11" borderId="1" xfId="0" applyFont="1" applyFill="1" applyBorder="1"/>
    <xf numFmtId="0" fontId="3" fillId="11" borderId="2" xfId="0" applyFont="1" applyFill="1" applyBorder="1"/>
    <xf numFmtId="0" fontId="3" fillId="11" borderId="3" xfId="0" applyFont="1" applyFill="1" applyBorder="1"/>
    <xf numFmtId="0" fontId="18" fillId="11" borderId="4" xfId="0" applyFont="1" applyFill="1" applyBorder="1"/>
    <xf numFmtId="0" fontId="3" fillId="11" borderId="5" xfId="0" applyFont="1" applyFill="1" applyBorder="1"/>
    <xf numFmtId="0" fontId="3" fillId="3" borderId="0" xfId="0" applyFont="1" applyFill="1" applyAlignment="1">
      <alignment horizontal="center"/>
    </xf>
    <xf numFmtId="0" fontId="3" fillId="11" borderId="4" xfId="0" applyFont="1" applyFill="1" applyBorder="1"/>
    <xf numFmtId="0" fontId="19" fillId="10" borderId="6" xfId="0" applyFont="1" applyFill="1" applyBorder="1" applyAlignment="1">
      <alignment horizontal="center"/>
    </xf>
    <xf numFmtId="0" fontId="19" fillId="11" borderId="5" xfId="0" applyFont="1" applyFill="1" applyBorder="1"/>
    <xf numFmtId="0" fontId="3" fillId="11" borderId="5" xfId="0" applyFont="1" applyFill="1" applyBorder="1" applyAlignment="1">
      <alignment wrapText="1"/>
    </xf>
    <xf numFmtId="0" fontId="3" fillId="11" borderId="17" xfId="0" applyFont="1" applyFill="1" applyBorder="1"/>
    <xf numFmtId="0" fontId="3" fillId="11" borderId="18" xfId="0" applyFont="1" applyFill="1" applyBorder="1"/>
    <xf numFmtId="0" fontId="3" fillId="11" borderId="18" xfId="0" applyFont="1" applyFill="1" applyBorder="1" applyAlignment="1">
      <alignment wrapText="1"/>
    </xf>
    <xf numFmtId="0" fontId="3" fillId="11" borderId="19" xfId="0" applyFont="1" applyFill="1" applyBorder="1" applyAlignment="1">
      <alignment wrapText="1"/>
    </xf>
    <xf numFmtId="0" fontId="19" fillId="10" borderId="6" xfId="0" applyFont="1" applyFill="1" applyBorder="1"/>
    <xf numFmtId="0" fontId="19" fillId="10" borderId="6" xfId="0" applyFont="1" applyFill="1" applyBorder="1" applyAlignment="1">
      <alignment wrapText="1"/>
    </xf>
    <xf numFmtId="0" fontId="3" fillId="3" borderId="0" xfId="0" applyFont="1" applyFill="1" applyAlignment="1">
      <alignment horizontal="center" vertical="center"/>
    </xf>
    <xf numFmtId="0" fontId="3" fillId="3" borderId="6" xfId="0" applyFont="1" applyFill="1" applyBorder="1"/>
    <xf numFmtId="0" fontId="3" fillId="6" borderId="6" xfId="0" applyFont="1" applyFill="1" applyBorder="1" applyProtection="1">
      <protection locked="0"/>
    </xf>
    <xf numFmtId="0" fontId="6" fillId="6" borderId="6" xfId="0" applyFont="1" applyFill="1" applyBorder="1" applyProtection="1">
      <protection locked="0"/>
    </xf>
    <xf numFmtId="0" fontId="17" fillId="3" borderId="0" xfId="0" applyFont="1" applyFill="1" applyAlignment="1">
      <alignment horizontal="center" vertical="center"/>
    </xf>
    <xf numFmtId="0" fontId="3" fillId="3" borderId="0" xfId="0" applyFont="1" applyFill="1" applyAlignment="1">
      <alignment horizontal="left" vertical="center"/>
    </xf>
    <xf numFmtId="0" fontId="3" fillId="3" borderId="6" xfId="0" applyFont="1" applyFill="1" applyBorder="1" applyAlignment="1">
      <alignment horizontal="center"/>
    </xf>
    <xf numFmtId="0" fontId="3" fillId="3" borderId="0" xfId="0" applyFont="1" applyFill="1" applyAlignment="1">
      <alignment wrapText="1"/>
    </xf>
    <xf numFmtId="0" fontId="3" fillId="3" borderId="0" xfId="0" applyFont="1" applyFill="1" applyAlignment="1">
      <alignment horizontal="left"/>
    </xf>
    <xf numFmtId="0" fontId="11" fillId="3" borderId="0" xfId="0" applyFont="1" applyFill="1"/>
    <xf numFmtId="0" fontId="11" fillId="6" borderId="0" xfId="0" applyFont="1" applyFill="1"/>
    <xf numFmtId="0" fontId="11" fillId="7" borderId="0" xfId="0" applyFont="1" applyFill="1"/>
    <xf numFmtId="0" fontId="36" fillId="10" borderId="6" xfId="0" applyFont="1" applyFill="1" applyBorder="1" applyAlignment="1">
      <alignment vertical="center" wrapText="1"/>
    </xf>
    <xf numFmtId="0" fontId="6" fillId="3" borderId="0" xfId="0" applyFont="1" applyFill="1" applyAlignment="1">
      <alignment horizontal="center"/>
    </xf>
    <xf numFmtId="0" fontId="3" fillId="2" borderId="6" xfId="0" applyFont="1" applyFill="1" applyBorder="1"/>
    <xf numFmtId="0" fontId="3" fillId="6" borderId="0" xfId="0" applyFont="1" applyFill="1"/>
    <xf numFmtId="0" fontId="39" fillId="3" borderId="0" xfId="0" applyFont="1" applyFill="1"/>
    <xf numFmtId="0" fontId="6" fillId="3" borderId="0" xfId="0" applyFont="1" applyFill="1" applyProtection="1">
      <protection locked="0"/>
    </xf>
    <xf numFmtId="0" fontId="6" fillId="6" borderId="0" xfId="0" applyFont="1" applyFill="1"/>
    <xf numFmtId="165" fontId="3" fillId="3" borderId="0" xfId="0" applyNumberFormat="1" applyFont="1" applyFill="1" applyAlignment="1">
      <alignment horizontal="center"/>
    </xf>
    <xf numFmtId="165" fontId="3" fillId="3" borderId="0" xfId="0" applyNumberFormat="1" applyFont="1" applyFill="1"/>
    <xf numFmtId="167" fontId="3" fillId="3" borderId="0" xfId="1" applyNumberFormat="1" applyFont="1" applyFill="1" applyBorder="1" applyAlignment="1"/>
    <xf numFmtId="0" fontId="6" fillId="3" borderId="6" xfId="0" applyFont="1" applyFill="1" applyBorder="1"/>
    <xf numFmtId="0" fontId="3" fillId="10" borderId="0" xfId="0" applyFont="1" applyFill="1"/>
    <xf numFmtId="0" fontId="6" fillId="10" borderId="11" xfId="0" applyFont="1" applyFill="1" applyBorder="1"/>
    <xf numFmtId="0" fontId="3" fillId="3" borderId="0" xfId="0" applyFont="1" applyFill="1" applyProtection="1">
      <protection locked="0"/>
    </xf>
    <xf numFmtId="0" fontId="11" fillId="3" borderId="6" xfId="0" applyFont="1" applyFill="1" applyBorder="1"/>
    <xf numFmtId="0" fontId="24" fillId="10" borderId="27" xfId="0" applyFont="1" applyFill="1" applyBorder="1" applyAlignment="1">
      <alignment horizontal="center"/>
    </xf>
    <xf numFmtId="0" fontId="21" fillId="10" borderId="1" xfId="0" applyFont="1" applyFill="1" applyBorder="1"/>
    <xf numFmtId="0" fontId="3" fillId="10" borderId="2" xfId="0" applyFont="1" applyFill="1" applyBorder="1"/>
    <xf numFmtId="0" fontId="46" fillId="10" borderId="2" xfId="0" applyFont="1" applyFill="1" applyBorder="1" applyAlignment="1">
      <alignment horizontal="center"/>
    </xf>
    <xf numFmtId="0" fontId="3" fillId="10" borderId="3" xfId="0" applyFont="1" applyFill="1" applyBorder="1"/>
    <xf numFmtId="0" fontId="3" fillId="10" borderId="4" xfId="0" applyFont="1" applyFill="1" applyBorder="1"/>
    <xf numFmtId="0" fontId="3" fillId="10" borderId="5" xfId="0" applyFont="1" applyFill="1" applyBorder="1"/>
    <xf numFmtId="0" fontId="17" fillId="10" borderId="5" xfId="0" applyFont="1" applyFill="1" applyBorder="1" applyAlignment="1">
      <alignment horizontal="left" vertical="center"/>
    </xf>
    <xf numFmtId="0" fontId="20" fillId="10" borderId="5" xfId="0" applyFont="1" applyFill="1" applyBorder="1"/>
    <xf numFmtId="0" fontId="3" fillId="10" borderId="17" xfId="0" applyFont="1" applyFill="1" applyBorder="1"/>
    <xf numFmtId="0" fontId="44" fillId="10" borderId="18" xfId="3" applyFill="1" applyBorder="1"/>
    <xf numFmtId="0" fontId="3" fillId="10" borderId="18" xfId="0" applyFont="1" applyFill="1" applyBorder="1"/>
    <xf numFmtId="0" fontId="3" fillId="10" borderId="19" xfId="0" applyFont="1" applyFill="1" applyBorder="1"/>
    <xf numFmtId="0" fontId="49" fillId="10" borderId="1" xfId="0" applyFont="1" applyFill="1" applyBorder="1"/>
    <xf numFmtId="0" fontId="49" fillId="10" borderId="2" xfId="0" applyFont="1" applyFill="1" applyBorder="1"/>
    <xf numFmtId="0" fontId="49" fillId="10" borderId="3" xfId="0" applyFont="1" applyFill="1" applyBorder="1"/>
    <xf numFmtId="0" fontId="49" fillId="10" borderId="4" xfId="0" applyFont="1" applyFill="1" applyBorder="1"/>
    <xf numFmtId="0" fontId="49" fillId="10" borderId="5" xfId="0" applyFont="1" applyFill="1" applyBorder="1"/>
    <xf numFmtId="0" fontId="49" fillId="10" borderId="17" xfId="0" applyFont="1" applyFill="1" applyBorder="1"/>
    <xf numFmtId="0" fontId="49" fillId="10" borderId="18" xfId="0" applyFont="1" applyFill="1" applyBorder="1"/>
    <xf numFmtId="0" fontId="49" fillId="10" borderId="19" xfId="0" applyFont="1" applyFill="1" applyBorder="1"/>
    <xf numFmtId="0" fontId="3" fillId="2" borderId="6" xfId="0" applyFont="1" applyFill="1" applyBorder="1" applyAlignment="1">
      <alignment horizontal="center" vertical="center"/>
    </xf>
    <xf numFmtId="0" fontId="6" fillId="3" borderId="1" xfId="0" applyFont="1" applyFill="1" applyBorder="1"/>
    <xf numFmtId="0" fontId="3" fillId="3" borderId="2" xfId="0" applyFont="1" applyFill="1" applyBorder="1"/>
    <xf numFmtId="0" fontId="3" fillId="3" borderId="3" xfId="0" applyFont="1" applyFill="1" applyBorder="1"/>
    <xf numFmtId="0" fontId="3" fillId="3" borderId="1" xfId="0" applyFont="1" applyFill="1" applyBorder="1"/>
    <xf numFmtId="0" fontId="3" fillId="4" borderId="2" xfId="0" applyFont="1" applyFill="1" applyBorder="1"/>
    <xf numFmtId="0" fontId="3" fillId="15" borderId="6" xfId="0" applyFont="1" applyFill="1" applyBorder="1"/>
    <xf numFmtId="0" fontId="3" fillId="15" borderId="0" xfId="0" applyFont="1" applyFill="1"/>
    <xf numFmtId="0" fontId="5" fillId="4" borderId="0" xfId="0" applyFont="1" applyFill="1"/>
    <xf numFmtId="0" fontId="3" fillId="7" borderId="6" xfId="0" applyFont="1" applyFill="1" applyBorder="1"/>
    <xf numFmtId="0" fontId="0" fillId="0" borderId="6" xfId="0" applyBorder="1"/>
    <xf numFmtId="0" fontId="50" fillId="17" borderId="6" xfId="0" applyFont="1" applyFill="1" applyBorder="1" applyAlignment="1">
      <alignment vertical="center"/>
    </xf>
    <xf numFmtId="0" fontId="0" fillId="16" borderId="6" xfId="0" applyFill="1" applyBorder="1" applyAlignment="1">
      <alignment horizontal="center" vertical="center" wrapText="1"/>
    </xf>
    <xf numFmtId="0" fontId="5" fillId="7" borderId="0" xfId="0" applyFont="1" applyFill="1"/>
    <xf numFmtId="0" fontId="3" fillId="4" borderId="1" xfId="0" applyFont="1" applyFill="1" applyBorder="1"/>
    <xf numFmtId="0" fontId="4" fillId="4" borderId="2" xfId="0" applyFont="1" applyFill="1" applyBorder="1" applyAlignment="1">
      <alignment horizontal="left" vertical="center"/>
    </xf>
    <xf numFmtId="0" fontId="5" fillId="4" borderId="3" xfId="0" applyFont="1" applyFill="1" applyBorder="1"/>
    <xf numFmtId="0" fontId="3" fillId="4" borderId="4" xfId="0" applyFont="1" applyFill="1" applyBorder="1"/>
    <xf numFmtId="0" fontId="5" fillId="4" borderId="5" xfId="0" applyFont="1" applyFill="1" applyBorder="1"/>
    <xf numFmtId="0" fontId="3" fillId="4" borderId="5" xfId="0" applyFont="1" applyFill="1" applyBorder="1"/>
    <xf numFmtId="0" fontId="3" fillId="4" borderId="17" xfId="0" applyFont="1" applyFill="1" applyBorder="1"/>
    <xf numFmtId="0" fontId="37" fillId="4" borderId="5" xfId="0" applyFont="1" applyFill="1" applyBorder="1"/>
    <xf numFmtId="0" fontId="3" fillId="4" borderId="6" xfId="0" applyFont="1" applyFill="1" applyBorder="1"/>
    <xf numFmtId="0" fontId="6" fillId="4" borderId="5" xfId="0" applyFont="1" applyFill="1" applyBorder="1"/>
    <xf numFmtId="0" fontId="15" fillId="4" borderId="21" xfId="0" applyFont="1" applyFill="1" applyBorder="1" applyAlignment="1">
      <alignment horizontal="center" vertical="center"/>
    </xf>
    <xf numFmtId="0" fontId="15" fillId="4" borderId="5" xfId="0" applyFont="1" applyFill="1" applyBorder="1" applyAlignment="1">
      <alignment horizontal="center" vertical="center"/>
    </xf>
    <xf numFmtId="0" fontId="3" fillId="4" borderId="21" xfId="0" applyFont="1" applyFill="1" applyBorder="1"/>
    <xf numFmtId="0" fontId="45" fillId="4" borderId="5" xfId="0" applyFont="1" applyFill="1" applyBorder="1" applyAlignment="1">
      <alignment horizontal="center"/>
    </xf>
    <xf numFmtId="0" fontId="44" fillId="4" borderId="0" xfId="3" applyFill="1" applyBorder="1"/>
    <xf numFmtId="0" fontId="3" fillId="4" borderId="18" xfId="0" applyFont="1" applyFill="1" applyBorder="1"/>
    <xf numFmtId="0" fontId="5" fillId="4" borderId="19" xfId="0" applyFont="1" applyFill="1" applyBorder="1"/>
    <xf numFmtId="166" fontId="3" fillId="15" borderId="6" xfId="0" applyNumberFormat="1" applyFont="1" applyFill="1" applyBorder="1"/>
    <xf numFmtId="165" fontId="3" fillId="15" borderId="6" xfId="0" applyNumberFormat="1" applyFont="1" applyFill="1" applyBorder="1"/>
    <xf numFmtId="0" fontId="13" fillId="7" borderId="27" xfId="0" applyFont="1" applyFill="1" applyBorder="1" applyAlignment="1" applyProtection="1">
      <alignment horizontal="center" vertical="center"/>
      <protection locked="0"/>
    </xf>
    <xf numFmtId="0" fontId="11" fillId="7" borderId="6" xfId="0" applyFont="1" applyFill="1" applyBorder="1"/>
    <xf numFmtId="0" fontId="10" fillId="7" borderId="6" xfId="0" applyFont="1" applyFill="1" applyBorder="1" applyProtection="1">
      <protection locked="0"/>
    </xf>
    <xf numFmtId="0" fontId="10" fillId="7" borderId="6" xfId="0" applyFont="1" applyFill="1" applyBorder="1"/>
    <xf numFmtId="9" fontId="11" fillId="7" borderId="6" xfId="2" applyFont="1" applyFill="1" applyBorder="1" applyAlignment="1"/>
    <xf numFmtId="9" fontId="11" fillId="7" borderId="6" xfId="2" applyFont="1" applyFill="1" applyBorder="1"/>
    <xf numFmtId="0" fontId="11" fillId="7" borderId="6" xfId="0" applyFont="1" applyFill="1" applyBorder="1" applyAlignment="1">
      <alignment wrapText="1"/>
    </xf>
    <xf numFmtId="0" fontId="11" fillId="2" borderId="0" xfId="0" applyFont="1" applyFill="1"/>
    <xf numFmtId="0" fontId="3" fillId="10" borderId="7" xfId="0" applyFont="1" applyFill="1" applyBorder="1"/>
    <xf numFmtId="0" fontId="3" fillId="10" borderId="25" xfId="0" applyFont="1" applyFill="1" applyBorder="1"/>
    <xf numFmtId="0" fontId="5" fillId="2" borderId="6" xfId="0" applyFont="1" applyFill="1" applyBorder="1"/>
    <xf numFmtId="0" fontId="6" fillId="4" borderId="6" xfId="0" applyFont="1" applyFill="1" applyBorder="1"/>
    <xf numFmtId="0" fontId="2" fillId="18" borderId="6" xfId="0" applyFont="1" applyFill="1" applyBorder="1" applyAlignment="1">
      <alignment wrapText="1"/>
    </xf>
    <xf numFmtId="0" fontId="2" fillId="18" borderId="6" xfId="0" applyFont="1" applyFill="1" applyBorder="1" applyAlignment="1">
      <alignment horizontal="center" wrapText="1"/>
    </xf>
    <xf numFmtId="0" fontId="54" fillId="19" borderId="6" xfId="0" applyFont="1" applyFill="1" applyBorder="1" applyAlignment="1">
      <alignment horizontal="center" vertical="center" wrapText="1"/>
    </xf>
    <xf numFmtId="9" fontId="1" fillId="0" borderId="6" xfId="2" applyFont="1" applyBorder="1"/>
    <xf numFmtId="9" fontId="55" fillId="0" borderId="6" xfId="2" applyFont="1" applyBorder="1"/>
    <xf numFmtId="3" fontId="0" fillId="0" borderId="6" xfId="0" applyNumberFormat="1" applyBorder="1"/>
    <xf numFmtId="0" fontId="0" fillId="6" borderId="6" xfId="0" applyFill="1" applyBorder="1"/>
    <xf numFmtId="9" fontId="1" fillId="6" borderId="6" xfId="2" applyFont="1" applyFill="1" applyBorder="1"/>
    <xf numFmtId="0" fontId="0" fillId="20" borderId="6" xfId="0" applyFill="1" applyBorder="1"/>
    <xf numFmtId="9" fontId="1" fillId="20" borderId="6" xfId="2" applyFont="1" applyFill="1" applyBorder="1"/>
    <xf numFmtId="0" fontId="0" fillId="13" borderId="6" xfId="0" applyFill="1" applyBorder="1"/>
    <xf numFmtId="9" fontId="1" fillId="13" borderId="6" xfId="2" applyFont="1" applyFill="1" applyBorder="1"/>
    <xf numFmtId="9" fontId="55" fillId="13" borderId="6" xfId="2" applyFont="1" applyFill="1" applyBorder="1"/>
    <xf numFmtId="0" fontId="6" fillId="6" borderId="6" xfId="0" applyFont="1" applyFill="1" applyBorder="1"/>
    <xf numFmtId="0" fontId="0" fillId="6" borderId="1" xfId="0" applyFill="1" applyBorder="1"/>
    <xf numFmtId="0" fontId="3" fillId="6" borderId="2" xfId="0" applyFont="1" applyFill="1" applyBorder="1"/>
    <xf numFmtId="0" fontId="3" fillId="6" borderId="3" xfId="0" applyFont="1" applyFill="1" applyBorder="1"/>
    <xf numFmtId="0" fontId="0" fillId="6" borderId="4" xfId="0" applyFill="1" applyBorder="1"/>
    <xf numFmtId="0" fontId="3" fillId="6" borderId="5" xfId="0" applyFont="1" applyFill="1" applyBorder="1"/>
    <xf numFmtId="0" fontId="0" fillId="6" borderId="17" xfId="0" applyFill="1" applyBorder="1"/>
    <xf numFmtId="0" fontId="3" fillId="6" borderId="18" xfId="0" applyFont="1" applyFill="1" applyBorder="1"/>
    <xf numFmtId="0" fontId="3" fillId="6" borderId="19" xfId="0" applyFont="1" applyFill="1" applyBorder="1"/>
    <xf numFmtId="0" fontId="3" fillId="6" borderId="1" xfId="0" applyFont="1" applyFill="1" applyBorder="1"/>
    <xf numFmtId="0" fontId="3" fillId="6" borderId="4" xfId="0" applyFont="1" applyFill="1" applyBorder="1"/>
    <xf numFmtId="0" fontId="3" fillId="6" borderId="17" xfId="0" applyFont="1" applyFill="1" applyBorder="1"/>
    <xf numFmtId="0" fontId="3" fillId="6" borderId="41" xfId="0" applyFont="1" applyFill="1" applyBorder="1"/>
    <xf numFmtId="0" fontId="3" fillId="6" borderId="42" xfId="0" applyFont="1" applyFill="1" applyBorder="1"/>
    <xf numFmtId="0" fontId="3" fillId="6" borderId="43" xfId="0" applyFont="1" applyFill="1" applyBorder="1"/>
    <xf numFmtId="0" fontId="3" fillId="6" borderId="40" xfId="0" applyFont="1" applyFill="1" applyBorder="1" applyAlignment="1">
      <alignment horizontal="center" vertical="center"/>
    </xf>
    <xf numFmtId="0" fontId="3" fillId="18" borderId="0" xfId="0" applyFont="1" applyFill="1"/>
    <xf numFmtId="0" fontId="32" fillId="3" borderId="0" xfId="0" applyFont="1" applyFill="1" applyProtection="1">
      <protection locked="0"/>
    </xf>
    <xf numFmtId="0" fontId="20" fillId="6" borderId="6" xfId="0" applyFont="1" applyFill="1" applyBorder="1" applyAlignment="1" applyProtection="1">
      <alignment horizontal="center" vertical="center"/>
      <protection locked="0"/>
    </xf>
    <xf numFmtId="0" fontId="3" fillId="6" borderId="6" xfId="0" applyFont="1" applyFill="1" applyBorder="1"/>
    <xf numFmtId="0" fontId="10" fillId="4" borderId="4" xfId="0" applyFont="1" applyFill="1" applyBorder="1" applyAlignment="1">
      <alignment vertical="center"/>
    </xf>
    <xf numFmtId="0" fontId="58" fillId="10" borderId="15" xfId="0" applyFont="1" applyFill="1" applyBorder="1" applyAlignment="1" applyProtection="1">
      <alignment horizontal="center" vertical="center"/>
      <protection locked="0"/>
    </xf>
    <xf numFmtId="0" fontId="10" fillId="4" borderId="4" xfId="0" applyFont="1" applyFill="1" applyBorder="1" applyAlignment="1">
      <alignment vertical="top"/>
    </xf>
    <xf numFmtId="0" fontId="19" fillId="10" borderId="15" xfId="0" applyFont="1" applyFill="1" applyBorder="1"/>
    <xf numFmtId="0" fontId="13" fillId="7" borderId="15" xfId="0" applyFont="1" applyFill="1" applyBorder="1" applyAlignment="1" applyProtection="1">
      <alignment horizontal="center" vertical="center"/>
      <protection locked="0"/>
    </xf>
    <xf numFmtId="0" fontId="11" fillId="4" borderId="4" xfId="0" applyFont="1" applyFill="1" applyBorder="1" applyAlignment="1">
      <alignment horizontal="center"/>
    </xf>
    <xf numFmtId="0" fontId="21" fillId="4" borderId="4" xfId="0" applyFont="1" applyFill="1" applyBorder="1"/>
    <xf numFmtId="0" fontId="32" fillId="10" borderId="15" xfId="0" applyFont="1" applyFill="1" applyBorder="1" applyAlignment="1">
      <alignment horizontal="center" vertical="center"/>
    </xf>
    <xf numFmtId="0" fontId="6" fillId="10" borderId="15" xfId="0" applyFont="1" applyFill="1" applyBorder="1" applyAlignment="1">
      <alignment horizontal="center" vertical="center"/>
    </xf>
    <xf numFmtId="0" fontId="10" fillId="7" borderId="15" xfId="0" applyFont="1" applyFill="1" applyBorder="1" applyAlignment="1" applyProtection="1">
      <alignment horizontal="center"/>
      <protection locked="0"/>
    </xf>
    <xf numFmtId="0" fontId="17" fillId="4" borderId="4" xfId="0" applyFont="1" applyFill="1" applyBorder="1" applyAlignment="1">
      <alignment vertical="center"/>
    </xf>
    <xf numFmtId="0" fontId="10" fillId="7" borderId="15" xfId="0" applyFont="1" applyFill="1" applyBorder="1" applyAlignment="1">
      <alignment horizontal="center"/>
    </xf>
    <xf numFmtId="0" fontId="6" fillId="4" borderId="4" xfId="0" applyFont="1" applyFill="1" applyBorder="1" applyAlignment="1">
      <alignment wrapText="1"/>
    </xf>
    <xf numFmtId="0" fontId="31" fillId="4" borderId="4" xfId="0" applyFont="1" applyFill="1" applyBorder="1" applyAlignment="1">
      <alignment horizontal="center" wrapText="1"/>
    </xf>
    <xf numFmtId="0" fontId="6" fillId="4" borderId="4" xfId="0" applyFont="1" applyFill="1" applyBorder="1" applyAlignment="1">
      <alignment horizontal="left"/>
    </xf>
    <xf numFmtId="0" fontId="33" fillId="4" borderId="4" xfId="0" applyFont="1" applyFill="1" applyBorder="1" applyAlignment="1">
      <alignment horizontal="center"/>
    </xf>
    <xf numFmtId="0" fontId="6" fillId="4" borderId="4" xfId="0" applyFont="1" applyFill="1" applyBorder="1"/>
    <xf numFmtId="0" fontId="3" fillId="4" borderId="4" xfId="0" applyFont="1" applyFill="1" applyBorder="1" applyAlignment="1">
      <alignment wrapText="1"/>
    </xf>
    <xf numFmtId="0" fontId="24" fillId="12" borderId="38" xfId="0" applyFont="1" applyFill="1" applyBorder="1" applyAlignment="1">
      <alignment horizontal="center" vertical="center"/>
    </xf>
    <xf numFmtId="0" fontId="57" fillId="10" borderId="15" xfId="0" applyFont="1" applyFill="1" applyBorder="1" applyAlignment="1">
      <alignment horizontal="center" vertical="center" wrapText="1"/>
    </xf>
    <xf numFmtId="0" fontId="59" fillId="10" borderId="37" xfId="0" applyFont="1" applyFill="1" applyBorder="1"/>
    <xf numFmtId="0" fontId="59" fillId="10" borderId="15" xfId="0" applyFont="1" applyFill="1" applyBorder="1"/>
    <xf numFmtId="0" fontId="6" fillId="10" borderId="15" xfId="0" applyFont="1" applyFill="1" applyBorder="1" applyAlignment="1">
      <alignment horizontal="center"/>
    </xf>
    <xf numFmtId="0" fontId="3" fillId="10" borderId="11" xfId="0" applyFont="1" applyFill="1" applyBorder="1" applyProtection="1">
      <protection locked="0"/>
    </xf>
    <xf numFmtId="0" fontId="3" fillId="3" borderId="25" xfId="0" applyFont="1" applyFill="1" applyBorder="1"/>
    <xf numFmtId="0" fontId="3" fillId="12" borderId="25" xfId="0" applyFont="1" applyFill="1" applyBorder="1"/>
    <xf numFmtId="0" fontId="3" fillId="18" borderId="25" xfId="0" applyFont="1" applyFill="1" applyBorder="1"/>
    <xf numFmtId="0" fontId="10" fillId="4" borderId="4" xfId="0" applyFont="1" applyFill="1" applyBorder="1" applyAlignment="1">
      <alignment horizontal="left"/>
    </xf>
    <xf numFmtId="0" fontId="65" fillId="9" borderId="20" xfId="0" applyFont="1" applyFill="1" applyBorder="1" applyProtection="1">
      <protection locked="0"/>
    </xf>
    <xf numFmtId="0" fontId="3" fillId="12" borderId="0" xfId="0" applyFont="1" applyFill="1"/>
    <xf numFmtId="0" fontId="3" fillId="10" borderId="6" xfId="0" applyFont="1" applyFill="1" applyBorder="1"/>
    <xf numFmtId="0" fontId="3" fillId="4" borderId="6" xfId="0" applyFont="1" applyFill="1" applyBorder="1" applyAlignment="1">
      <alignment horizontal="center" vertical="center"/>
    </xf>
    <xf numFmtId="0" fontId="3" fillId="16" borderId="6" xfId="0" applyFont="1" applyFill="1" applyBorder="1" applyAlignment="1">
      <alignment horizontal="center" vertical="center"/>
    </xf>
    <xf numFmtId="0" fontId="3" fillId="16" borderId="6" xfId="0" applyFont="1" applyFill="1" applyBorder="1" applyAlignment="1">
      <alignment horizontal="center" vertical="center" wrapText="1"/>
    </xf>
    <xf numFmtId="3" fontId="0" fillId="6" borderId="6" xfId="0" applyNumberFormat="1" applyFill="1" applyBorder="1"/>
    <xf numFmtId="0" fontId="67" fillId="0" borderId="0" xfId="0" applyFont="1" applyAlignment="1">
      <alignment horizontal="justify" vertical="center"/>
    </xf>
    <xf numFmtId="0" fontId="66" fillId="0" borderId="0" xfId="0" applyFont="1" applyAlignment="1">
      <alignment horizontal="justify" vertical="center"/>
    </xf>
    <xf numFmtId="0" fontId="67" fillId="0" borderId="40" xfId="0" applyFont="1" applyBorder="1" applyAlignment="1">
      <alignment horizontal="center" vertical="center" wrapText="1"/>
    </xf>
    <xf numFmtId="0" fontId="67" fillId="0" borderId="24" xfId="0" applyFont="1" applyBorder="1" applyAlignment="1">
      <alignment horizontal="center" vertical="center" wrapText="1"/>
    </xf>
    <xf numFmtId="0" fontId="66" fillId="0" borderId="43" xfId="0" applyFont="1" applyBorder="1" applyAlignment="1">
      <alignment horizontal="center" vertical="center" wrapText="1"/>
    </xf>
    <xf numFmtId="0" fontId="66" fillId="0" borderId="19" xfId="0" applyFont="1" applyBorder="1" applyAlignment="1">
      <alignment horizontal="justify" vertical="center" wrapText="1"/>
    </xf>
    <xf numFmtId="16" fontId="0" fillId="0" borderId="6" xfId="0" applyNumberFormat="1" applyBorder="1"/>
    <xf numFmtId="168" fontId="0" fillId="0" borderId="6" xfId="1" applyNumberFormat="1" applyFont="1" applyBorder="1"/>
    <xf numFmtId="0" fontId="0" fillId="0" borderId="6" xfId="0" applyBorder="1" applyAlignment="1">
      <alignment horizontal="center" vertical="center"/>
    </xf>
    <xf numFmtId="0" fontId="0" fillId="0" borderId="0" xfId="0" applyAlignment="1">
      <alignment wrapText="1"/>
    </xf>
    <xf numFmtId="0" fontId="3" fillId="4" borderId="0" xfId="0" applyFont="1" applyFill="1" applyAlignment="1">
      <alignment horizontal="center"/>
    </xf>
    <xf numFmtId="0" fontId="6" fillId="21" borderId="0" xfId="0" applyFont="1" applyFill="1"/>
    <xf numFmtId="0" fontId="3" fillId="21" borderId="0" xfId="0" applyFont="1" applyFill="1"/>
    <xf numFmtId="0" fontId="14" fillId="21" borderId="0" xfId="0" applyFont="1" applyFill="1"/>
    <xf numFmtId="0" fontId="3" fillId="6" borderId="20" xfId="0" applyFont="1" applyFill="1" applyBorder="1" applyProtection="1">
      <protection locked="0"/>
    </xf>
    <xf numFmtId="0" fontId="7" fillId="4" borderId="0" xfId="0" applyFont="1" applyFill="1" applyAlignment="1">
      <alignment horizontal="center" vertical="center"/>
    </xf>
    <xf numFmtId="0" fontId="3" fillId="4" borderId="0" xfId="0" applyFont="1" applyFill="1" applyAlignment="1">
      <alignment horizontal="center" vertical="center"/>
    </xf>
    <xf numFmtId="0" fontId="16" fillId="4" borderId="0" xfId="0" applyFont="1" applyFill="1"/>
    <xf numFmtId="0" fontId="3" fillId="4" borderId="0" xfId="0" applyFont="1" applyFill="1" applyAlignment="1">
      <alignment vertical="top"/>
    </xf>
    <xf numFmtId="0" fontId="3" fillId="11" borderId="0" xfId="0" applyFont="1" applyFill="1"/>
    <xf numFmtId="0" fontId="20" fillId="11" borderId="0" xfId="0" applyFont="1" applyFill="1" applyAlignment="1">
      <alignment horizontal="center" wrapText="1"/>
    </xf>
    <xf numFmtId="0" fontId="20" fillId="11" borderId="0" xfId="0" applyFont="1" applyFill="1" applyAlignment="1">
      <alignment wrapText="1"/>
    </xf>
    <xf numFmtId="0" fontId="3" fillId="11" borderId="0" xfId="0" applyFont="1" applyFill="1" applyAlignment="1">
      <alignment wrapText="1"/>
    </xf>
    <xf numFmtId="0" fontId="3" fillId="4" borderId="0" xfId="0" applyFont="1" applyFill="1" applyAlignment="1">
      <alignment wrapText="1"/>
    </xf>
    <xf numFmtId="0" fontId="11" fillId="4" borderId="0" xfId="0" applyFont="1" applyFill="1"/>
    <xf numFmtId="0" fontId="11" fillId="4" borderId="0" xfId="0" applyFont="1" applyFill="1" applyAlignment="1">
      <alignment horizontal="center"/>
    </xf>
    <xf numFmtId="0" fontId="10" fillId="4" borderId="0" xfId="0" applyFont="1" applyFill="1" applyAlignment="1">
      <alignment horizontal="center"/>
    </xf>
    <xf numFmtId="0" fontId="10" fillId="4" borderId="0" xfId="0" applyFont="1" applyFill="1" applyAlignment="1">
      <alignment horizontal="center" vertical="center"/>
    </xf>
    <xf numFmtId="0" fontId="7" fillId="4" borderId="0" xfId="0" applyFont="1" applyFill="1" applyAlignment="1">
      <alignment horizontal="center"/>
    </xf>
    <xf numFmtId="0" fontId="20" fillId="4" borderId="0" xfId="0" applyFont="1" applyFill="1" applyAlignment="1">
      <alignment horizontal="center"/>
    </xf>
    <xf numFmtId="0" fontId="3" fillId="10" borderId="0" xfId="0" applyFont="1" applyFill="1" applyAlignment="1">
      <alignment horizontal="center" wrapText="1"/>
    </xf>
    <xf numFmtId="0" fontId="37" fillId="4" borderId="0" xfId="0" applyFont="1" applyFill="1"/>
    <xf numFmtId="0" fontId="6" fillId="4" borderId="0" xfId="0" applyFont="1" applyFill="1" applyAlignment="1">
      <alignment wrapText="1"/>
    </xf>
    <xf numFmtId="0" fontId="31" fillId="4" borderId="0" xfId="0" applyFont="1" applyFill="1" applyAlignment="1">
      <alignment horizontal="center" wrapText="1"/>
    </xf>
    <xf numFmtId="0" fontId="33" fillId="4" borderId="0" xfId="0" applyFont="1" applyFill="1" applyAlignment="1">
      <alignment horizontal="center"/>
    </xf>
    <xf numFmtId="0" fontId="17" fillId="4" borderId="0" xfId="0" applyFont="1" applyFill="1" applyAlignment="1">
      <alignment horizontal="center"/>
    </xf>
    <xf numFmtId="0" fontId="3" fillId="4" borderId="0" xfId="0" applyFont="1" applyFill="1" applyAlignment="1">
      <alignment horizontal="left" vertical="center"/>
    </xf>
    <xf numFmtId="0" fontId="45" fillId="4" borderId="0" xfId="0" applyFont="1" applyFill="1" applyAlignment="1">
      <alignment horizontal="center"/>
    </xf>
    <xf numFmtId="0" fontId="17" fillId="10" borderId="0" xfId="0" applyFont="1" applyFill="1" applyAlignment="1">
      <alignment horizontal="left" vertical="center"/>
    </xf>
    <xf numFmtId="0" fontId="20" fillId="10" borderId="0" xfId="0" applyFont="1" applyFill="1"/>
    <xf numFmtId="0" fontId="49" fillId="10" borderId="0" xfId="0" applyFont="1" applyFill="1"/>
    <xf numFmtId="0" fontId="3" fillId="4" borderId="45" xfId="0" applyFont="1" applyFill="1" applyBorder="1"/>
    <xf numFmtId="0" fontId="6" fillId="3" borderId="0" xfId="0" applyFont="1" applyFill="1" applyAlignment="1">
      <alignment horizontal="center" vertical="center"/>
    </xf>
    <xf numFmtId="0" fontId="3" fillId="3" borderId="1"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xf numFmtId="0" fontId="3" fillId="3" borderId="17" xfId="0" applyFont="1" applyFill="1" applyBorder="1" applyAlignment="1">
      <alignment horizontal="left"/>
    </xf>
    <xf numFmtId="0" fontId="3" fillId="3" borderId="18" xfId="0" applyFont="1" applyFill="1" applyBorder="1"/>
    <xf numFmtId="0" fontId="3" fillId="3" borderId="19" xfId="0" applyFont="1" applyFill="1" applyBorder="1"/>
    <xf numFmtId="0" fontId="17" fillId="21" borderId="0" xfId="0" applyFont="1" applyFill="1"/>
    <xf numFmtId="0" fontId="3" fillId="6" borderId="6" xfId="0" applyFont="1" applyFill="1" applyBorder="1" applyAlignment="1" applyProtection="1">
      <alignment horizontal="center" vertical="center"/>
      <protection locked="0"/>
    </xf>
    <xf numFmtId="0" fontId="3" fillId="6" borderId="6" xfId="0" applyFont="1" applyFill="1" applyBorder="1" applyAlignment="1" applyProtection="1">
      <alignment horizontal="center"/>
      <protection locked="0"/>
    </xf>
    <xf numFmtId="0" fontId="6" fillId="6" borderId="6" xfId="0" applyFont="1" applyFill="1" applyBorder="1" applyAlignment="1" applyProtection="1">
      <alignment horizontal="center" vertical="center"/>
      <protection locked="0"/>
    </xf>
    <xf numFmtId="0" fontId="3" fillId="18" borderId="6" xfId="0" applyFont="1" applyFill="1" applyBorder="1"/>
    <xf numFmtId="0" fontId="3" fillId="18" borderId="6" xfId="0" applyFont="1" applyFill="1" applyBorder="1" applyAlignment="1">
      <alignment horizontal="center"/>
    </xf>
    <xf numFmtId="0" fontId="3" fillId="10" borderId="10" xfId="0" applyFont="1" applyFill="1" applyBorder="1"/>
    <xf numFmtId="0" fontId="3" fillId="15" borderId="10" xfId="0" applyFont="1" applyFill="1" applyBorder="1"/>
    <xf numFmtId="0" fontId="3" fillId="10" borderId="6" xfId="0" applyFont="1" applyFill="1" applyBorder="1" applyAlignment="1">
      <alignment horizontal="left"/>
    </xf>
    <xf numFmtId="0" fontId="3" fillId="18" borderId="6" xfId="0" applyFont="1" applyFill="1" applyBorder="1" applyAlignment="1">
      <alignment horizontal="left"/>
    </xf>
    <xf numFmtId="0" fontId="3" fillId="3" borderId="7" xfId="0" applyFont="1" applyFill="1" applyBorder="1"/>
    <xf numFmtId="0" fontId="3" fillId="3" borderId="9" xfId="0" applyFont="1" applyFill="1" applyBorder="1"/>
    <xf numFmtId="166" fontId="3" fillId="3" borderId="9" xfId="0" applyNumberFormat="1" applyFont="1" applyFill="1" applyBorder="1" applyAlignment="1">
      <alignment horizontal="center"/>
    </xf>
    <xf numFmtId="0" fontId="3" fillId="3" borderId="8" xfId="0" applyFont="1" applyFill="1" applyBorder="1"/>
    <xf numFmtId="0" fontId="3" fillId="3" borderId="22" xfId="0" applyFont="1" applyFill="1" applyBorder="1"/>
    <xf numFmtId="166" fontId="3" fillId="3" borderId="0" xfId="0" applyNumberFormat="1" applyFont="1" applyFill="1"/>
    <xf numFmtId="0" fontId="6" fillId="3" borderId="14" xfId="0" applyFont="1" applyFill="1" applyBorder="1"/>
    <xf numFmtId="0" fontId="3" fillId="3" borderId="14" xfId="0" applyFont="1" applyFill="1" applyBorder="1"/>
    <xf numFmtId="0" fontId="3" fillId="3" borderId="13" xfId="0" applyFont="1" applyFill="1" applyBorder="1"/>
    <xf numFmtId="0" fontId="3" fillId="13" borderId="6" xfId="0" applyFont="1" applyFill="1" applyBorder="1"/>
    <xf numFmtId="9" fontId="3" fillId="2" borderId="0" xfId="0" applyNumberFormat="1" applyFont="1" applyFill="1"/>
    <xf numFmtId="0" fontId="3" fillId="3" borderId="6" xfId="0" applyFont="1" applyFill="1" applyBorder="1" applyAlignment="1">
      <alignment horizontal="center"/>
    </xf>
    <xf numFmtId="0" fontId="3" fillId="18" borderId="6" xfId="0" applyFont="1" applyFill="1" applyBorder="1" applyAlignment="1">
      <alignment horizontal="center"/>
    </xf>
    <xf numFmtId="0" fontId="3" fillId="4" borderId="6" xfId="0" applyFont="1" applyFill="1" applyBorder="1" applyAlignment="1">
      <alignment horizontal="center"/>
    </xf>
    <xf numFmtId="0" fontId="3" fillId="13" borderId="6" xfId="0" applyFont="1" applyFill="1" applyBorder="1" applyAlignment="1">
      <alignment horizontal="center" wrapText="1"/>
    </xf>
    <xf numFmtId="0" fontId="3" fillId="13" borderId="6" xfId="0" applyFont="1" applyFill="1" applyBorder="1" applyAlignment="1">
      <alignment horizontal="center"/>
    </xf>
    <xf numFmtId="0" fontId="3" fillId="6" borderId="6" xfId="0" applyFont="1" applyFill="1" applyBorder="1" applyAlignment="1" applyProtection="1">
      <alignment horizontal="center"/>
      <protection locked="0"/>
    </xf>
    <xf numFmtId="0" fontId="3" fillId="21" borderId="6" xfId="0" applyFont="1" applyFill="1" applyBorder="1" applyAlignment="1">
      <alignment horizontal="center"/>
    </xf>
    <xf numFmtId="0" fontId="3" fillId="3" borderId="25" xfId="0" applyFont="1" applyFill="1" applyBorder="1" applyAlignment="1">
      <alignment horizontal="center"/>
    </xf>
    <xf numFmtId="0" fontId="3" fillId="10" borderId="25" xfId="0" applyFont="1" applyFill="1" applyBorder="1" applyAlignment="1">
      <alignment horizontal="center"/>
    </xf>
    <xf numFmtId="0" fontId="6" fillId="3" borderId="29" xfId="0" applyFont="1" applyFill="1" applyBorder="1" applyAlignment="1">
      <alignment horizontal="center"/>
    </xf>
    <xf numFmtId="0" fontId="3" fillId="4" borderId="4" xfId="0" applyFont="1" applyFill="1" applyBorder="1" applyAlignment="1">
      <alignment horizontal="center"/>
    </xf>
    <xf numFmtId="0" fontId="3" fillId="4" borderId="0" xfId="0" applyFont="1" applyFill="1" applyAlignment="1">
      <alignment horizontal="center"/>
    </xf>
    <xf numFmtId="0" fontId="3" fillId="2" borderId="6" xfId="0" applyFont="1" applyFill="1" applyBorder="1" applyAlignment="1">
      <alignment horizontal="left"/>
    </xf>
    <xf numFmtId="0" fontId="3" fillId="7" borderId="15" xfId="0" applyFont="1" applyFill="1" applyBorder="1" applyAlignment="1">
      <alignment horizontal="left"/>
    </xf>
    <xf numFmtId="0" fontId="3" fillId="7" borderId="6" xfId="0" applyFont="1" applyFill="1" applyBorder="1" applyAlignment="1">
      <alignment horizontal="left"/>
    </xf>
    <xf numFmtId="0" fontId="19" fillId="12" borderId="6" xfId="0" applyFont="1" applyFill="1" applyBorder="1" applyAlignment="1">
      <alignment horizontal="center"/>
    </xf>
    <xf numFmtId="0" fontId="3" fillId="10" borderId="16" xfId="0" applyFont="1" applyFill="1" applyBorder="1" applyAlignment="1">
      <alignment horizontal="center"/>
    </xf>
    <xf numFmtId="0" fontId="3" fillId="18" borderId="0" xfId="0" applyFont="1" applyFill="1" applyAlignment="1">
      <alignment horizontal="center"/>
    </xf>
    <xf numFmtId="0" fontId="3" fillId="10" borderId="0" xfId="0" applyFont="1" applyFill="1" applyAlignment="1">
      <alignment horizontal="center"/>
    </xf>
    <xf numFmtId="0" fontId="3" fillId="3" borderId="21" xfId="0" applyFont="1" applyFill="1" applyBorder="1" applyAlignment="1">
      <alignment horizontal="center"/>
    </xf>
    <xf numFmtId="0" fontId="3" fillId="3" borderId="0" xfId="0" applyFont="1" applyFill="1" applyAlignment="1">
      <alignment horizontal="center"/>
    </xf>
    <xf numFmtId="0" fontId="6" fillId="7" borderId="0" xfId="0" applyFont="1" applyFill="1" applyAlignment="1">
      <alignment horizontal="left"/>
    </xf>
    <xf numFmtId="0" fontId="3" fillId="7" borderId="0" xfId="0" applyFont="1" applyFill="1" applyAlignment="1">
      <alignment horizontal="left"/>
    </xf>
    <xf numFmtId="0" fontId="3" fillId="10" borderId="6" xfId="0" applyFont="1" applyFill="1" applyBorder="1" applyAlignment="1">
      <alignment horizontal="center"/>
    </xf>
    <xf numFmtId="0" fontId="3" fillId="10" borderId="6" xfId="0" applyFont="1" applyFill="1" applyBorder="1" applyAlignment="1">
      <alignment horizontal="left"/>
    </xf>
    <xf numFmtId="0" fontId="3" fillId="18" borderId="6" xfId="0" applyFont="1" applyFill="1" applyBorder="1" applyAlignment="1">
      <alignment horizontal="left"/>
    </xf>
    <xf numFmtId="0" fontId="3" fillId="10" borderId="10" xfId="0" applyFont="1" applyFill="1" applyBorder="1" applyAlignment="1">
      <alignment horizontal="center"/>
    </xf>
    <xf numFmtId="0" fontId="3" fillId="18" borderId="16" xfId="0" applyFont="1" applyFill="1" applyBorder="1" applyAlignment="1">
      <alignment horizontal="center"/>
    </xf>
    <xf numFmtId="0" fontId="3" fillId="7" borderId="0" xfId="0" applyFont="1" applyFill="1" applyAlignment="1">
      <alignment horizontal="left" vertical="center" wrapText="1"/>
    </xf>
    <xf numFmtId="0" fontId="3" fillId="7" borderId="0" xfId="0" applyFont="1" applyFill="1" applyAlignment="1">
      <alignment horizontal="left" vertical="center"/>
    </xf>
    <xf numFmtId="0" fontId="3" fillId="6" borderId="1" xfId="0" applyFont="1" applyFill="1" applyBorder="1" applyAlignment="1" applyProtection="1">
      <alignment horizontal="left" vertical="top"/>
      <protection locked="0"/>
    </xf>
    <xf numFmtId="0" fontId="3" fillId="6" borderId="2" xfId="0" applyFont="1" applyFill="1" applyBorder="1" applyAlignment="1" applyProtection="1">
      <alignment horizontal="left" vertical="top"/>
      <protection locked="0"/>
    </xf>
    <xf numFmtId="0" fontId="3" fillId="6" borderId="3" xfId="0" applyFont="1" applyFill="1" applyBorder="1" applyAlignment="1" applyProtection="1">
      <alignment horizontal="left" vertical="top"/>
      <protection locked="0"/>
    </xf>
    <xf numFmtId="0" fontId="3" fillId="6" borderId="4" xfId="0" applyFont="1" applyFill="1" applyBorder="1" applyAlignment="1" applyProtection="1">
      <alignment horizontal="left" vertical="top"/>
      <protection locked="0"/>
    </xf>
    <xf numFmtId="0" fontId="3" fillId="6" borderId="0" xfId="0" applyFont="1" applyFill="1" applyAlignment="1" applyProtection="1">
      <alignment horizontal="left" vertical="top"/>
      <protection locked="0"/>
    </xf>
    <xf numFmtId="0" fontId="3" fillId="6" borderId="5" xfId="0" applyFont="1" applyFill="1" applyBorder="1" applyAlignment="1" applyProtection="1">
      <alignment horizontal="left" vertical="top"/>
      <protection locked="0"/>
    </xf>
    <xf numFmtId="0" fontId="3" fillId="6" borderId="17" xfId="0" applyFont="1" applyFill="1" applyBorder="1" applyAlignment="1" applyProtection="1">
      <alignment horizontal="left" vertical="top"/>
      <protection locked="0"/>
    </xf>
    <xf numFmtId="0" fontId="3" fillId="6" borderId="18" xfId="0" applyFont="1" applyFill="1" applyBorder="1" applyAlignment="1" applyProtection="1">
      <alignment horizontal="left" vertical="top"/>
      <protection locked="0"/>
    </xf>
    <xf numFmtId="0" fontId="3" fillId="6" borderId="19" xfId="0" applyFont="1" applyFill="1" applyBorder="1" applyAlignment="1" applyProtection="1">
      <alignment horizontal="left" vertical="top"/>
      <protection locked="0"/>
    </xf>
    <xf numFmtId="0" fontId="11" fillId="4" borderId="4" xfId="0" applyFont="1" applyFill="1" applyBorder="1" applyAlignment="1">
      <alignment horizontal="left"/>
    </xf>
    <xf numFmtId="0" fontId="11" fillId="4" borderId="0" xfId="0" applyFont="1" applyFill="1" applyAlignment="1">
      <alignment horizontal="left"/>
    </xf>
    <xf numFmtId="0" fontId="17" fillId="6" borderId="10" xfId="0" applyFont="1" applyFill="1" applyBorder="1" applyAlignment="1">
      <alignment horizontal="center"/>
    </xf>
    <xf numFmtId="0" fontId="17" fillId="6" borderId="16" xfId="0" applyFont="1" applyFill="1" applyBorder="1" applyAlignment="1">
      <alignment horizontal="center"/>
    </xf>
    <xf numFmtId="0" fontId="17" fillId="6" borderId="11" xfId="0" applyFont="1" applyFill="1" applyBorder="1" applyAlignment="1">
      <alignment horizontal="center"/>
    </xf>
    <xf numFmtId="0" fontId="9" fillId="6" borderId="7" xfId="0" applyFont="1" applyFill="1" applyBorder="1" applyAlignment="1">
      <alignment horizontal="center" vertical="center"/>
    </xf>
    <xf numFmtId="0" fontId="9" fillId="6" borderId="9"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13"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21" xfId="0" applyFont="1" applyFill="1" applyBorder="1" applyAlignment="1">
      <alignment horizontal="center" vertical="center"/>
    </xf>
    <xf numFmtId="0" fontId="25" fillId="6" borderId="0" xfId="0" applyFont="1" applyFill="1" applyAlignment="1">
      <alignment horizontal="center" vertical="center"/>
    </xf>
    <xf numFmtId="0" fontId="25" fillId="6" borderId="22" xfId="0" applyFont="1" applyFill="1" applyBorder="1" applyAlignment="1">
      <alignment horizontal="center" vertical="center"/>
    </xf>
    <xf numFmtId="0" fontId="25" fillId="6" borderId="12"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13" xfId="0" applyFont="1" applyFill="1" applyBorder="1" applyAlignment="1">
      <alignment horizontal="center" vertical="center"/>
    </xf>
    <xf numFmtId="0" fontId="3" fillId="21" borderId="0" xfId="0" applyFont="1" applyFill="1" applyAlignment="1">
      <alignment horizontal="center" vertical="center" wrapText="1"/>
    </xf>
    <xf numFmtId="0" fontId="40" fillId="21" borderId="0" xfId="0" applyFont="1" applyFill="1" applyAlignment="1" applyProtection="1">
      <alignment horizontal="center" vertical="center"/>
      <protection locked="0"/>
    </xf>
    <xf numFmtId="0" fontId="60" fillId="10" borderId="10" xfId="0" applyFont="1" applyFill="1" applyBorder="1" applyAlignment="1">
      <alignment horizontal="left" vertical="center" wrapText="1"/>
    </xf>
    <xf numFmtId="0" fontId="60" fillId="10" borderId="16" xfId="0" applyFont="1" applyFill="1" applyBorder="1" applyAlignment="1">
      <alignment horizontal="left" vertical="center" wrapText="1"/>
    </xf>
    <xf numFmtId="166" fontId="56" fillId="10" borderId="23" xfId="0" applyNumberFormat="1" applyFont="1" applyFill="1" applyBorder="1" applyAlignment="1">
      <alignment horizontal="center" vertical="center"/>
    </xf>
    <xf numFmtId="166" fontId="56" fillId="10" borderId="26" xfId="0" applyNumberFormat="1" applyFont="1" applyFill="1" applyBorder="1" applyAlignment="1">
      <alignment horizontal="center" vertical="center"/>
    </xf>
    <xf numFmtId="166" fontId="56" fillId="10" borderId="24" xfId="0" applyNumberFormat="1" applyFont="1" applyFill="1" applyBorder="1" applyAlignment="1">
      <alignment horizontal="center" vertical="center"/>
    </xf>
    <xf numFmtId="0" fontId="20" fillId="2" borderId="23"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20" fillId="2" borderId="24" xfId="0" applyFont="1" applyFill="1" applyBorder="1" applyAlignment="1">
      <alignment horizontal="left" vertical="center" wrapText="1"/>
    </xf>
    <xf numFmtId="0" fontId="57" fillId="10" borderId="10" xfId="0" applyFont="1" applyFill="1" applyBorder="1" applyAlignment="1">
      <alignment horizontal="left" vertical="center" wrapText="1"/>
    </xf>
    <xf numFmtId="0" fontId="57" fillId="10" borderId="16" xfId="0" applyFont="1" applyFill="1" applyBorder="1" applyAlignment="1">
      <alignment horizontal="left" vertical="center" wrapText="1"/>
    </xf>
    <xf numFmtId="0" fontId="57" fillId="10" borderId="11" xfId="0" applyFont="1" applyFill="1" applyBorder="1" applyAlignment="1">
      <alignment horizontal="left" vertical="center" wrapText="1"/>
    </xf>
    <xf numFmtId="166" fontId="10" fillId="7" borderId="10" xfId="0" applyNumberFormat="1" applyFont="1" applyFill="1" applyBorder="1" applyAlignment="1" applyProtection="1">
      <alignment horizontal="left" vertical="center"/>
      <protection locked="0"/>
    </xf>
    <xf numFmtId="166" fontId="10" fillId="7" borderId="16" xfId="0" applyNumberFormat="1" applyFont="1" applyFill="1" applyBorder="1" applyAlignment="1" applyProtection="1">
      <alignment horizontal="left" vertical="center"/>
      <protection locked="0"/>
    </xf>
    <xf numFmtId="166" fontId="10" fillId="7" borderId="11" xfId="0" applyNumberFormat="1" applyFont="1" applyFill="1" applyBorder="1" applyAlignment="1" applyProtection="1">
      <alignment horizontal="left" vertical="center"/>
      <protection locked="0"/>
    </xf>
    <xf numFmtId="0" fontId="13" fillId="7" borderId="10" xfId="0" applyFont="1" applyFill="1" applyBorder="1" applyAlignment="1" applyProtection="1">
      <alignment horizontal="left" vertical="center"/>
      <protection locked="0"/>
    </xf>
    <xf numFmtId="0" fontId="13" fillId="7" borderId="16" xfId="0" applyFont="1" applyFill="1" applyBorder="1" applyAlignment="1" applyProtection="1">
      <alignment horizontal="left" vertical="center"/>
      <protection locked="0"/>
    </xf>
    <xf numFmtId="0" fontId="13" fillId="7" borderId="11" xfId="0" applyFont="1" applyFill="1" applyBorder="1" applyAlignment="1" applyProtection="1">
      <alignment horizontal="left" vertical="center"/>
      <protection locked="0"/>
    </xf>
    <xf numFmtId="0" fontId="15" fillId="4" borderId="21" xfId="0" applyFont="1" applyFill="1" applyBorder="1" applyAlignment="1">
      <alignment horizontal="center" vertical="center"/>
    </xf>
    <xf numFmtId="0" fontId="15" fillId="4" borderId="5" xfId="0" applyFont="1" applyFill="1" applyBorder="1" applyAlignment="1">
      <alignment horizontal="center" vertical="center"/>
    </xf>
    <xf numFmtId="0" fontId="27" fillId="6" borderId="6" xfId="0" applyFont="1" applyFill="1" applyBorder="1" applyAlignment="1">
      <alignment horizontal="center" vertical="center"/>
    </xf>
    <xf numFmtId="0" fontId="3" fillId="21" borderId="0" xfId="0" applyFont="1" applyFill="1" applyAlignment="1" applyProtection="1">
      <alignment horizontal="left" vertical="top"/>
      <protection locked="0"/>
    </xf>
    <xf numFmtId="0" fontId="3" fillId="4" borderId="34" xfId="0" applyFont="1" applyFill="1" applyBorder="1" applyAlignment="1">
      <alignment horizontal="left"/>
    </xf>
    <xf numFmtId="0" fontId="3" fillId="4" borderId="9" xfId="0" applyFont="1" applyFill="1" applyBorder="1" applyAlignment="1">
      <alignment horizontal="left"/>
    </xf>
    <xf numFmtId="0" fontId="3" fillId="15" borderId="6" xfId="0" applyFont="1" applyFill="1" applyBorder="1" applyAlignment="1">
      <alignment horizontal="center"/>
    </xf>
    <xf numFmtId="0" fontId="3" fillId="2" borderId="6" xfId="0" applyFont="1" applyFill="1" applyBorder="1" applyAlignment="1">
      <alignment horizontal="center"/>
    </xf>
    <xf numFmtId="0" fontId="6" fillId="2" borderId="6" xfId="0" applyFont="1" applyFill="1" applyBorder="1" applyAlignment="1">
      <alignment horizontal="center"/>
    </xf>
    <xf numFmtId="9" fontId="3" fillId="2" borderId="6" xfId="0" applyNumberFormat="1" applyFont="1" applyFill="1" applyBorder="1" applyAlignment="1">
      <alignment horizontal="center"/>
    </xf>
    <xf numFmtId="0" fontId="6" fillId="15" borderId="6" xfId="0" applyFont="1" applyFill="1" applyBorder="1" applyAlignment="1">
      <alignment horizontal="center"/>
    </xf>
    <xf numFmtId="0" fontId="3" fillId="18" borderId="25" xfId="0" applyFont="1" applyFill="1" applyBorder="1" applyAlignment="1">
      <alignment horizontal="center"/>
    </xf>
    <xf numFmtId="0" fontId="3" fillId="18" borderId="39" xfId="0" applyFont="1" applyFill="1" applyBorder="1" applyAlignment="1">
      <alignment horizontal="center"/>
    </xf>
    <xf numFmtId="9" fontId="6" fillId="2" borderId="6" xfId="0" applyNumberFormat="1" applyFont="1" applyFill="1" applyBorder="1" applyAlignment="1">
      <alignment horizontal="center"/>
    </xf>
    <xf numFmtId="0" fontId="3" fillId="18" borderId="7" xfId="0" applyFont="1" applyFill="1" applyBorder="1" applyAlignment="1">
      <alignment horizontal="center"/>
    </xf>
    <xf numFmtId="0" fontId="3" fillId="3" borderId="39" xfId="0" applyFont="1" applyFill="1" applyBorder="1" applyAlignment="1">
      <alignment horizontal="center"/>
    </xf>
    <xf numFmtId="0" fontId="3" fillId="18" borderId="38" xfId="0" applyFont="1" applyFill="1" applyBorder="1" applyAlignment="1">
      <alignment horizontal="center"/>
    </xf>
    <xf numFmtId="0" fontId="6" fillId="18" borderId="25" xfId="0" applyFont="1" applyFill="1" applyBorder="1" applyAlignment="1">
      <alignment horizontal="center"/>
    </xf>
    <xf numFmtId="0" fontId="3" fillId="3" borderId="38" xfId="0" applyFont="1" applyFill="1" applyBorder="1" applyAlignment="1">
      <alignment horizontal="center"/>
    </xf>
    <xf numFmtId="9" fontId="3" fillId="3" borderId="25" xfId="0" applyNumberFormat="1" applyFont="1" applyFill="1" applyBorder="1" applyAlignment="1">
      <alignment horizontal="center"/>
    </xf>
    <xf numFmtId="0" fontId="6" fillId="10" borderId="25" xfId="0" applyFont="1" applyFill="1" applyBorder="1" applyAlignment="1">
      <alignment horizontal="center"/>
    </xf>
    <xf numFmtId="0" fontId="6" fillId="10" borderId="7" xfId="0" applyFont="1" applyFill="1" applyBorder="1" applyAlignment="1">
      <alignment horizontal="center"/>
    </xf>
    <xf numFmtId="0" fontId="6" fillId="18" borderId="38" xfId="0" applyFont="1" applyFill="1" applyBorder="1" applyAlignment="1">
      <alignment horizontal="center"/>
    </xf>
    <xf numFmtId="9" fontId="3" fillId="18" borderId="25" xfId="0" applyNumberFormat="1" applyFont="1" applyFill="1" applyBorder="1" applyAlignment="1">
      <alignment horizontal="center"/>
    </xf>
    <xf numFmtId="0" fontId="3" fillId="3" borderId="10" xfId="0" applyFont="1" applyFill="1" applyBorder="1" applyAlignment="1">
      <alignment horizontal="center"/>
    </xf>
    <xf numFmtId="0" fontId="3" fillId="3" borderId="16" xfId="0" applyFont="1" applyFill="1" applyBorder="1" applyAlignment="1">
      <alignment horizontal="center"/>
    </xf>
    <xf numFmtId="0" fontId="3" fillId="3" borderId="11" xfId="0" applyFont="1" applyFill="1" applyBorder="1" applyAlignment="1">
      <alignment horizontal="center"/>
    </xf>
    <xf numFmtId="0" fontId="3" fillId="3" borderId="29" xfId="0" applyFont="1" applyFill="1" applyBorder="1" applyAlignment="1">
      <alignment horizontal="center"/>
    </xf>
    <xf numFmtId="0" fontId="17" fillId="10" borderId="6" xfId="0" applyFont="1" applyFill="1" applyBorder="1" applyAlignment="1">
      <alignment horizontal="center" vertical="center"/>
    </xf>
    <xf numFmtId="0" fontId="6" fillId="7" borderId="15" xfId="0" applyFont="1" applyFill="1" applyBorder="1" applyAlignment="1">
      <alignment horizontal="left"/>
    </xf>
    <xf numFmtId="0" fontId="6" fillId="7" borderId="6" xfId="0" applyFont="1" applyFill="1" applyBorder="1" applyAlignment="1">
      <alignment horizontal="left"/>
    </xf>
    <xf numFmtId="166" fontId="19" fillId="12" borderId="6" xfId="0" applyNumberFormat="1" applyFont="1" applyFill="1" applyBorder="1" applyAlignment="1">
      <alignment horizontal="center" vertical="center"/>
    </xf>
    <xf numFmtId="0" fontId="19" fillId="12" borderId="6" xfId="0" applyFont="1" applyFill="1" applyBorder="1" applyAlignment="1">
      <alignment horizontal="center" vertical="center"/>
    </xf>
    <xf numFmtId="165" fontId="3" fillId="3" borderId="0" xfId="0" applyNumberFormat="1" applyFont="1" applyFill="1" applyAlignment="1">
      <alignment horizontal="center"/>
    </xf>
    <xf numFmtId="165" fontId="19" fillId="12" borderId="6" xfId="0" applyNumberFormat="1" applyFont="1" applyFill="1" applyBorder="1" applyAlignment="1">
      <alignment horizontal="center"/>
    </xf>
    <xf numFmtId="0" fontId="3" fillId="7" borderId="15"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15" xfId="0" applyFont="1" applyFill="1" applyBorder="1" applyAlignment="1">
      <alignment horizontal="left" vertical="center"/>
    </xf>
    <xf numFmtId="0" fontId="3" fillId="7" borderId="6" xfId="0" applyFont="1" applyFill="1" applyBorder="1" applyAlignment="1">
      <alignment horizontal="left" vertical="center"/>
    </xf>
    <xf numFmtId="0" fontId="3" fillId="7" borderId="37" xfId="0" applyFont="1" applyFill="1" applyBorder="1" applyAlignment="1">
      <alignment horizontal="left" vertical="center" wrapText="1"/>
    </xf>
    <xf numFmtId="0" fontId="3" fillId="7" borderId="20" xfId="0" applyFont="1" applyFill="1" applyBorder="1" applyAlignment="1">
      <alignment horizontal="left" vertical="center" wrapText="1"/>
    </xf>
    <xf numFmtId="0" fontId="3" fillId="7" borderId="36" xfId="0" applyFont="1" applyFill="1" applyBorder="1" applyAlignment="1">
      <alignment horizontal="left" vertical="center"/>
    </xf>
    <xf numFmtId="0" fontId="3" fillId="7" borderId="16" xfId="0" applyFont="1" applyFill="1" applyBorder="1" applyAlignment="1">
      <alignment horizontal="left" vertical="center"/>
    </xf>
    <xf numFmtId="0" fontId="3" fillId="7" borderId="11" xfId="0" applyFont="1" applyFill="1" applyBorder="1" applyAlignment="1">
      <alignment horizontal="left" vertical="center"/>
    </xf>
    <xf numFmtId="0" fontId="17" fillId="10" borderId="10" xfId="0" applyFont="1" applyFill="1" applyBorder="1" applyAlignment="1">
      <alignment horizontal="center" vertical="center"/>
    </xf>
    <xf numFmtId="0" fontId="17" fillId="10" borderId="16" xfId="0" applyFont="1" applyFill="1" applyBorder="1" applyAlignment="1">
      <alignment horizontal="center" vertical="center"/>
    </xf>
    <xf numFmtId="0" fontId="17" fillId="10" borderId="11" xfId="0" applyFont="1" applyFill="1" applyBorder="1" applyAlignment="1">
      <alignment horizontal="center" vertical="center"/>
    </xf>
    <xf numFmtId="0" fontId="24" fillId="12" borderId="36" xfId="0" applyFont="1" applyFill="1" applyBorder="1" applyAlignment="1">
      <alignment horizontal="center"/>
    </xf>
    <xf numFmtId="0" fontId="24" fillId="12" borderId="16" xfId="0" applyFont="1" applyFill="1" applyBorder="1" applyAlignment="1">
      <alignment horizontal="center"/>
    </xf>
    <xf numFmtId="0" fontId="24" fillId="12" borderId="11" xfId="0" applyFont="1" applyFill="1" applyBorder="1" applyAlignment="1">
      <alignment horizontal="center"/>
    </xf>
    <xf numFmtId="0" fontId="24" fillId="12" borderId="10" xfId="0" applyFont="1" applyFill="1" applyBorder="1" applyAlignment="1">
      <alignment horizontal="center"/>
    </xf>
    <xf numFmtId="0" fontId="24" fillId="14" borderId="10" xfId="0" applyFont="1" applyFill="1" applyBorder="1" applyAlignment="1">
      <alignment horizontal="center"/>
    </xf>
    <xf numFmtId="0" fontId="24" fillId="14" borderId="16" xfId="0" applyFont="1" applyFill="1" applyBorder="1" applyAlignment="1">
      <alignment horizontal="center"/>
    </xf>
    <xf numFmtId="0" fontId="24" fillId="14" borderId="11" xfId="0" applyFont="1" applyFill="1" applyBorder="1" applyAlignment="1">
      <alignment horizontal="center"/>
    </xf>
    <xf numFmtId="0" fontId="19" fillId="12" borderId="15" xfId="0" applyFont="1" applyFill="1" applyBorder="1" applyAlignment="1">
      <alignment horizontal="left" vertical="center"/>
    </xf>
    <xf numFmtId="0" fontId="19" fillId="12" borderId="6" xfId="0" applyFont="1" applyFill="1" applyBorder="1" applyAlignment="1">
      <alignment horizontal="left" vertical="center"/>
    </xf>
    <xf numFmtId="0" fontId="3" fillId="10" borderId="45" xfId="0" applyFont="1" applyFill="1" applyBorder="1" applyAlignment="1">
      <alignment horizontal="left"/>
    </xf>
    <xf numFmtId="0" fontId="3" fillId="10" borderId="27" xfId="0" applyFont="1" applyFill="1" applyBorder="1" applyAlignment="1">
      <alignment horizontal="left"/>
    </xf>
    <xf numFmtId="0" fontId="24" fillId="10" borderId="34"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24" fillId="10" borderId="8" xfId="0" applyFont="1" applyFill="1" applyBorder="1" applyAlignment="1">
      <alignment horizontal="center" vertical="center" wrapText="1"/>
    </xf>
    <xf numFmtId="0" fontId="24" fillId="10" borderId="44" xfId="0" applyFont="1" applyFill="1" applyBorder="1" applyAlignment="1">
      <alignment horizontal="center" vertical="center" wrapText="1"/>
    </xf>
    <xf numFmtId="0" fontId="24" fillId="10" borderId="14" xfId="0" applyFont="1" applyFill="1" applyBorder="1" applyAlignment="1">
      <alignment horizontal="center" vertical="center" wrapText="1"/>
    </xf>
    <xf numFmtId="0" fontId="24" fillId="10" borderId="13" xfId="0" applyFont="1" applyFill="1" applyBorder="1" applyAlignment="1">
      <alignment horizontal="center" vertical="center" wrapText="1"/>
    </xf>
    <xf numFmtId="0" fontId="11" fillId="7" borderId="6" xfId="0" applyFont="1" applyFill="1" applyBorder="1" applyAlignment="1" applyProtection="1">
      <alignment horizontal="left" vertical="center"/>
      <protection locked="0"/>
    </xf>
    <xf numFmtId="0" fontId="41" fillId="4" borderId="4" xfId="0" applyFont="1" applyFill="1" applyBorder="1" applyAlignment="1">
      <alignment horizontal="center"/>
    </xf>
    <xf numFmtId="0" fontId="41" fillId="4" borderId="0" xfId="0" applyFont="1" applyFill="1" applyAlignment="1">
      <alignment horizontal="center"/>
    </xf>
    <xf numFmtId="0" fontId="47" fillId="12" borderId="34" xfId="0" applyFont="1" applyFill="1" applyBorder="1" applyAlignment="1">
      <alignment horizontal="left" vertical="center" wrapText="1"/>
    </xf>
    <xf numFmtId="0" fontId="47" fillId="12" borderId="9" xfId="0" applyFont="1" applyFill="1" applyBorder="1" applyAlignment="1">
      <alignment horizontal="left" vertical="center" wrapText="1"/>
    </xf>
    <xf numFmtId="0" fontId="47" fillId="12" borderId="35" xfId="0" applyFont="1" applyFill="1" applyBorder="1" applyAlignment="1">
      <alignment horizontal="left" vertical="center" wrapText="1"/>
    </xf>
    <xf numFmtId="0" fontId="47" fillId="12" borderId="4" xfId="0" applyFont="1" applyFill="1" applyBorder="1" applyAlignment="1">
      <alignment horizontal="left" vertical="center" wrapText="1"/>
    </xf>
    <xf numFmtId="0" fontId="47" fillId="12" borderId="0" xfId="0" applyFont="1" applyFill="1" applyAlignment="1">
      <alignment horizontal="left" vertical="center" wrapText="1"/>
    </xf>
    <xf numFmtId="0" fontId="47" fillId="12" borderId="5" xfId="0" applyFont="1" applyFill="1" applyBorder="1" applyAlignment="1">
      <alignment horizontal="left" vertical="center" wrapText="1"/>
    </xf>
    <xf numFmtId="0" fontId="45" fillId="4" borderId="0" xfId="0" applyFont="1" applyFill="1" applyAlignment="1">
      <alignment horizontal="center"/>
    </xf>
    <xf numFmtId="0" fontId="45" fillId="4" borderId="5" xfId="0" applyFont="1" applyFill="1" applyBorder="1" applyAlignment="1">
      <alignment horizontal="center"/>
    </xf>
    <xf numFmtId="0" fontId="3" fillId="10" borderId="28" xfId="0" applyFont="1" applyFill="1" applyBorder="1" applyAlignment="1">
      <alignment horizontal="left" vertical="center" wrapText="1"/>
    </xf>
    <xf numFmtId="0" fontId="3" fillId="10" borderId="29" xfId="0" applyFont="1" applyFill="1" applyBorder="1" applyAlignment="1">
      <alignment horizontal="left" vertical="center" wrapText="1"/>
    </xf>
    <xf numFmtId="0" fontId="13" fillId="7" borderId="29" xfId="0" applyFont="1" applyFill="1" applyBorder="1" applyAlignment="1" applyProtection="1">
      <alignment horizontal="center"/>
      <protection locked="0"/>
    </xf>
    <xf numFmtId="0" fontId="51" fillId="7" borderId="29" xfId="3" applyFont="1" applyFill="1" applyBorder="1" applyAlignment="1" applyProtection="1">
      <alignment horizontal="center"/>
      <protection locked="0"/>
    </xf>
    <xf numFmtId="0" fontId="51" fillId="7" borderId="33" xfId="3" applyFont="1" applyFill="1" applyBorder="1" applyAlignment="1" applyProtection="1">
      <alignment horizontal="center"/>
      <protection locked="0"/>
    </xf>
    <xf numFmtId="0" fontId="3" fillId="10" borderId="30" xfId="0" applyFont="1" applyFill="1" applyBorder="1" applyAlignment="1">
      <alignment horizontal="left" vertical="center" wrapText="1"/>
    </xf>
    <xf numFmtId="0" fontId="3" fillId="10" borderId="31" xfId="0" applyFont="1" applyFill="1" applyBorder="1" applyAlignment="1">
      <alignment horizontal="left" vertical="center" wrapText="1"/>
    </xf>
    <xf numFmtId="0" fontId="13" fillId="7" borderId="31" xfId="0" applyFont="1" applyFill="1" applyBorder="1" applyAlignment="1" applyProtection="1">
      <alignment horizontal="center"/>
      <protection locked="0"/>
    </xf>
    <xf numFmtId="0" fontId="51" fillId="7" borderId="31" xfId="3" applyFont="1" applyFill="1" applyBorder="1" applyAlignment="1" applyProtection="1">
      <alignment horizontal="center"/>
      <protection locked="0"/>
    </xf>
    <xf numFmtId="0" fontId="51" fillId="7" borderId="32" xfId="3" applyFont="1" applyFill="1" applyBorder="1" applyAlignment="1" applyProtection="1">
      <alignment horizontal="center"/>
      <protection locked="0"/>
    </xf>
    <xf numFmtId="0" fontId="44" fillId="7" borderId="31" xfId="3" applyFill="1" applyBorder="1" applyAlignment="1" applyProtection="1">
      <alignment horizontal="center"/>
      <protection locked="0"/>
    </xf>
    <xf numFmtId="0" fontId="6" fillId="10" borderId="34" xfId="0" applyFont="1" applyFill="1" applyBorder="1" applyAlignment="1">
      <alignment horizontal="center"/>
    </xf>
    <xf numFmtId="0" fontId="6" fillId="10" borderId="16" xfId="0" applyFont="1" applyFill="1" applyBorder="1" applyAlignment="1">
      <alignment horizontal="center"/>
    </xf>
    <xf numFmtId="0" fontId="6" fillId="10" borderId="11" xfId="0" applyFont="1" applyFill="1" applyBorder="1" applyAlignment="1">
      <alignment horizontal="center"/>
    </xf>
    <xf numFmtId="0" fontId="6" fillId="10" borderId="10" xfId="0" applyFont="1" applyFill="1" applyBorder="1" applyAlignment="1">
      <alignment horizontal="center"/>
    </xf>
    <xf numFmtId="0" fontId="3" fillId="10" borderId="38" xfId="0" applyFont="1" applyFill="1" applyBorder="1" applyAlignment="1">
      <alignment horizontal="left" vertical="center" wrapText="1"/>
    </xf>
    <xf numFmtId="0" fontId="3" fillId="10" borderId="25" xfId="0" applyFont="1" applyFill="1" applyBorder="1" applyAlignment="1">
      <alignment horizontal="left" vertical="center" wrapText="1"/>
    </xf>
    <xf numFmtId="0" fontId="13" fillId="7" borderId="25" xfId="0" applyFont="1" applyFill="1" applyBorder="1" applyAlignment="1" applyProtection="1">
      <alignment horizontal="center"/>
      <protection locked="0"/>
    </xf>
    <xf numFmtId="0" fontId="44" fillId="7" borderId="7" xfId="3" applyFill="1" applyBorder="1" applyAlignment="1" applyProtection="1">
      <alignment horizontal="center"/>
      <protection locked="0"/>
    </xf>
    <xf numFmtId="0" fontId="51" fillId="7" borderId="9" xfId="3" applyFont="1" applyFill="1" applyBorder="1" applyAlignment="1" applyProtection="1">
      <alignment horizontal="center"/>
      <protection locked="0"/>
    </xf>
    <xf numFmtId="0" fontId="51" fillId="7" borderId="8" xfId="3" applyFont="1" applyFill="1" applyBorder="1" applyAlignment="1" applyProtection="1">
      <alignment horizontal="center"/>
      <protection locked="0"/>
    </xf>
    <xf numFmtId="0" fontId="7" fillId="4" borderId="4" xfId="0" applyFont="1" applyFill="1" applyBorder="1" applyAlignment="1">
      <alignment horizontal="center"/>
    </xf>
    <xf numFmtId="0" fontId="7" fillId="4" borderId="0" xfId="0" applyFont="1" applyFill="1" applyAlignment="1">
      <alignment horizontal="center"/>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0" xfId="0" applyFont="1" applyFill="1" applyAlignment="1">
      <alignment horizontal="center" vertical="center"/>
    </xf>
    <xf numFmtId="0" fontId="27" fillId="6" borderId="5" xfId="0" applyFont="1" applyFill="1" applyBorder="1" applyAlignment="1">
      <alignment horizontal="center" vertical="center"/>
    </xf>
    <xf numFmtId="0" fontId="27" fillId="6" borderId="17" xfId="0" applyFont="1" applyFill="1" applyBorder="1" applyAlignment="1">
      <alignment horizontal="center" vertical="center"/>
    </xf>
    <xf numFmtId="0" fontId="27" fillId="6" borderId="18" xfId="0" applyFont="1" applyFill="1" applyBorder="1" applyAlignment="1">
      <alignment horizontal="center" vertical="center"/>
    </xf>
    <xf numFmtId="0" fontId="27" fillId="6" borderId="19" xfId="0" applyFont="1" applyFill="1" applyBorder="1" applyAlignment="1">
      <alignment horizontal="center" vertical="center"/>
    </xf>
    <xf numFmtId="0" fontId="13" fillId="7" borderId="38" xfId="0" applyFont="1" applyFill="1" applyBorder="1" applyAlignment="1" applyProtection="1">
      <alignment horizontal="center" vertical="center"/>
      <protection locked="0"/>
    </xf>
    <xf numFmtId="0" fontId="13" fillId="7" borderId="45" xfId="0" applyFont="1" applyFill="1" applyBorder="1" applyAlignment="1" applyProtection="1">
      <alignment horizontal="center" vertical="center"/>
      <protection locked="0"/>
    </xf>
    <xf numFmtId="0" fontId="13" fillId="7" borderId="37" xfId="0" applyFont="1" applyFill="1" applyBorder="1" applyAlignment="1" applyProtection="1">
      <alignment horizontal="center" vertical="center"/>
      <protection locked="0"/>
    </xf>
    <xf numFmtId="0" fontId="13" fillId="7" borderId="6" xfId="0" applyFont="1" applyFill="1" applyBorder="1" applyAlignment="1" applyProtection="1">
      <alignment horizontal="left" vertical="top" wrapText="1"/>
      <protection locked="0"/>
    </xf>
    <xf numFmtId="0" fontId="13" fillId="7" borderId="7" xfId="0" applyFont="1" applyFill="1" applyBorder="1" applyAlignment="1" applyProtection="1">
      <alignment horizontal="center" vertical="top" wrapText="1"/>
      <protection locked="0"/>
    </xf>
    <xf numFmtId="0" fontId="13" fillId="7" borderId="9" xfId="0" applyFont="1" applyFill="1" applyBorder="1" applyAlignment="1" applyProtection="1">
      <alignment horizontal="center" vertical="top" wrapText="1"/>
      <protection locked="0"/>
    </xf>
    <xf numFmtId="0" fontId="13" fillId="7" borderId="8" xfId="0" applyFont="1" applyFill="1" applyBorder="1" applyAlignment="1" applyProtection="1">
      <alignment horizontal="center" vertical="top" wrapText="1"/>
      <protection locked="0"/>
    </xf>
    <xf numFmtId="0" fontId="13" fillId="7" borderId="21" xfId="0" applyFont="1" applyFill="1" applyBorder="1" applyAlignment="1" applyProtection="1">
      <alignment horizontal="center" vertical="top" wrapText="1"/>
      <protection locked="0"/>
    </xf>
    <xf numFmtId="0" fontId="13" fillId="7" borderId="0" xfId="0" applyFont="1" applyFill="1" applyAlignment="1" applyProtection="1">
      <alignment horizontal="center" vertical="top" wrapText="1"/>
      <protection locked="0"/>
    </xf>
    <xf numFmtId="0" fontId="13" fillId="7" borderId="22" xfId="0" applyFont="1" applyFill="1" applyBorder="1" applyAlignment="1" applyProtection="1">
      <alignment horizontal="center" vertical="top" wrapText="1"/>
      <protection locked="0"/>
    </xf>
    <xf numFmtId="0" fontId="13" fillId="7" borderId="12" xfId="0" applyFont="1" applyFill="1" applyBorder="1" applyAlignment="1" applyProtection="1">
      <alignment horizontal="center" vertical="top" wrapText="1"/>
      <protection locked="0"/>
    </xf>
    <xf numFmtId="0" fontId="13" fillId="7" borderId="14" xfId="0" applyFont="1" applyFill="1" applyBorder="1" applyAlignment="1" applyProtection="1">
      <alignment horizontal="center" vertical="top" wrapText="1"/>
      <protection locked="0"/>
    </xf>
    <xf numFmtId="0" fontId="13" fillId="7" borderId="13" xfId="0" applyFont="1" applyFill="1" applyBorder="1" applyAlignment="1" applyProtection="1">
      <alignment horizontal="center" vertical="top" wrapText="1"/>
      <protection locked="0"/>
    </xf>
    <xf numFmtId="0" fontId="13" fillId="7" borderId="25" xfId="0" applyFont="1" applyFill="1" applyBorder="1" applyAlignment="1">
      <alignment horizontal="center" vertical="top" wrapText="1"/>
    </xf>
    <xf numFmtId="0" fontId="13" fillId="7" borderId="27" xfId="0" applyFont="1" applyFill="1" applyBorder="1" applyAlignment="1">
      <alignment horizontal="center" vertical="top" wrapText="1"/>
    </xf>
    <xf numFmtId="0" fontId="13" fillId="7" borderId="20" xfId="0" applyFont="1" applyFill="1" applyBorder="1" applyAlignment="1">
      <alignment horizontal="center" vertical="top" wrapText="1"/>
    </xf>
    <xf numFmtId="0" fontId="3" fillId="4" borderId="21" xfId="0" applyFont="1" applyFill="1" applyBorder="1" applyAlignment="1">
      <alignment horizontal="center" vertical="center"/>
    </xf>
    <xf numFmtId="0" fontId="3" fillId="4" borderId="5" xfId="0" applyFont="1" applyFill="1" applyBorder="1" applyAlignment="1">
      <alignment horizontal="center" vertical="center"/>
    </xf>
    <xf numFmtId="0" fontId="45" fillId="4" borderId="21" xfId="0" applyFont="1" applyFill="1" applyBorder="1" applyAlignment="1">
      <alignment horizontal="center"/>
    </xf>
    <xf numFmtId="0" fontId="13" fillId="7" borderId="6" xfId="0" applyFont="1" applyFill="1" applyBorder="1" applyAlignment="1" applyProtection="1">
      <alignment horizontal="center" vertical="center"/>
      <protection locked="0"/>
    </xf>
    <xf numFmtId="0" fontId="15" fillId="4" borderId="23" xfId="0" applyFont="1" applyFill="1" applyBorder="1" applyAlignment="1">
      <alignment horizontal="center"/>
    </xf>
    <xf numFmtId="0" fontId="15" fillId="4" borderId="26" xfId="0" applyFont="1" applyFill="1" applyBorder="1" applyAlignment="1">
      <alignment horizontal="center"/>
    </xf>
    <xf numFmtId="0" fontId="15" fillId="4" borderId="24" xfId="0" applyFont="1" applyFill="1" applyBorder="1" applyAlignment="1">
      <alignment horizontal="center"/>
    </xf>
    <xf numFmtId="165" fontId="43" fillId="4" borderId="23" xfId="0" applyNumberFormat="1" applyFont="1" applyFill="1" applyBorder="1" applyAlignment="1">
      <alignment horizontal="center"/>
    </xf>
    <xf numFmtId="165" fontId="43" fillId="4" borderId="24" xfId="0" applyNumberFormat="1" applyFont="1" applyFill="1" applyBorder="1" applyAlignment="1">
      <alignment horizontal="center"/>
    </xf>
    <xf numFmtId="0" fontId="6" fillId="4" borderId="4" xfId="0" applyFont="1" applyFill="1" applyBorder="1" applyAlignment="1">
      <alignment horizontal="left" wrapText="1"/>
    </xf>
    <xf numFmtId="0" fontId="6" fillId="4" borderId="0" xfId="0" applyFont="1" applyFill="1" applyAlignment="1">
      <alignment horizontal="left" wrapText="1"/>
    </xf>
    <xf numFmtId="167" fontId="6" fillId="3" borderId="9" xfId="0" applyNumberFormat="1" applyFont="1" applyFill="1" applyBorder="1" applyAlignment="1">
      <alignment horizontal="center"/>
    </xf>
    <xf numFmtId="166" fontId="3" fillId="3" borderId="0" xfId="0" applyNumberFormat="1" applyFont="1" applyFill="1" applyAlignment="1">
      <alignment horizontal="center"/>
    </xf>
    <xf numFmtId="0" fontId="3" fillId="3" borderId="23" xfId="0" applyFont="1" applyFill="1" applyBorder="1" applyAlignment="1">
      <alignment horizontal="center"/>
    </xf>
    <xf numFmtId="0" fontId="3" fillId="3" borderId="26" xfId="0" applyFont="1" applyFill="1" applyBorder="1" applyAlignment="1">
      <alignment horizontal="center"/>
    </xf>
    <xf numFmtId="0" fontId="3" fillId="3" borderId="24" xfId="0" applyFont="1" applyFill="1" applyBorder="1" applyAlignment="1">
      <alignment horizontal="center"/>
    </xf>
    <xf numFmtId="166" fontId="6" fillId="3" borderId="21" xfId="0" applyNumberFormat="1" applyFont="1" applyFill="1" applyBorder="1" applyAlignment="1">
      <alignment horizontal="center"/>
    </xf>
    <xf numFmtId="166" fontId="6" fillId="3" borderId="0" xfId="0" applyNumberFormat="1" applyFont="1" applyFill="1" applyAlignment="1">
      <alignment horizontal="center"/>
    </xf>
    <xf numFmtId="0" fontId="3" fillId="4" borderId="4" xfId="0" applyFont="1" applyFill="1" applyBorder="1" applyAlignment="1">
      <alignment horizontal="left" vertical="center" wrapText="1"/>
    </xf>
    <xf numFmtId="0" fontId="3" fillId="4" borderId="0" xfId="0" applyFont="1" applyFill="1" applyAlignment="1">
      <alignment horizontal="left" vertical="center" wrapText="1"/>
    </xf>
    <xf numFmtId="0" fontId="24" fillId="12" borderId="10" xfId="0" applyFont="1" applyFill="1" applyBorder="1" applyAlignment="1">
      <alignment horizontal="center" vertical="center"/>
    </xf>
    <xf numFmtId="0" fontId="24" fillId="12" borderId="16" xfId="0" applyFont="1" applyFill="1" applyBorder="1" applyAlignment="1">
      <alignment horizontal="center" vertical="center"/>
    </xf>
    <xf numFmtId="0" fontId="24" fillId="12" borderId="11" xfId="0" applyFont="1" applyFill="1" applyBorder="1" applyAlignment="1">
      <alignment horizontal="center" vertical="center"/>
    </xf>
    <xf numFmtId="0" fontId="24" fillId="12" borderId="6" xfId="0" applyFont="1" applyFill="1" applyBorder="1" applyAlignment="1">
      <alignment horizontal="center" vertical="center"/>
    </xf>
    <xf numFmtId="0" fontId="42" fillId="4" borderId="4" xfId="0" applyFont="1" applyFill="1" applyBorder="1" applyAlignment="1">
      <alignment horizontal="left"/>
    </xf>
    <xf numFmtId="0" fontId="42" fillId="4" borderId="0" xfId="0" applyFont="1" applyFill="1" applyAlignment="1">
      <alignment horizontal="left"/>
    </xf>
    <xf numFmtId="165" fontId="42" fillId="4" borderId="0" xfId="0" applyNumberFormat="1" applyFont="1" applyFill="1" applyAlignment="1">
      <alignment horizontal="center"/>
    </xf>
    <xf numFmtId="0" fontId="33" fillId="4" borderId="4" xfId="0" applyFont="1" applyFill="1" applyBorder="1" applyAlignment="1">
      <alignment horizontal="left"/>
    </xf>
    <xf numFmtId="0" fontId="33" fillId="4" borderId="0" xfId="0" applyFont="1" applyFill="1" applyAlignment="1">
      <alignment horizontal="left"/>
    </xf>
    <xf numFmtId="0" fontId="42" fillId="4" borderId="0" xfId="0" applyFont="1" applyFill="1" applyAlignment="1">
      <alignment horizontal="center"/>
    </xf>
    <xf numFmtId="0" fontId="28" fillId="4" borderId="34" xfId="0" applyFont="1" applyFill="1" applyBorder="1" applyAlignment="1">
      <alignment horizontal="center" wrapText="1"/>
    </xf>
    <xf numFmtId="0" fontId="28" fillId="4" borderId="9" xfId="0" applyFont="1" applyFill="1" applyBorder="1" applyAlignment="1">
      <alignment horizontal="center" wrapText="1"/>
    </xf>
    <xf numFmtId="0" fontId="28" fillId="4" borderId="8" xfId="0" applyFont="1" applyFill="1" applyBorder="1" applyAlignment="1">
      <alignment horizontal="center" wrapText="1"/>
    </xf>
    <xf numFmtId="0" fontId="28" fillId="4" borderId="44" xfId="0" applyFont="1" applyFill="1" applyBorder="1" applyAlignment="1">
      <alignment horizontal="center" wrapText="1"/>
    </xf>
    <xf numFmtId="0" fontId="28" fillId="4" borderId="14" xfId="0" applyFont="1" applyFill="1" applyBorder="1" applyAlignment="1">
      <alignment horizontal="center" wrapText="1"/>
    </xf>
    <xf numFmtId="0" fontId="28" fillId="4" borderId="13" xfId="0" applyFont="1" applyFill="1" applyBorder="1" applyAlignment="1">
      <alignment horizontal="center" wrapText="1"/>
    </xf>
    <xf numFmtId="165" fontId="42" fillId="4" borderId="23" xfId="0" applyNumberFormat="1" applyFont="1" applyFill="1" applyBorder="1" applyAlignment="1">
      <alignment horizontal="center"/>
    </xf>
    <xf numFmtId="165" fontId="42" fillId="4" borderId="26" xfId="0" applyNumberFormat="1" applyFont="1" applyFill="1" applyBorder="1" applyAlignment="1">
      <alignment horizontal="center"/>
    </xf>
    <xf numFmtId="165" fontId="42" fillId="4" borderId="24" xfId="0" applyNumberFormat="1" applyFont="1" applyFill="1" applyBorder="1" applyAlignment="1">
      <alignment horizontal="center"/>
    </xf>
    <xf numFmtId="0" fontId="13" fillId="7" borderId="10" xfId="0" applyFont="1" applyFill="1" applyBorder="1" applyAlignment="1" applyProtection="1">
      <alignment horizontal="center" vertical="center"/>
      <protection locked="0"/>
    </xf>
    <xf numFmtId="0" fontId="13" fillId="7" borderId="11" xfId="0" applyFont="1" applyFill="1" applyBorder="1" applyAlignment="1" applyProtection="1">
      <alignment horizontal="center" vertical="center"/>
      <protection locked="0"/>
    </xf>
    <xf numFmtId="0" fontId="3" fillId="10" borderId="15" xfId="0" applyFont="1" applyFill="1" applyBorder="1" applyAlignment="1">
      <alignment horizontal="left" vertical="center" wrapText="1"/>
    </xf>
    <xf numFmtId="0" fontId="3" fillId="10" borderId="6" xfId="0" applyFont="1" applyFill="1" applyBorder="1" applyAlignment="1">
      <alignment horizontal="left" vertical="center" wrapText="1"/>
    </xf>
    <xf numFmtId="0" fontId="13" fillId="7" borderId="16" xfId="0" applyFont="1" applyFill="1" applyBorder="1" applyAlignment="1" applyProtection="1">
      <alignment horizontal="center" vertical="center"/>
      <protection locked="0"/>
    </xf>
    <xf numFmtId="0" fontId="10" fillId="4" borderId="0" xfId="0" applyFont="1" applyFill="1" applyAlignment="1">
      <alignment horizontal="center" wrapText="1"/>
    </xf>
    <xf numFmtId="0" fontId="31" fillId="4" borderId="4" xfId="0" applyFont="1" applyFill="1" applyBorder="1" applyAlignment="1">
      <alignment horizontal="center" wrapText="1"/>
    </xf>
    <xf numFmtId="0" fontId="31" fillId="4" borderId="0" xfId="0" applyFont="1" applyFill="1" applyAlignment="1">
      <alignment horizontal="center" wrapText="1"/>
    </xf>
    <xf numFmtId="0" fontId="19" fillId="12" borderId="15" xfId="0" applyFont="1" applyFill="1" applyBorder="1" applyAlignment="1">
      <alignment horizontal="left" vertical="center" wrapText="1"/>
    </xf>
    <xf numFmtId="0" fontId="19" fillId="12" borderId="6" xfId="0" applyFont="1" applyFill="1" applyBorder="1" applyAlignment="1">
      <alignment horizontal="left" vertical="center" wrapText="1"/>
    </xf>
    <xf numFmtId="0" fontId="3" fillId="3" borderId="0" xfId="0" applyFont="1" applyFill="1" applyAlignment="1">
      <alignment horizontal="center" vertical="center"/>
    </xf>
    <xf numFmtId="0" fontId="6" fillId="10" borderId="15" xfId="0" applyFont="1" applyFill="1" applyBorder="1" applyAlignment="1">
      <alignment horizontal="center" vertical="center"/>
    </xf>
    <xf numFmtId="0" fontId="6" fillId="10" borderId="6" xfId="0" applyFont="1" applyFill="1" applyBorder="1" applyAlignment="1">
      <alignment horizontal="center" vertical="center"/>
    </xf>
    <xf numFmtId="0" fontId="6" fillId="10" borderId="6" xfId="0" applyFont="1" applyFill="1" applyBorder="1" applyAlignment="1">
      <alignment horizontal="center"/>
    </xf>
    <xf numFmtId="0" fontId="40" fillId="6" borderId="6" xfId="0" applyFont="1" applyFill="1" applyBorder="1" applyAlignment="1">
      <alignment horizontal="center" vertical="center"/>
    </xf>
    <xf numFmtId="0" fontId="3" fillId="3" borderId="0" xfId="0" applyFont="1" applyFill="1" applyAlignment="1">
      <alignment horizontal="left"/>
    </xf>
    <xf numFmtId="0" fontId="15" fillId="4" borderId="21" xfId="0" applyFont="1" applyFill="1" applyBorder="1" applyAlignment="1" applyProtection="1">
      <alignment horizontal="center"/>
      <protection locked="0"/>
    </xf>
    <xf numFmtId="0" fontId="15" fillId="4" borderId="5" xfId="0" applyFont="1" applyFill="1" applyBorder="1" applyAlignment="1" applyProtection="1">
      <alignment horizontal="center"/>
      <protection locked="0"/>
    </xf>
    <xf numFmtId="0" fontId="6" fillId="4" borderId="34" xfId="0" applyFont="1" applyFill="1" applyBorder="1" applyAlignment="1">
      <alignment horizontal="left" wrapText="1"/>
    </xf>
    <xf numFmtId="0" fontId="6" fillId="4" borderId="9" xfId="0" applyFont="1" applyFill="1" applyBorder="1" applyAlignment="1">
      <alignment horizontal="left" wrapText="1"/>
    </xf>
    <xf numFmtId="0" fontId="23" fillId="12" borderId="15" xfId="0" applyFont="1" applyFill="1" applyBorder="1" applyAlignment="1">
      <alignment horizontal="center" vertical="center" wrapText="1"/>
    </xf>
    <xf numFmtId="0" fontId="38" fillId="12" borderId="6" xfId="0" applyFont="1" applyFill="1" applyBorder="1" applyAlignment="1">
      <alignment horizontal="center" vertical="center" wrapText="1"/>
    </xf>
    <xf numFmtId="0" fontId="52" fillId="7" borderId="34" xfId="0" applyFont="1" applyFill="1" applyBorder="1" applyAlignment="1" applyProtection="1">
      <alignment horizontal="left" vertical="top" wrapText="1"/>
      <protection locked="0"/>
    </xf>
    <xf numFmtId="0" fontId="52" fillId="7" borderId="9" xfId="0" applyFont="1" applyFill="1" applyBorder="1" applyAlignment="1" applyProtection="1">
      <alignment horizontal="left" vertical="top" wrapText="1"/>
      <protection locked="0"/>
    </xf>
    <xf numFmtId="0" fontId="52" fillId="7" borderId="8" xfId="0" applyFont="1" applyFill="1" applyBorder="1" applyAlignment="1" applyProtection="1">
      <alignment horizontal="left" vertical="top" wrapText="1"/>
      <protection locked="0"/>
    </xf>
    <xf numFmtId="0" fontId="52" fillId="7" borderId="4" xfId="0" applyFont="1" applyFill="1" applyBorder="1" applyAlignment="1" applyProtection="1">
      <alignment horizontal="left" vertical="top" wrapText="1"/>
      <protection locked="0"/>
    </xf>
    <xf numFmtId="0" fontId="52" fillId="7" borderId="0" xfId="0" applyFont="1" applyFill="1" applyAlignment="1" applyProtection="1">
      <alignment horizontal="left" vertical="top" wrapText="1"/>
      <protection locked="0"/>
    </xf>
    <xf numFmtId="0" fontId="52" fillId="7" borderId="22" xfId="0" applyFont="1" applyFill="1" applyBorder="1" applyAlignment="1" applyProtection="1">
      <alignment horizontal="left" vertical="top" wrapText="1"/>
      <protection locked="0"/>
    </xf>
    <xf numFmtId="0" fontId="52" fillId="7" borderId="44" xfId="0" applyFont="1" applyFill="1" applyBorder="1" applyAlignment="1" applyProtection="1">
      <alignment horizontal="left" vertical="top" wrapText="1"/>
      <protection locked="0"/>
    </xf>
    <xf numFmtId="0" fontId="52" fillId="7" borderId="14" xfId="0" applyFont="1" applyFill="1" applyBorder="1" applyAlignment="1" applyProtection="1">
      <alignment horizontal="left" vertical="top" wrapText="1"/>
      <protection locked="0"/>
    </xf>
    <xf numFmtId="0" fontId="52" fillId="7" borderId="13" xfId="0" applyFont="1" applyFill="1" applyBorder="1" applyAlignment="1" applyProtection="1">
      <alignment horizontal="left" vertical="top" wrapText="1"/>
      <protection locked="0"/>
    </xf>
    <xf numFmtId="0" fontId="6" fillId="3" borderId="6" xfId="0" applyFont="1" applyFill="1" applyBorder="1" applyAlignment="1" applyProtection="1">
      <alignment horizontal="center"/>
      <protection locked="0"/>
    </xf>
    <xf numFmtId="0" fontId="10" fillId="7" borderId="10" xfId="0" applyFont="1" applyFill="1" applyBorder="1" applyAlignment="1">
      <alignment horizontal="center"/>
    </xf>
    <xf numFmtId="0" fontId="10" fillId="7" borderId="16" xfId="0" applyFont="1" applyFill="1" applyBorder="1" applyAlignment="1">
      <alignment horizontal="center"/>
    </xf>
    <xf numFmtId="0" fontId="10" fillId="7" borderId="11" xfId="0" applyFont="1" applyFill="1" applyBorder="1" applyAlignment="1">
      <alignment horizontal="center"/>
    </xf>
    <xf numFmtId="0" fontId="13" fillId="7" borderId="6" xfId="0" applyFont="1" applyFill="1" applyBorder="1" applyAlignment="1" applyProtection="1">
      <alignment horizontal="center"/>
      <protection locked="0"/>
    </xf>
    <xf numFmtId="0" fontId="13" fillId="7" borderId="10" xfId="0" applyFont="1" applyFill="1" applyBorder="1" applyAlignment="1" applyProtection="1">
      <alignment horizontal="center"/>
      <protection locked="0"/>
    </xf>
    <xf numFmtId="0" fontId="13" fillId="7" borderId="11" xfId="0" applyFont="1" applyFill="1" applyBorder="1" applyAlignment="1" applyProtection="1">
      <alignment horizontal="center"/>
      <protection locked="0"/>
    </xf>
    <xf numFmtId="0" fontId="3" fillId="4" borderId="21" xfId="0" applyFont="1" applyFill="1" applyBorder="1" applyAlignment="1">
      <alignment horizontal="center"/>
    </xf>
    <xf numFmtId="0" fontId="3" fillId="4" borderId="5" xfId="0" applyFont="1" applyFill="1" applyBorder="1" applyAlignment="1">
      <alignment horizontal="center"/>
    </xf>
    <xf numFmtId="0" fontId="17" fillId="4" borderId="0" xfId="0" applyFont="1" applyFill="1" applyAlignment="1">
      <alignment horizontal="left"/>
    </xf>
    <xf numFmtId="0" fontId="19" fillId="12" borderId="15" xfId="0" applyFont="1" applyFill="1" applyBorder="1" applyAlignment="1">
      <alignment horizontal="left"/>
    </xf>
    <xf numFmtId="0" fontId="30" fillId="12" borderId="6" xfId="0" applyFont="1" applyFill="1" applyBorder="1" applyAlignment="1">
      <alignment horizontal="left"/>
    </xf>
    <xf numFmtId="0" fontId="36" fillId="10" borderId="7" xfId="0" applyFont="1" applyFill="1" applyBorder="1" applyAlignment="1">
      <alignment horizontal="center" vertical="center" wrapText="1"/>
    </xf>
    <xf numFmtId="0" fontId="36" fillId="10" borderId="9" xfId="0" applyFont="1" applyFill="1" applyBorder="1" applyAlignment="1">
      <alignment horizontal="center" vertical="center" wrapText="1"/>
    </xf>
    <xf numFmtId="0" fontId="36" fillId="10" borderId="8" xfId="0" applyFont="1" applyFill="1" applyBorder="1" applyAlignment="1">
      <alignment horizontal="center" vertical="center" wrapText="1"/>
    </xf>
    <xf numFmtId="0" fontId="36" fillId="10" borderId="12" xfId="0" applyFont="1" applyFill="1" applyBorder="1" applyAlignment="1">
      <alignment horizontal="center" vertical="center" wrapText="1"/>
    </xf>
    <xf numFmtId="0" fontId="36" fillId="10" borderId="14" xfId="0" applyFont="1" applyFill="1" applyBorder="1" applyAlignment="1">
      <alignment horizontal="center" vertical="center" wrapText="1"/>
    </xf>
    <xf numFmtId="0" fontId="36" fillId="10" borderId="13" xfId="0" applyFont="1" applyFill="1" applyBorder="1" applyAlignment="1">
      <alignment horizontal="center" vertical="center" wrapText="1"/>
    </xf>
    <xf numFmtId="0" fontId="36" fillId="10" borderId="25" xfId="0" applyFont="1" applyFill="1" applyBorder="1" applyAlignment="1">
      <alignment horizontal="center" vertical="center" wrapText="1"/>
    </xf>
    <xf numFmtId="0" fontId="36" fillId="10" borderId="20" xfId="0" applyFont="1" applyFill="1" applyBorder="1" applyAlignment="1">
      <alignment horizontal="center" vertical="center" wrapText="1"/>
    </xf>
    <xf numFmtId="0" fontId="36" fillId="10" borderId="10" xfId="0" applyFont="1" applyFill="1" applyBorder="1" applyAlignment="1">
      <alignment horizontal="center" vertical="center" wrapText="1"/>
    </xf>
    <xf numFmtId="0" fontId="36" fillId="10" borderId="16" xfId="0" applyFont="1" applyFill="1" applyBorder="1" applyAlignment="1">
      <alignment horizontal="center" vertical="center" wrapText="1"/>
    </xf>
    <xf numFmtId="0" fontId="36" fillId="10" borderId="11" xfId="0" applyFont="1" applyFill="1" applyBorder="1" applyAlignment="1">
      <alignment horizontal="center" vertical="center" wrapText="1"/>
    </xf>
    <xf numFmtId="0" fontId="17" fillId="4" borderId="15" xfId="0" applyFont="1" applyFill="1" applyBorder="1" applyAlignment="1">
      <alignment horizontal="left"/>
    </xf>
    <xf numFmtId="0" fontId="17" fillId="4" borderId="6" xfId="0" applyFont="1" applyFill="1" applyBorder="1" applyAlignment="1">
      <alignment horizontal="left"/>
    </xf>
    <xf numFmtId="0" fontId="3" fillId="4" borderId="10" xfId="0" applyFont="1" applyFill="1" applyBorder="1" applyAlignment="1">
      <alignment horizontal="center"/>
    </xf>
    <xf numFmtId="0" fontId="3" fillId="4" borderId="16" xfId="0" applyFont="1" applyFill="1" applyBorder="1" applyAlignment="1">
      <alignment horizontal="center"/>
    </xf>
    <xf numFmtId="0" fontId="3" fillId="4" borderId="11" xfId="0" applyFont="1" applyFill="1" applyBorder="1" applyAlignment="1">
      <alignment horizontal="center"/>
    </xf>
    <xf numFmtId="0" fontId="10" fillId="7" borderId="10" xfId="0" applyFont="1" applyFill="1" applyBorder="1" applyAlignment="1" applyProtection="1">
      <alignment horizontal="center"/>
      <protection locked="0"/>
    </xf>
    <xf numFmtId="0" fontId="10" fillId="7" borderId="16" xfId="0" applyFont="1" applyFill="1" applyBorder="1" applyAlignment="1" applyProtection="1">
      <alignment horizontal="center"/>
      <protection locked="0"/>
    </xf>
    <xf numFmtId="0" fontId="10" fillId="7" borderId="11" xfId="0" applyFont="1" applyFill="1" applyBorder="1" applyAlignment="1" applyProtection="1">
      <alignment horizontal="center"/>
      <protection locked="0"/>
    </xf>
    <xf numFmtId="0" fontId="11" fillId="7" borderId="6" xfId="0" applyFont="1" applyFill="1" applyBorder="1" applyAlignment="1">
      <alignment horizontal="center"/>
    </xf>
    <xf numFmtId="0" fontId="6" fillId="3" borderId="0" xfId="0" applyFont="1" applyFill="1" applyAlignment="1">
      <alignment horizontal="center"/>
    </xf>
    <xf numFmtId="0" fontId="19" fillId="12" borderId="38" xfId="0" applyFont="1" applyFill="1" applyBorder="1" applyAlignment="1">
      <alignment horizontal="left" wrapText="1"/>
    </xf>
    <xf numFmtId="0" fontId="19" fillId="12" borderId="25" xfId="0" applyFont="1" applyFill="1" applyBorder="1" applyAlignment="1">
      <alignment horizontal="left" wrapText="1"/>
    </xf>
    <xf numFmtId="0" fontId="36" fillId="10" borderId="21" xfId="0" applyFont="1" applyFill="1" applyBorder="1" applyAlignment="1">
      <alignment horizontal="center" vertical="center" wrapText="1"/>
    </xf>
    <xf numFmtId="0" fontId="36" fillId="10" borderId="22" xfId="0" applyFont="1" applyFill="1" applyBorder="1" applyAlignment="1">
      <alignment horizontal="center" vertical="center" wrapText="1"/>
    </xf>
    <xf numFmtId="0" fontId="56" fillId="10" borderId="10" xfId="0" applyFont="1" applyFill="1" applyBorder="1" applyAlignment="1" applyProtection="1">
      <alignment horizontal="center"/>
      <protection locked="0"/>
    </xf>
    <xf numFmtId="0" fontId="56" fillId="10" borderId="16" xfId="0" applyFont="1" applyFill="1" applyBorder="1" applyAlignment="1" applyProtection="1">
      <alignment horizontal="center"/>
      <protection locked="0"/>
    </xf>
    <xf numFmtId="0" fontId="56" fillId="10" borderId="11" xfId="0" applyFont="1" applyFill="1" applyBorder="1" applyAlignment="1" applyProtection="1">
      <alignment horizontal="center"/>
      <protection locked="0"/>
    </xf>
    <xf numFmtId="0" fontId="57" fillId="10" borderId="6" xfId="0" applyFont="1" applyFill="1" applyBorder="1" applyAlignment="1">
      <alignment horizontal="center"/>
    </xf>
    <xf numFmtId="0" fontId="34" fillId="4" borderId="21"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6" fillId="7" borderId="6" xfId="0" applyFont="1" applyFill="1" applyBorder="1" applyAlignment="1">
      <alignment horizontal="left" vertical="center" wrapText="1"/>
    </xf>
    <xf numFmtId="0" fontId="6" fillId="7" borderId="6" xfId="0" applyFont="1" applyFill="1" applyBorder="1" applyAlignment="1">
      <alignment horizontal="left" vertical="center"/>
    </xf>
    <xf numFmtId="0" fontId="6" fillId="4" borderId="44" xfId="0" applyFont="1" applyFill="1" applyBorder="1" applyAlignment="1">
      <alignment horizontal="left" wrapText="1"/>
    </xf>
    <xf numFmtId="0" fontId="6" fillId="4" borderId="14" xfId="0" applyFont="1" applyFill="1" applyBorder="1" applyAlignment="1">
      <alignment horizontal="left" wrapText="1"/>
    </xf>
    <xf numFmtId="0" fontId="23" fillId="12" borderId="36" xfId="0" applyFont="1" applyFill="1" applyBorder="1" applyAlignment="1">
      <alignment horizontal="left" wrapText="1"/>
    </xf>
    <xf numFmtId="0" fontId="24" fillId="12" borderId="16" xfId="0" applyFont="1" applyFill="1" applyBorder="1" applyAlignment="1">
      <alignment horizontal="left" wrapText="1"/>
    </xf>
    <xf numFmtId="0" fontId="24" fillId="12" borderId="11" xfId="0" applyFont="1" applyFill="1" applyBorder="1" applyAlignment="1">
      <alignment horizontal="left" wrapText="1"/>
    </xf>
    <xf numFmtId="0" fontId="32" fillId="10" borderId="10" xfId="0" applyFont="1" applyFill="1" applyBorder="1" applyAlignment="1">
      <alignment horizontal="center" vertical="center"/>
    </xf>
    <xf numFmtId="0" fontId="32" fillId="10" borderId="16" xfId="0" applyFont="1" applyFill="1" applyBorder="1" applyAlignment="1">
      <alignment horizontal="center" vertical="center"/>
    </xf>
    <xf numFmtId="0" fontId="32" fillId="10" borderId="11" xfId="0" applyFont="1" applyFill="1" applyBorder="1" applyAlignment="1">
      <alignment horizontal="center" vertical="center"/>
    </xf>
    <xf numFmtId="0" fontId="30" fillId="12" borderId="6" xfId="0" applyFont="1" applyFill="1" applyBorder="1" applyAlignment="1">
      <alignment horizontal="left" vertical="center" wrapText="1"/>
    </xf>
    <xf numFmtId="0" fontId="3" fillId="3" borderId="0" xfId="0" applyFont="1" applyFill="1" applyAlignment="1">
      <alignment horizontal="center" wrapText="1"/>
    </xf>
    <xf numFmtId="0" fontId="6" fillId="6" borderId="25" xfId="0" applyFont="1" applyFill="1" applyBorder="1" applyAlignment="1">
      <alignment horizontal="center" vertical="center"/>
    </xf>
    <xf numFmtId="0" fontId="25" fillId="6" borderId="6" xfId="0" applyFont="1" applyFill="1" applyBorder="1" applyAlignment="1">
      <alignment horizontal="center" vertical="center"/>
    </xf>
    <xf numFmtId="0" fontId="6" fillId="6" borderId="10" xfId="0" applyFont="1" applyFill="1" applyBorder="1" applyAlignment="1">
      <alignment horizontal="center"/>
    </xf>
    <xf numFmtId="0" fontId="6" fillId="6" borderId="16" xfId="0" applyFont="1" applyFill="1" applyBorder="1" applyAlignment="1">
      <alignment horizontal="center"/>
    </xf>
    <xf numFmtId="0" fontId="6" fillId="6" borderId="11" xfId="0" applyFont="1" applyFill="1" applyBorder="1" applyAlignment="1">
      <alignment horizontal="center"/>
    </xf>
    <xf numFmtId="0" fontId="64" fillId="6" borderId="6" xfId="0" applyFont="1" applyFill="1" applyBorder="1" applyAlignment="1">
      <alignment horizontal="center" vertical="center"/>
    </xf>
    <xf numFmtId="0" fontId="53" fillId="7" borderId="15" xfId="0" applyFont="1" applyFill="1" applyBorder="1" applyAlignment="1" applyProtection="1">
      <alignment horizontal="left" vertical="top" wrapText="1"/>
      <protection locked="0"/>
    </xf>
    <xf numFmtId="0" fontId="53" fillId="7" borderId="6" xfId="0" applyFont="1" applyFill="1" applyBorder="1" applyAlignment="1" applyProtection="1">
      <alignment horizontal="left" vertical="top" wrapText="1"/>
      <protection locked="0"/>
    </xf>
    <xf numFmtId="0" fontId="27" fillId="3" borderId="0" xfId="0" applyFont="1" applyFill="1" applyAlignment="1">
      <alignment horizontal="center" vertical="center"/>
    </xf>
    <xf numFmtId="0" fontId="69" fillId="3"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71" fillId="3" borderId="6"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6" fillId="3" borderId="0" xfId="0" applyFont="1" applyFill="1" applyAlignment="1">
      <alignment horizontal="left" vertical="center" wrapText="1"/>
    </xf>
    <xf numFmtId="0" fontId="6" fillId="4" borderId="7" xfId="0" applyFont="1" applyFill="1" applyBorder="1" applyAlignment="1">
      <alignment horizontal="left" wrapText="1"/>
    </xf>
    <xf numFmtId="0" fontId="22" fillId="4" borderId="9" xfId="0" applyFont="1" applyFill="1" applyBorder="1" applyAlignment="1">
      <alignment horizontal="left" wrapText="1"/>
    </xf>
    <xf numFmtId="0" fontId="22" fillId="4" borderId="8" xfId="0" applyFont="1" applyFill="1" applyBorder="1" applyAlignment="1">
      <alignment horizontal="left" wrapText="1"/>
    </xf>
    <xf numFmtId="0" fontId="22" fillId="4" borderId="12" xfId="0" applyFont="1" applyFill="1" applyBorder="1" applyAlignment="1">
      <alignment horizontal="left" wrapText="1"/>
    </xf>
    <xf numFmtId="0" fontId="22" fillId="4" borderId="14" xfId="0" applyFont="1" applyFill="1" applyBorder="1" applyAlignment="1">
      <alignment horizontal="left" wrapText="1"/>
    </xf>
    <xf numFmtId="0" fontId="22" fillId="4" borderId="13" xfId="0" applyFont="1" applyFill="1" applyBorder="1" applyAlignment="1">
      <alignment horizontal="left" wrapText="1"/>
    </xf>
    <xf numFmtId="0" fontId="6" fillId="9" borderId="6" xfId="0" applyFont="1" applyFill="1" applyBorder="1" applyAlignment="1">
      <alignment horizontal="center" wrapText="1"/>
    </xf>
    <xf numFmtId="0" fontId="23" fillId="12" borderId="15" xfId="0" applyFont="1" applyFill="1" applyBorder="1" applyAlignment="1">
      <alignment horizontal="left" vertical="center" wrapText="1"/>
    </xf>
    <xf numFmtId="0" fontId="24" fillId="12" borderId="6" xfId="0" applyFont="1" applyFill="1" applyBorder="1" applyAlignment="1">
      <alignment horizontal="left" vertical="center" wrapText="1"/>
    </xf>
    <xf numFmtId="0" fontId="24" fillId="12" borderId="15"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19" fillId="10" borderId="34" xfId="0" applyFont="1" applyFill="1" applyBorder="1" applyAlignment="1">
      <alignment horizontal="left" vertical="center" wrapText="1"/>
    </xf>
    <xf numFmtId="0" fontId="19" fillId="10" borderId="9" xfId="0" applyFont="1" applyFill="1" applyBorder="1" applyAlignment="1">
      <alignment horizontal="left" vertical="center" wrapText="1"/>
    </xf>
    <xf numFmtId="0" fontId="19" fillId="10" borderId="8" xfId="0" applyFont="1" applyFill="1" applyBorder="1" applyAlignment="1">
      <alignment horizontal="left" vertical="center" wrapText="1"/>
    </xf>
    <xf numFmtId="0" fontId="19" fillId="10" borderId="44" xfId="0" applyFont="1" applyFill="1" applyBorder="1" applyAlignment="1">
      <alignment horizontal="left" vertical="center" wrapText="1"/>
    </xf>
    <xf numFmtId="0" fontId="19" fillId="10" borderId="14" xfId="0" applyFont="1" applyFill="1" applyBorder="1" applyAlignment="1">
      <alignment horizontal="left" vertical="center" wrapText="1"/>
    </xf>
    <xf numFmtId="0" fontId="19" fillId="10" borderId="13" xfId="0" applyFont="1" applyFill="1" applyBorder="1" applyAlignment="1">
      <alignment horizontal="left" vertical="center" wrapText="1"/>
    </xf>
    <xf numFmtId="0" fontId="63" fillId="7" borderId="6" xfId="0" applyFont="1" applyFill="1" applyBorder="1" applyAlignment="1" applyProtection="1">
      <alignment horizontal="center" vertical="center"/>
      <protection locked="0"/>
    </xf>
    <xf numFmtId="0" fontId="19" fillId="10" borderId="6" xfId="0" applyFont="1" applyFill="1" applyBorder="1" applyAlignment="1">
      <alignment horizontal="center"/>
    </xf>
    <xf numFmtId="0" fontId="58" fillId="10" borderId="15" xfId="0" applyFont="1" applyFill="1" applyBorder="1" applyAlignment="1" applyProtection="1">
      <alignment horizontal="center" vertical="center"/>
      <protection locked="0"/>
    </xf>
    <xf numFmtId="0" fontId="15" fillId="4" borderId="0" xfId="0" applyFont="1" applyFill="1" applyAlignment="1">
      <alignment horizontal="center" vertical="center"/>
    </xf>
    <xf numFmtId="0" fontId="58" fillId="10" borderId="7" xfId="0" applyFont="1" applyFill="1" applyBorder="1" applyAlignment="1" applyProtection="1">
      <alignment horizontal="center" vertical="center"/>
      <protection locked="0"/>
    </xf>
    <xf numFmtId="0" fontId="58" fillId="10" borderId="8" xfId="0" applyFont="1" applyFill="1" applyBorder="1" applyAlignment="1" applyProtection="1">
      <alignment horizontal="center" vertical="center"/>
      <protection locked="0"/>
    </xf>
    <xf numFmtId="0" fontId="58" fillId="10" borderId="12" xfId="0" applyFont="1" applyFill="1" applyBorder="1" applyAlignment="1" applyProtection="1">
      <alignment horizontal="center" vertical="center"/>
      <protection locked="0"/>
    </xf>
    <xf numFmtId="0" fontId="58" fillId="10" borderId="13" xfId="0" applyFont="1" applyFill="1" applyBorder="1" applyAlignment="1" applyProtection="1">
      <alignment horizontal="center" vertical="center"/>
      <protection locked="0"/>
    </xf>
    <xf numFmtId="0" fontId="6" fillId="7" borderId="7"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19" fillId="10" borderId="6" xfId="0" applyFont="1" applyFill="1" applyBorder="1" applyAlignment="1">
      <alignment horizontal="left" vertical="center"/>
    </xf>
    <xf numFmtId="9" fontId="11" fillId="7" borderId="10" xfId="2" applyFont="1" applyFill="1" applyBorder="1" applyAlignment="1">
      <alignment horizontal="center" vertical="center"/>
    </xf>
    <xf numFmtId="9" fontId="11" fillId="7" borderId="11" xfId="2" applyFont="1" applyFill="1" applyBorder="1" applyAlignment="1">
      <alignment horizontal="center" vertical="center"/>
    </xf>
    <xf numFmtId="0" fontId="19" fillId="10" borderId="6" xfId="0" applyFont="1" applyFill="1" applyBorder="1" applyAlignment="1">
      <alignment horizontal="center" vertical="center"/>
    </xf>
    <xf numFmtId="0" fontId="19" fillId="10" borderId="15" xfId="0" applyFont="1" applyFill="1" applyBorder="1" applyAlignment="1">
      <alignment horizontal="center"/>
    </xf>
    <xf numFmtId="0" fontId="19" fillId="10" borderId="10" xfId="0" applyFont="1" applyFill="1" applyBorder="1" applyAlignment="1">
      <alignment horizontal="left"/>
    </xf>
    <xf numFmtId="0" fontId="19" fillId="10" borderId="11" xfId="0" applyFont="1" applyFill="1" applyBorder="1" applyAlignment="1">
      <alignment horizontal="left"/>
    </xf>
    <xf numFmtId="0" fontId="11" fillId="7" borderId="10" xfId="0" applyFont="1" applyFill="1" applyBorder="1" applyAlignment="1">
      <alignment horizontal="left"/>
    </xf>
    <xf numFmtId="0" fontId="11" fillId="7" borderId="16" xfId="0" applyFont="1" applyFill="1" applyBorder="1" applyAlignment="1">
      <alignment horizontal="left"/>
    </xf>
    <xf numFmtId="0" fontId="11" fillId="7" borderId="11" xfId="0" applyFont="1" applyFill="1" applyBorder="1" applyAlignment="1">
      <alignment horizontal="left"/>
    </xf>
    <xf numFmtId="0" fontId="11" fillId="7" borderId="15" xfId="0" applyFont="1" applyFill="1" applyBorder="1" applyAlignment="1">
      <alignment horizontal="left"/>
    </xf>
    <xf numFmtId="0" fontId="11" fillId="7" borderId="6" xfId="0" applyFont="1" applyFill="1" applyBorder="1" applyAlignment="1">
      <alignment horizontal="left"/>
    </xf>
    <xf numFmtId="0" fontId="11" fillId="7" borderId="10" xfId="0" applyFont="1" applyFill="1" applyBorder="1" applyAlignment="1">
      <alignment horizontal="left" vertical="center"/>
    </xf>
    <xf numFmtId="0" fontId="11" fillId="7" borderId="16" xfId="0" applyFont="1" applyFill="1" applyBorder="1" applyAlignment="1">
      <alignment horizontal="left" vertical="center"/>
    </xf>
    <xf numFmtId="0" fontId="11" fillId="7" borderId="11" xfId="0" applyFont="1" applyFill="1" applyBorder="1" applyAlignment="1">
      <alignment horizontal="left" vertical="center"/>
    </xf>
    <xf numFmtId="0" fontId="11" fillId="7" borderId="7" xfId="0" applyFont="1" applyFill="1" applyBorder="1" applyAlignment="1">
      <alignment horizontal="center" vertical="center"/>
    </xf>
    <xf numFmtId="0" fontId="11" fillId="7" borderId="8"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9" fillId="10" borderId="10" xfId="0" applyFont="1" applyFill="1" applyBorder="1" applyAlignment="1">
      <alignment horizontal="center"/>
    </xf>
    <xf numFmtId="0" fontId="19" fillId="10" borderId="11" xfId="0" applyFont="1" applyFill="1" applyBorder="1" applyAlignment="1">
      <alignment horizontal="center"/>
    </xf>
    <xf numFmtId="0" fontId="11" fillId="7" borderId="10" xfId="0" applyFont="1" applyFill="1" applyBorder="1" applyAlignment="1">
      <alignment horizontal="center"/>
    </xf>
    <xf numFmtId="0" fontId="11" fillId="7" borderId="11" xfId="0" applyFont="1" applyFill="1" applyBorder="1" applyAlignment="1">
      <alignment horizontal="center"/>
    </xf>
    <xf numFmtId="0" fontId="11" fillId="7" borderId="16" xfId="0" applyFont="1" applyFill="1" applyBorder="1" applyAlignment="1">
      <alignment horizontal="center"/>
    </xf>
    <xf numFmtId="0" fontId="19" fillId="10" borderId="16" xfId="0" applyFont="1" applyFill="1" applyBorder="1" applyAlignment="1">
      <alignment horizontal="center"/>
    </xf>
    <xf numFmtId="0" fontId="10" fillId="6" borderId="6" xfId="0" applyFont="1" applyFill="1" applyBorder="1" applyAlignment="1">
      <alignment horizontal="center"/>
    </xf>
    <xf numFmtId="0" fontId="11" fillId="6" borderId="6" xfId="0" applyFont="1" applyFill="1" applyBorder="1" applyAlignment="1">
      <alignment horizontal="left"/>
    </xf>
    <xf numFmtId="0" fontId="20" fillId="11" borderId="9" xfId="0" applyFont="1" applyFill="1" applyBorder="1" applyAlignment="1">
      <alignment horizontal="center" vertical="center" wrapText="1"/>
    </xf>
    <xf numFmtId="0" fontId="20" fillId="11" borderId="0" xfId="0" applyFont="1" applyFill="1" applyAlignment="1">
      <alignment horizontal="center" vertical="center" wrapText="1"/>
    </xf>
    <xf numFmtId="0" fontId="3" fillId="9" borderId="21" xfId="0" applyFont="1" applyFill="1" applyBorder="1" applyAlignment="1">
      <alignment horizontal="left" vertical="center"/>
    </xf>
    <xf numFmtId="0" fontId="3" fillId="9" borderId="0" xfId="0" applyFont="1" applyFill="1" applyAlignment="1">
      <alignment horizontal="left" vertical="center"/>
    </xf>
    <xf numFmtId="0" fontId="3" fillId="9" borderId="22" xfId="0" applyFont="1" applyFill="1" applyBorder="1" applyAlignment="1">
      <alignment horizontal="left" vertical="center"/>
    </xf>
    <xf numFmtId="0" fontId="3" fillId="10" borderId="21" xfId="0" applyFont="1" applyFill="1" applyBorder="1" applyAlignment="1">
      <alignment horizontal="left" vertical="center"/>
    </xf>
    <xf numFmtId="0" fontId="3" fillId="10" borderId="0" xfId="0" applyFont="1" applyFill="1" applyAlignment="1">
      <alignment horizontal="left" vertical="center"/>
    </xf>
    <xf numFmtId="0" fontId="3" fillId="10" borderId="22" xfId="0" applyFont="1" applyFill="1" applyBorder="1" applyAlignment="1">
      <alignment horizontal="left" vertical="center"/>
    </xf>
    <xf numFmtId="0" fontId="3" fillId="9" borderId="6" xfId="0" applyFont="1" applyFill="1" applyBorder="1" applyAlignment="1">
      <alignment horizontal="center" wrapText="1"/>
    </xf>
    <xf numFmtId="0" fontId="3" fillId="6" borderId="6" xfId="0" applyFont="1" applyFill="1" applyBorder="1" applyAlignment="1">
      <alignment horizontal="center"/>
    </xf>
    <xf numFmtId="0" fontId="3" fillId="4" borderId="6" xfId="0" applyFont="1" applyFill="1" applyBorder="1" applyAlignment="1">
      <alignment horizontal="left"/>
    </xf>
    <xf numFmtId="166" fontId="10" fillId="7" borderId="10" xfId="0" applyNumberFormat="1" applyFont="1" applyFill="1" applyBorder="1" applyAlignment="1" applyProtection="1">
      <alignment horizontal="center" vertical="center"/>
      <protection locked="0"/>
    </xf>
    <xf numFmtId="166" fontId="10" fillId="7" borderId="16" xfId="0" applyNumberFormat="1" applyFont="1" applyFill="1" applyBorder="1" applyAlignment="1" applyProtection="1">
      <alignment horizontal="center" vertical="center"/>
      <protection locked="0"/>
    </xf>
    <xf numFmtId="166" fontId="10" fillId="7" borderId="11" xfId="0" applyNumberFormat="1" applyFont="1" applyFill="1" applyBorder="1" applyAlignment="1" applyProtection="1">
      <alignment horizontal="center" vertical="center"/>
      <protection locked="0"/>
    </xf>
    <xf numFmtId="0" fontId="6" fillId="3" borderId="0" xfId="0" applyFont="1" applyFill="1" applyAlignment="1">
      <alignment horizontal="center" wrapText="1"/>
    </xf>
    <xf numFmtId="0" fontId="62" fillId="10" borderId="10" xfId="0" applyFont="1" applyFill="1" applyBorder="1" applyAlignment="1">
      <alignment horizontal="left" vertical="center" wrapText="1"/>
    </xf>
    <xf numFmtId="0" fontId="62" fillId="10" borderId="16" xfId="0" applyFont="1" applyFill="1" applyBorder="1" applyAlignment="1">
      <alignment horizontal="left" vertical="center" wrapText="1"/>
    </xf>
    <xf numFmtId="165" fontId="10" fillId="7" borderId="1" xfId="0" applyNumberFormat="1" applyFont="1" applyFill="1" applyBorder="1" applyAlignment="1" applyProtection="1">
      <alignment horizontal="left" vertical="center"/>
      <protection locked="0"/>
    </xf>
    <xf numFmtId="165" fontId="10" fillId="7" borderId="2" xfId="0" applyNumberFormat="1" applyFont="1" applyFill="1" applyBorder="1" applyAlignment="1" applyProtection="1">
      <alignment horizontal="left" vertical="center"/>
      <protection locked="0"/>
    </xf>
    <xf numFmtId="165" fontId="10" fillId="7" borderId="3" xfId="0" applyNumberFormat="1" applyFont="1" applyFill="1" applyBorder="1" applyAlignment="1" applyProtection="1">
      <alignment horizontal="left" vertical="center"/>
      <protection locked="0"/>
    </xf>
    <xf numFmtId="0" fontId="13" fillId="7" borderId="9" xfId="0" applyFont="1" applyFill="1" applyBorder="1" applyAlignment="1" applyProtection="1">
      <alignment horizontal="left" vertical="center"/>
      <protection locked="0"/>
    </xf>
    <xf numFmtId="0" fontId="13" fillId="7" borderId="8" xfId="0" applyFont="1" applyFill="1" applyBorder="1" applyAlignment="1" applyProtection="1">
      <alignment horizontal="left" vertical="center"/>
      <protection locked="0"/>
    </xf>
    <xf numFmtId="0" fontId="0" fillId="6" borderId="14" xfId="0" applyFill="1" applyBorder="1" applyAlignment="1">
      <alignment horizontal="center"/>
    </xf>
    <xf numFmtId="0" fontId="0" fillId="0" borderId="0" xfId="0" applyAlignment="1">
      <alignment horizontal="center"/>
    </xf>
  </cellXfs>
  <cellStyles count="4">
    <cellStyle name="Hipervínculo" xfId="3" builtinId="8"/>
    <cellStyle name="Millares" xfId="1" builtinId="3"/>
    <cellStyle name="Normal" xfId="0" builtinId="0"/>
    <cellStyle name="Porcentaje" xfId="2" builtinId="5"/>
  </cellStyles>
  <dxfs count="57">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auto="1"/>
      </font>
      <fill>
        <patternFill>
          <bgColor rgb="FFCCECFF"/>
        </patternFill>
      </fill>
    </dxf>
    <dxf>
      <font>
        <b/>
        <i val="0"/>
      </font>
      <fill>
        <patternFill>
          <bgColor rgb="FF00B0F0"/>
        </patternFill>
      </fill>
    </dxf>
    <dxf>
      <font>
        <b/>
        <i val="0"/>
        <color theme="0"/>
      </font>
      <fill>
        <patternFill>
          <bgColor rgb="FFFF0000"/>
        </patternFill>
      </fill>
    </dxf>
    <dxf>
      <font>
        <b/>
        <i val="0"/>
        <color auto="1"/>
      </font>
      <fill>
        <patternFill>
          <bgColor rgb="FF66FF33"/>
        </patternFill>
      </fill>
    </dxf>
    <dxf>
      <font>
        <b/>
        <i val="0"/>
        <color theme="0"/>
      </font>
      <fill>
        <patternFill>
          <bgColor rgb="FFFF0000"/>
        </patternFill>
      </fill>
    </dxf>
    <dxf>
      <font>
        <b/>
        <i val="0"/>
        <color auto="1"/>
      </font>
      <fill>
        <patternFill>
          <bgColor rgb="FF66FF33"/>
        </patternFill>
      </fill>
    </dxf>
    <dxf>
      <font>
        <b/>
        <i val="0"/>
        <color auto="1"/>
      </font>
      <fill>
        <patternFill>
          <bgColor rgb="FF66FF33"/>
        </patternFill>
      </fill>
    </dxf>
    <dxf>
      <font>
        <b/>
        <i val="0"/>
        <color theme="0"/>
      </font>
      <fill>
        <patternFill>
          <bgColor rgb="FFFF0000"/>
        </patternFill>
      </fill>
    </dxf>
    <dxf>
      <font>
        <b/>
        <i val="0"/>
        <color auto="1"/>
      </font>
      <fill>
        <patternFill>
          <bgColor rgb="FF00B0F0"/>
        </patternFill>
      </fill>
    </dxf>
    <dxf>
      <font>
        <b/>
        <i val="0"/>
        <color auto="1"/>
      </font>
      <fill>
        <patternFill>
          <bgColor rgb="FF66FF33"/>
        </patternFill>
      </fill>
    </dxf>
    <dxf>
      <font>
        <b/>
        <i val="0"/>
        <color theme="0"/>
      </font>
      <fill>
        <patternFill>
          <bgColor rgb="FFFF0000"/>
        </patternFill>
      </fill>
    </dxf>
    <dxf>
      <font>
        <b/>
        <i val="0"/>
        <color auto="1"/>
      </font>
      <fill>
        <patternFill>
          <bgColor rgb="FF00B0F0"/>
        </patternFill>
      </fill>
    </dxf>
    <dxf>
      <font>
        <b/>
        <i val="0"/>
        <color auto="1"/>
      </font>
      <fill>
        <patternFill>
          <bgColor rgb="FF66FF33"/>
        </patternFill>
      </fill>
    </dxf>
    <dxf>
      <font>
        <b/>
        <i val="0"/>
        <color theme="0"/>
      </font>
      <fill>
        <patternFill>
          <bgColor rgb="FFFF0000"/>
        </patternFill>
      </fill>
    </dxf>
    <dxf>
      <font>
        <b/>
        <i val="0"/>
        <color auto="1"/>
      </font>
      <fill>
        <patternFill>
          <bgColor rgb="FF00B0F0"/>
        </patternFill>
      </fill>
    </dxf>
    <dxf>
      <font>
        <b/>
        <i val="0"/>
        <color auto="1"/>
      </font>
      <fill>
        <patternFill>
          <bgColor rgb="FF66FF33"/>
        </patternFill>
      </fill>
    </dxf>
    <dxf>
      <font>
        <b/>
        <i val="0"/>
        <color theme="0"/>
      </font>
      <fill>
        <patternFill>
          <bgColor rgb="FFFF0000"/>
        </patternFill>
      </fill>
    </dxf>
    <dxf>
      <font>
        <b/>
        <i val="0"/>
        <color auto="1"/>
      </font>
      <fill>
        <patternFill>
          <bgColor rgb="FF00B0F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0070C0"/>
      </font>
      <fill>
        <patternFill>
          <bgColor rgb="FF66FF33"/>
        </patternFill>
      </fill>
    </dxf>
    <dxf>
      <font>
        <color theme="0"/>
      </font>
      <fill>
        <patternFill>
          <bgColor rgb="FFFF0000"/>
        </patternFill>
      </fill>
    </dxf>
    <dxf>
      <font>
        <color rgb="FFFFFFCC"/>
      </font>
    </dxf>
    <dxf>
      <font>
        <b/>
        <i val="0"/>
        <color theme="0"/>
      </font>
      <fill>
        <patternFill>
          <bgColor rgb="FFFF0000"/>
        </patternFill>
      </fill>
    </dxf>
    <dxf>
      <font>
        <b/>
        <i val="0"/>
        <color auto="1"/>
      </font>
      <fill>
        <patternFill>
          <bgColor rgb="FF00B0F0"/>
        </patternFill>
      </fill>
    </dxf>
    <dxf>
      <font>
        <b/>
        <i val="0"/>
        <color theme="0"/>
      </font>
      <fill>
        <patternFill>
          <bgColor rgb="FFFF0000"/>
        </patternFill>
      </fill>
    </dxf>
    <dxf>
      <font>
        <b/>
        <i val="0"/>
        <color auto="1"/>
      </font>
      <fill>
        <patternFill>
          <bgColor rgb="FF66FF33"/>
        </patternFill>
      </fill>
    </dxf>
    <dxf>
      <font>
        <b/>
        <i val="0"/>
        <color theme="0"/>
      </font>
      <fill>
        <patternFill>
          <bgColor rgb="FFFF0000"/>
        </patternFill>
      </fill>
    </dxf>
    <dxf>
      <font>
        <b/>
        <i val="0"/>
        <color auto="1"/>
      </font>
      <fill>
        <patternFill>
          <bgColor rgb="FF66FF33"/>
        </patternFill>
      </fill>
    </dxf>
    <dxf>
      <font>
        <b/>
        <i val="0"/>
        <color theme="0"/>
      </font>
      <fill>
        <patternFill>
          <bgColor rgb="FFFF0000"/>
        </patternFill>
      </fill>
    </dxf>
    <dxf>
      <font>
        <color rgb="FFFFFFCC"/>
      </font>
    </dxf>
    <dxf>
      <font>
        <b/>
        <i val="0"/>
        <color theme="0"/>
      </font>
      <fill>
        <patternFill>
          <bgColor rgb="FFFF0000"/>
        </patternFill>
      </fill>
      <border>
        <left style="thin">
          <color auto="1"/>
        </left>
        <right style="thin">
          <color auto="1"/>
        </right>
        <top style="thin">
          <color auto="1"/>
        </top>
        <bottom style="thin">
          <color auto="1"/>
        </bottom>
      </border>
    </dxf>
    <dxf>
      <font>
        <color theme="0"/>
      </font>
      <fill>
        <patternFill>
          <bgColor rgb="FFFF0000"/>
        </patternFill>
      </fill>
    </dxf>
    <dxf>
      <font>
        <b/>
        <i val="0"/>
        <color theme="0"/>
      </font>
      <fill>
        <patternFill>
          <bgColor rgb="FFFF0000"/>
        </patternFill>
      </fill>
    </dxf>
    <dxf>
      <font>
        <b/>
        <i val="0"/>
        <color theme="1"/>
      </font>
      <fill>
        <patternFill>
          <bgColor rgb="FF66FF33"/>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rgb="FFFF0000"/>
        </patternFill>
      </fill>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color theme="7" tint="0.79998168889431442"/>
      </font>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auto="1"/>
        </left>
        <right style="thin">
          <color auto="1"/>
        </right>
        <top style="thin">
          <color auto="1"/>
        </top>
        <bottom style="thin">
          <color auto="1"/>
        </bottom>
      </border>
    </dxf>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theme="0"/>
      </font>
      <fill>
        <patternFill>
          <bgColor rgb="FFFF000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66FF33"/>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xdr:rowOff>
    </xdr:from>
    <xdr:to>
      <xdr:col>3</xdr:col>
      <xdr:colOff>66674</xdr:colOff>
      <xdr:row>0</xdr:row>
      <xdr:rowOff>1095375</xdr:rowOff>
    </xdr:to>
    <xdr:pic>
      <xdr:nvPicPr>
        <xdr:cNvPr id="2" name="Imagen 1" descr="logo MINEDUC">
          <a:extLst>
            <a:ext uri="{FF2B5EF4-FFF2-40B4-BE49-F238E27FC236}">
              <a16:creationId xmlns:a16="http://schemas.microsoft.com/office/drawing/2014/main" id="{AD9CBD47-8F2F-4D24-A605-6D80FCB3CB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
          <a:ext cx="1000124" cy="1095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FECB-9EE1-4FEB-B4AE-87DC6C01B98B}">
  <dimension ref="A1:MV1571"/>
  <sheetViews>
    <sheetView tabSelected="1" topLeftCell="A39" zoomScale="120" zoomScaleNormal="120" workbookViewId="0">
      <selection activeCell="B42" sqref="B42:Q43"/>
    </sheetView>
  </sheetViews>
  <sheetFormatPr baseColWidth="10" defaultColWidth="10.7109375" defaultRowHeight="15.75" x14ac:dyDescent="0.25"/>
  <cols>
    <col min="1" max="1" width="1.140625" style="10" customWidth="1"/>
    <col min="2" max="2" width="7.5703125" style="5" customWidth="1"/>
    <col min="3" max="3" width="6.85546875" style="5" customWidth="1"/>
    <col min="4" max="4" width="6.28515625" style="5" customWidth="1"/>
    <col min="5" max="5" width="7" style="5" customWidth="1"/>
    <col min="6" max="6" width="7.28515625" style="5" customWidth="1"/>
    <col min="7" max="7" width="5.85546875" style="5" customWidth="1"/>
    <col min="8" max="8" width="7.7109375" style="5" customWidth="1"/>
    <col min="9" max="9" width="10.85546875" style="5" customWidth="1"/>
    <col min="10" max="10" width="7.7109375" style="5" customWidth="1"/>
    <col min="11" max="11" width="8.85546875" style="5" customWidth="1"/>
    <col min="12" max="12" width="7.5703125" style="5" customWidth="1"/>
    <col min="13" max="13" width="6.7109375" style="5" customWidth="1"/>
    <col min="14" max="14" width="7.140625" style="5" customWidth="1"/>
    <col min="15" max="15" width="5.5703125" style="5" customWidth="1"/>
    <col min="16" max="16" width="5.28515625" style="5" customWidth="1"/>
    <col min="17" max="17" width="14.7109375" style="5" customWidth="1"/>
    <col min="18" max="18" width="11.7109375" style="5" customWidth="1"/>
    <col min="19" max="19" width="4.140625" style="92" customWidth="1"/>
    <col min="20" max="20" width="3.42578125" style="1" hidden="1" customWidth="1"/>
    <col min="21" max="21" width="2.5703125" style="1" hidden="1" customWidth="1"/>
    <col min="22" max="24" width="4.7109375" style="1" hidden="1" customWidth="1"/>
    <col min="25" max="25" width="7" style="1" hidden="1" customWidth="1"/>
    <col min="26" max="26" width="6" style="2" hidden="1" customWidth="1"/>
    <col min="27" max="27" width="4.7109375" style="2" hidden="1" customWidth="1"/>
    <col min="28" max="28" width="9.5703125" style="2" hidden="1" customWidth="1"/>
    <col min="29" max="29" width="7.85546875" style="2" hidden="1" customWidth="1"/>
    <col min="30" max="34" width="4.7109375" style="2" hidden="1" customWidth="1"/>
    <col min="35" max="35" width="8.28515625" style="2" hidden="1" customWidth="1"/>
    <col min="36" max="36" width="6.140625" style="2" hidden="1" customWidth="1"/>
    <col min="37" max="40" width="4.7109375" style="2" hidden="1" customWidth="1"/>
    <col min="41" max="41" width="9" style="2" hidden="1" customWidth="1"/>
    <col min="42" max="42" width="6.28515625" style="2" hidden="1" customWidth="1"/>
    <col min="43" max="45" width="4.7109375" style="2" hidden="1" customWidth="1"/>
    <col min="46" max="46" width="5.42578125" style="2" hidden="1" customWidth="1"/>
    <col min="47" max="50" width="4.7109375" style="2" hidden="1" customWidth="1"/>
    <col min="51" max="51" width="5.5703125" style="2" hidden="1" customWidth="1"/>
    <col min="52" max="52" width="5.7109375" style="2" hidden="1" customWidth="1"/>
    <col min="53" max="56" width="4.7109375" style="2" hidden="1" customWidth="1"/>
    <col min="57" max="57" width="5.5703125" style="2" hidden="1" customWidth="1"/>
    <col min="58" max="58" width="5.85546875" style="2" hidden="1" customWidth="1"/>
    <col min="59" max="67" width="4.7109375" style="2" hidden="1" customWidth="1"/>
    <col min="68" max="68" width="9.7109375" style="2" hidden="1" customWidth="1"/>
    <col min="69" max="69" width="5.7109375" style="3" hidden="1" customWidth="1"/>
    <col min="70" max="100" width="5.7109375" style="4" hidden="1" customWidth="1"/>
    <col min="101" max="106" width="8.7109375" style="4" hidden="1" customWidth="1"/>
    <col min="107" max="107" width="6.140625" style="4" hidden="1" customWidth="1"/>
    <col min="108" max="108" width="8.7109375" style="4" hidden="1" customWidth="1"/>
    <col min="109" max="109" width="6.28515625" style="4" hidden="1" customWidth="1"/>
    <col min="110" max="111" width="8.7109375" style="4" hidden="1" customWidth="1"/>
    <col min="112" max="174" width="8.7109375" style="4" customWidth="1"/>
    <col min="175" max="181" width="8.7109375" style="5" customWidth="1"/>
    <col min="182" max="182" width="24.5703125" style="5" customWidth="1"/>
    <col min="183" max="187" width="8.7109375" style="5" customWidth="1"/>
    <col min="188" max="247" width="11.42578125" style="5" customWidth="1"/>
    <col min="248" max="248" width="16.42578125" style="5" customWidth="1"/>
    <col min="249" max="254" width="11.42578125" style="5" customWidth="1"/>
    <col min="255" max="256" width="10.7109375" style="5"/>
    <col min="257" max="257" width="8.140625" style="5" customWidth="1"/>
    <col min="258" max="258" width="6.85546875" style="5" customWidth="1"/>
    <col min="259" max="259" width="6.28515625" style="5" customWidth="1"/>
    <col min="260" max="260" width="7" style="5" customWidth="1"/>
    <col min="261" max="261" width="6.42578125" style="5" customWidth="1"/>
    <col min="262" max="262" width="5.85546875" style="5" customWidth="1"/>
    <col min="263" max="263" width="7.7109375" style="5" customWidth="1"/>
    <col min="264" max="264" width="15.7109375" style="5" customWidth="1"/>
    <col min="265" max="265" width="7.7109375" style="5" customWidth="1"/>
    <col min="266" max="266" width="8.85546875" style="5" customWidth="1"/>
    <col min="267" max="267" width="7.5703125" style="5" customWidth="1"/>
    <col min="268" max="268" width="6.7109375" style="5" customWidth="1"/>
    <col min="269" max="269" width="7.140625" style="5" customWidth="1"/>
    <col min="270" max="270" width="5.5703125" style="5" customWidth="1"/>
    <col min="271" max="271" width="5.28515625" style="5" customWidth="1"/>
    <col min="272" max="272" width="14.7109375" style="5" customWidth="1"/>
    <col min="273" max="273" width="10.5703125" style="5" customWidth="1"/>
    <col min="274" max="274" width="9.28515625" style="5" customWidth="1"/>
    <col min="275" max="283" width="10.7109375" style="5" customWidth="1"/>
    <col min="284" max="284" width="13.5703125" style="5" customWidth="1"/>
    <col min="285" max="326" width="10.7109375" style="5" customWidth="1"/>
    <col min="327" max="327" width="10.7109375" style="5" hidden="1" customWidth="1"/>
    <col min="328" max="336" width="10.7109375" style="5" customWidth="1"/>
    <col min="337" max="337" width="13" style="5" customWidth="1"/>
    <col min="338" max="352" width="10.7109375" style="5" customWidth="1"/>
    <col min="353" max="353" width="13.5703125" style="5" customWidth="1"/>
    <col min="354" max="429" width="10.7109375" style="5" customWidth="1"/>
    <col min="430" max="443" width="8.7109375" style="5" customWidth="1"/>
    <col min="444" max="503" width="11.42578125" style="5" customWidth="1"/>
    <col min="504" max="504" width="16.42578125" style="5" customWidth="1"/>
    <col min="505" max="510" width="11.42578125" style="5" customWidth="1"/>
    <col min="511" max="512" width="10.7109375" style="5"/>
    <col min="513" max="513" width="1.140625" style="5" customWidth="1"/>
    <col min="514" max="514" width="7.5703125" style="5" customWidth="1"/>
    <col min="515" max="515" width="6.85546875" style="5" customWidth="1"/>
    <col min="516" max="516" width="6.28515625" style="5" customWidth="1"/>
    <col min="517" max="517" width="7" style="5" customWidth="1"/>
    <col min="518" max="518" width="6.42578125" style="5" customWidth="1"/>
    <col min="519" max="519" width="5.85546875" style="5" customWidth="1"/>
    <col min="520" max="520" width="7.7109375" style="5" customWidth="1"/>
    <col min="521" max="521" width="10.5703125" style="5" customWidth="1"/>
    <col min="522" max="522" width="7.7109375" style="5" customWidth="1"/>
    <col min="523" max="523" width="8.85546875" style="5" customWidth="1"/>
    <col min="524" max="524" width="7.5703125" style="5" customWidth="1"/>
    <col min="525" max="525" width="6.7109375" style="5" customWidth="1"/>
    <col min="526" max="526" width="7.140625" style="5" customWidth="1"/>
    <col min="527" max="527" width="5.5703125" style="5" customWidth="1"/>
    <col min="528" max="528" width="5.28515625" style="5" customWidth="1"/>
    <col min="529" max="529" width="14.7109375" style="5" customWidth="1"/>
    <col min="530" max="530" width="10.5703125" style="5" customWidth="1"/>
    <col min="531" max="531" width="0.85546875" style="5" customWidth="1"/>
    <col min="532" max="532" width="3.42578125" style="5" customWidth="1"/>
    <col min="533" max="533" width="2.5703125" style="5" customWidth="1"/>
    <col min="534" max="539" width="4.7109375" style="5" customWidth="1"/>
    <col min="540" max="540" width="8.5703125" style="5" customWidth="1"/>
    <col min="541" max="546" width="4.7109375" style="5" customWidth="1"/>
    <col min="547" max="547" width="6.7109375" style="5" customWidth="1"/>
    <col min="548" max="548" width="6.140625" style="5" customWidth="1"/>
    <col min="549" max="552" width="4.7109375" style="5" customWidth="1"/>
    <col min="553" max="553" width="9" style="5" customWidth="1"/>
    <col min="554" max="554" width="6.28515625" style="5" customWidth="1"/>
    <col min="555" max="557" width="4.7109375" style="5" customWidth="1"/>
    <col min="558" max="558" width="5.42578125" style="5" customWidth="1"/>
    <col min="559" max="562" width="4.7109375" style="5" customWidth="1"/>
    <col min="563" max="563" width="5.5703125" style="5" customWidth="1"/>
    <col min="564" max="564" width="5.7109375" style="5" customWidth="1"/>
    <col min="565" max="568" width="4.7109375" style="5" customWidth="1"/>
    <col min="569" max="569" width="5.5703125" style="5" customWidth="1"/>
    <col min="570" max="570" width="5.85546875" style="5" customWidth="1"/>
    <col min="571" max="579" width="4.7109375" style="5" customWidth="1"/>
    <col min="580" max="580" width="0.140625" style="5" customWidth="1"/>
    <col min="581" max="618" width="8.7109375" style="5" customWidth="1"/>
    <col min="619" max="619" width="6.140625" style="5" customWidth="1"/>
    <col min="620" max="699" width="8.7109375" style="5" customWidth="1"/>
    <col min="700" max="759" width="11.42578125" style="5" customWidth="1"/>
    <col min="760" max="760" width="16.42578125" style="5" customWidth="1"/>
    <col min="761" max="766" width="11.42578125" style="5" customWidth="1"/>
    <col min="767" max="768" width="10.7109375" style="5"/>
    <col min="769" max="769" width="1.140625" style="5" customWidth="1"/>
    <col min="770" max="770" width="7.5703125" style="5" customWidth="1"/>
    <col min="771" max="771" width="6.85546875" style="5" customWidth="1"/>
    <col min="772" max="772" width="6.28515625" style="5" customWidth="1"/>
    <col min="773" max="773" width="7" style="5" customWidth="1"/>
    <col min="774" max="774" width="6.42578125" style="5" customWidth="1"/>
    <col min="775" max="775" width="5.85546875" style="5" customWidth="1"/>
    <col min="776" max="776" width="7.7109375" style="5" customWidth="1"/>
    <col min="777" max="777" width="10.5703125" style="5" customWidth="1"/>
    <col min="778" max="778" width="7.7109375" style="5" customWidth="1"/>
    <col min="779" max="779" width="8.85546875" style="5" customWidth="1"/>
    <col min="780" max="780" width="7.5703125" style="5" customWidth="1"/>
    <col min="781" max="781" width="6.7109375" style="5" customWidth="1"/>
    <col min="782" max="782" width="7.140625" style="5" customWidth="1"/>
    <col min="783" max="783" width="5.5703125" style="5" customWidth="1"/>
    <col min="784" max="784" width="5.28515625" style="5" customWidth="1"/>
    <col min="785" max="785" width="14.7109375" style="5" customWidth="1"/>
    <col min="786" max="786" width="10.5703125" style="5" customWidth="1"/>
    <col min="787" max="787" width="0.85546875" style="5" customWidth="1"/>
    <col min="788" max="788" width="3.42578125" style="5" customWidth="1"/>
    <col min="789" max="789" width="2.5703125" style="5" customWidth="1"/>
    <col min="790" max="795" width="4.7109375" style="5" customWidth="1"/>
    <col min="796" max="796" width="8.5703125" style="5" customWidth="1"/>
    <col min="797" max="802" width="4.7109375" style="5" customWidth="1"/>
    <col min="803" max="803" width="6.7109375" style="5" customWidth="1"/>
    <col min="804" max="804" width="6.140625" style="5" customWidth="1"/>
    <col min="805" max="808" width="4.7109375" style="5" customWidth="1"/>
    <col min="809" max="809" width="9" style="5" customWidth="1"/>
    <col min="810" max="810" width="6.28515625" style="5" customWidth="1"/>
    <col min="811" max="813" width="4.7109375" style="5" customWidth="1"/>
    <col min="814" max="814" width="5.42578125" style="5" customWidth="1"/>
    <col min="815" max="818" width="4.7109375" style="5" customWidth="1"/>
    <col min="819" max="819" width="5.5703125" style="5" customWidth="1"/>
    <col min="820" max="820" width="5.7109375" style="5" customWidth="1"/>
    <col min="821" max="824" width="4.7109375" style="5" customWidth="1"/>
    <col min="825" max="825" width="5.5703125" style="5" customWidth="1"/>
    <col min="826" max="826" width="5.85546875" style="5" customWidth="1"/>
    <col min="827" max="835" width="4.7109375" style="5" customWidth="1"/>
    <col min="836" max="836" width="0.140625" style="5" customWidth="1"/>
    <col min="837" max="874" width="8.7109375" style="5" customWidth="1"/>
    <col min="875" max="875" width="6.140625" style="5" customWidth="1"/>
    <col min="876" max="955" width="8.7109375" style="5" customWidth="1"/>
    <col min="956" max="1015" width="11.42578125" style="5" customWidth="1"/>
    <col min="1016" max="1016" width="16.42578125" style="5" customWidth="1"/>
    <col min="1017" max="1022" width="11.42578125" style="5" customWidth="1"/>
    <col min="1023" max="1024" width="10.7109375" style="5"/>
    <col min="1025" max="1025" width="1.140625" style="5" customWidth="1"/>
    <col min="1026" max="1026" width="7.5703125" style="5" customWidth="1"/>
    <col min="1027" max="1027" width="6.85546875" style="5" customWidth="1"/>
    <col min="1028" max="1028" width="6.28515625" style="5" customWidth="1"/>
    <col min="1029" max="1029" width="7" style="5" customWidth="1"/>
    <col min="1030" max="1030" width="6.42578125" style="5" customWidth="1"/>
    <col min="1031" max="1031" width="5.85546875" style="5" customWidth="1"/>
    <col min="1032" max="1032" width="7.7109375" style="5" customWidth="1"/>
    <col min="1033" max="1033" width="10.5703125" style="5" customWidth="1"/>
    <col min="1034" max="1034" width="7.7109375" style="5" customWidth="1"/>
    <col min="1035" max="1035" width="8.85546875" style="5" customWidth="1"/>
    <col min="1036" max="1036" width="7.5703125" style="5" customWidth="1"/>
    <col min="1037" max="1037" width="6.7109375" style="5" customWidth="1"/>
    <col min="1038" max="1038" width="7.140625" style="5" customWidth="1"/>
    <col min="1039" max="1039" width="5.5703125" style="5" customWidth="1"/>
    <col min="1040" max="1040" width="5.28515625" style="5" customWidth="1"/>
    <col min="1041" max="1041" width="14.7109375" style="5" customWidth="1"/>
    <col min="1042" max="1042" width="10.5703125" style="5" customWidth="1"/>
    <col min="1043" max="1043" width="0.85546875" style="5" customWidth="1"/>
    <col min="1044" max="1044" width="3.42578125" style="5" customWidth="1"/>
    <col min="1045" max="1045" width="2.5703125" style="5" customWidth="1"/>
    <col min="1046" max="1051" width="4.7109375" style="5" customWidth="1"/>
    <col min="1052" max="1052" width="8.5703125" style="5" customWidth="1"/>
    <col min="1053" max="1058" width="4.7109375" style="5" customWidth="1"/>
    <col min="1059" max="1059" width="6.7109375" style="5" customWidth="1"/>
    <col min="1060" max="1060" width="6.140625" style="5" customWidth="1"/>
    <col min="1061" max="1064" width="4.7109375" style="5" customWidth="1"/>
    <col min="1065" max="1065" width="9" style="5" customWidth="1"/>
    <col min="1066" max="1066" width="6.28515625" style="5" customWidth="1"/>
    <col min="1067" max="1069" width="4.7109375" style="5" customWidth="1"/>
    <col min="1070" max="1070" width="5.42578125" style="5" customWidth="1"/>
    <col min="1071" max="1074" width="4.7109375" style="5" customWidth="1"/>
    <col min="1075" max="1075" width="5.5703125" style="5" customWidth="1"/>
    <col min="1076" max="1076" width="5.7109375" style="5" customWidth="1"/>
    <col min="1077" max="1080" width="4.7109375" style="5" customWidth="1"/>
    <col min="1081" max="1081" width="5.5703125" style="5" customWidth="1"/>
    <col min="1082" max="1082" width="5.85546875" style="5" customWidth="1"/>
    <col min="1083" max="1091" width="4.7109375" style="5" customWidth="1"/>
    <col min="1092" max="1092" width="0.140625" style="5" customWidth="1"/>
    <col min="1093" max="1130" width="8.7109375" style="5" customWidth="1"/>
    <col min="1131" max="1131" width="6.140625" style="5" customWidth="1"/>
    <col min="1132" max="1211" width="8.7109375" style="5" customWidth="1"/>
    <col min="1212" max="1271" width="11.42578125" style="5" customWidth="1"/>
    <col min="1272" max="1272" width="16.42578125" style="5" customWidth="1"/>
    <col min="1273" max="1278" width="11.42578125" style="5" customWidth="1"/>
    <col min="1279" max="1280" width="10.7109375" style="5"/>
    <col min="1281" max="1281" width="1.140625" style="5" customWidth="1"/>
    <col min="1282" max="1282" width="7.5703125" style="5" customWidth="1"/>
    <col min="1283" max="1283" width="6.85546875" style="5" customWidth="1"/>
    <col min="1284" max="1284" width="6.28515625" style="5" customWidth="1"/>
    <col min="1285" max="1285" width="7" style="5" customWidth="1"/>
    <col min="1286" max="1286" width="6.42578125" style="5" customWidth="1"/>
    <col min="1287" max="1287" width="5.85546875" style="5" customWidth="1"/>
    <col min="1288" max="1288" width="7.7109375" style="5" customWidth="1"/>
    <col min="1289" max="1289" width="10.5703125" style="5" customWidth="1"/>
    <col min="1290" max="1290" width="7.7109375" style="5" customWidth="1"/>
    <col min="1291" max="1291" width="8.85546875" style="5" customWidth="1"/>
    <col min="1292" max="1292" width="7.5703125" style="5" customWidth="1"/>
    <col min="1293" max="1293" width="6.7109375" style="5" customWidth="1"/>
    <col min="1294" max="1294" width="7.140625" style="5" customWidth="1"/>
    <col min="1295" max="1295" width="5.5703125" style="5" customWidth="1"/>
    <col min="1296" max="1296" width="5.28515625" style="5" customWidth="1"/>
    <col min="1297" max="1297" width="14.7109375" style="5" customWidth="1"/>
    <col min="1298" max="1298" width="10.5703125" style="5" customWidth="1"/>
    <col min="1299" max="1299" width="0.85546875" style="5" customWidth="1"/>
    <col min="1300" max="1300" width="3.42578125" style="5" customWidth="1"/>
    <col min="1301" max="1301" width="2.5703125" style="5" customWidth="1"/>
    <col min="1302" max="1307" width="4.7109375" style="5" customWidth="1"/>
    <col min="1308" max="1308" width="8.5703125" style="5" customWidth="1"/>
    <col min="1309" max="1314" width="4.7109375" style="5" customWidth="1"/>
    <col min="1315" max="1315" width="6.7109375" style="5" customWidth="1"/>
    <col min="1316" max="1316" width="6.140625" style="5" customWidth="1"/>
    <col min="1317" max="1320" width="4.7109375" style="5" customWidth="1"/>
    <col min="1321" max="1321" width="9" style="5" customWidth="1"/>
    <col min="1322" max="1322" width="6.28515625" style="5" customWidth="1"/>
    <col min="1323" max="1325" width="4.7109375" style="5" customWidth="1"/>
    <col min="1326" max="1326" width="5.42578125" style="5" customWidth="1"/>
    <col min="1327" max="1330" width="4.7109375" style="5" customWidth="1"/>
    <col min="1331" max="1331" width="5.5703125" style="5" customWidth="1"/>
    <col min="1332" max="1332" width="5.7109375" style="5" customWidth="1"/>
    <col min="1333" max="1336" width="4.7109375" style="5" customWidth="1"/>
    <col min="1337" max="1337" width="5.5703125" style="5" customWidth="1"/>
    <col min="1338" max="1338" width="5.85546875" style="5" customWidth="1"/>
    <col min="1339" max="1347" width="4.7109375" style="5" customWidth="1"/>
    <col min="1348" max="1348" width="0.140625" style="5" customWidth="1"/>
    <col min="1349" max="1386" width="8.7109375" style="5" customWidth="1"/>
    <col min="1387" max="1387" width="6.140625" style="5" customWidth="1"/>
    <col min="1388" max="1467" width="8.7109375" style="5" customWidth="1"/>
    <col min="1468" max="1527" width="11.42578125" style="5" customWidth="1"/>
    <col min="1528" max="1528" width="16.42578125" style="5" customWidth="1"/>
    <col min="1529" max="1534" width="11.42578125" style="5" customWidth="1"/>
    <col min="1535" max="1536" width="10.7109375" style="5"/>
    <col min="1537" max="1537" width="1.140625" style="5" customWidth="1"/>
    <col min="1538" max="1538" width="7.5703125" style="5" customWidth="1"/>
    <col min="1539" max="1539" width="6.85546875" style="5" customWidth="1"/>
    <col min="1540" max="1540" width="6.28515625" style="5" customWidth="1"/>
    <col min="1541" max="1541" width="7" style="5" customWidth="1"/>
    <col min="1542" max="1542" width="6.42578125" style="5" customWidth="1"/>
    <col min="1543" max="1543" width="5.85546875" style="5" customWidth="1"/>
    <col min="1544" max="1544" width="7.7109375" style="5" customWidth="1"/>
    <col min="1545" max="1545" width="10.5703125" style="5" customWidth="1"/>
    <col min="1546" max="1546" width="7.7109375" style="5" customWidth="1"/>
    <col min="1547" max="1547" width="8.85546875" style="5" customWidth="1"/>
    <col min="1548" max="1548" width="7.5703125" style="5" customWidth="1"/>
    <col min="1549" max="1549" width="6.7109375" style="5" customWidth="1"/>
    <col min="1550" max="1550" width="7.140625" style="5" customWidth="1"/>
    <col min="1551" max="1551" width="5.5703125" style="5" customWidth="1"/>
    <col min="1552" max="1552" width="5.28515625" style="5" customWidth="1"/>
    <col min="1553" max="1553" width="14.7109375" style="5" customWidth="1"/>
    <col min="1554" max="1554" width="10.5703125" style="5" customWidth="1"/>
    <col min="1555" max="1555" width="0.85546875" style="5" customWidth="1"/>
    <col min="1556" max="1556" width="3.42578125" style="5" customWidth="1"/>
    <col min="1557" max="1557" width="2.5703125" style="5" customWidth="1"/>
    <col min="1558" max="1563" width="4.7109375" style="5" customWidth="1"/>
    <col min="1564" max="1564" width="8.5703125" style="5" customWidth="1"/>
    <col min="1565" max="1570" width="4.7109375" style="5" customWidth="1"/>
    <col min="1571" max="1571" width="6.7109375" style="5" customWidth="1"/>
    <col min="1572" max="1572" width="6.140625" style="5" customWidth="1"/>
    <col min="1573" max="1576" width="4.7109375" style="5" customWidth="1"/>
    <col min="1577" max="1577" width="9" style="5" customWidth="1"/>
    <col min="1578" max="1578" width="6.28515625" style="5" customWidth="1"/>
    <col min="1579" max="1581" width="4.7109375" style="5" customWidth="1"/>
    <col min="1582" max="1582" width="5.42578125" style="5" customWidth="1"/>
    <col min="1583" max="1586" width="4.7109375" style="5" customWidth="1"/>
    <col min="1587" max="1587" width="5.5703125" style="5" customWidth="1"/>
    <col min="1588" max="1588" width="5.7109375" style="5" customWidth="1"/>
    <col min="1589" max="1592" width="4.7109375" style="5" customWidth="1"/>
    <col min="1593" max="1593" width="5.5703125" style="5" customWidth="1"/>
    <col min="1594" max="1594" width="5.85546875" style="5" customWidth="1"/>
    <col min="1595" max="1603" width="4.7109375" style="5" customWidth="1"/>
    <col min="1604" max="1604" width="0.140625" style="5" customWidth="1"/>
    <col min="1605" max="1642" width="8.7109375" style="5" customWidth="1"/>
    <col min="1643" max="1643" width="6.140625" style="5" customWidth="1"/>
    <col min="1644" max="1723" width="8.7109375" style="5" customWidth="1"/>
    <col min="1724" max="1783" width="11.42578125" style="5" customWidth="1"/>
    <col min="1784" max="1784" width="16.42578125" style="5" customWidth="1"/>
    <col min="1785" max="1790" width="11.42578125" style="5" customWidth="1"/>
    <col min="1791" max="1792" width="10.7109375" style="5"/>
    <col min="1793" max="1793" width="1.140625" style="5" customWidth="1"/>
    <col min="1794" max="1794" width="7.5703125" style="5" customWidth="1"/>
    <col min="1795" max="1795" width="6.85546875" style="5" customWidth="1"/>
    <col min="1796" max="1796" width="6.28515625" style="5" customWidth="1"/>
    <col min="1797" max="1797" width="7" style="5" customWidth="1"/>
    <col min="1798" max="1798" width="6.42578125" style="5" customWidth="1"/>
    <col min="1799" max="1799" width="5.85546875" style="5" customWidth="1"/>
    <col min="1800" max="1800" width="7.7109375" style="5" customWidth="1"/>
    <col min="1801" max="1801" width="10.5703125" style="5" customWidth="1"/>
    <col min="1802" max="1802" width="7.7109375" style="5" customWidth="1"/>
    <col min="1803" max="1803" width="8.85546875" style="5" customWidth="1"/>
    <col min="1804" max="1804" width="7.5703125" style="5" customWidth="1"/>
    <col min="1805" max="1805" width="6.7109375" style="5" customWidth="1"/>
    <col min="1806" max="1806" width="7.140625" style="5" customWidth="1"/>
    <col min="1807" max="1807" width="5.5703125" style="5" customWidth="1"/>
    <col min="1808" max="1808" width="5.28515625" style="5" customWidth="1"/>
    <col min="1809" max="1809" width="14.7109375" style="5" customWidth="1"/>
    <col min="1810" max="1810" width="10.5703125" style="5" customWidth="1"/>
    <col min="1811" max="1811" width="0.85546875" style="5" customWidth="1"/>
    <col min="1812" max="1812" width="3.42578125" style="5" customWidth="1"/>
    <col min="1813" max="1813" width="2.5703125" style="5" customWidth="1"/>
    <col min="1814" max="1819" width="4.7109375" style="5" customWidth="1"/>
    <col min="1820" max="1820" width="8.5703125" style="5" customWidth="1"/>
    <col min="1821" max="1826" width="4.7109375" style="5" customWidth="1"/>
    <col min="1827" max="1827" width="6.7109375" style="5" customWidth="1"/>
    <col min="1828" max="1828" width="6.140625" style="5" customWidth="1"/>
    <col min="1829" max="1832" width="4.7109375" style="5" customWidth="1"/>
    <col min="1833" max="1833" width="9" style="5" customWidth="1"/>
    <col min="1834" max="1834" width="6.28515625" style="5" customWidth="1"/>
    <col min="1835" max="1837" width="4.7109375" style="5" customWidth="1"/>
    <col min="1838" max="1838" width="5.42578125" style="5" customWidth="1"/>
    <col min="1839" max="1842" width="4.7109375" style="5" customWidth="1"/>
    <col min="1843" max="1843" width="5.5703125" style="5" customWidth="1"/>
    <col min="1844" max="1844" width="5.7109375" style="5" customWidth="1"/>
    <col min="1845" max="1848" width="4.7109375" style="5" customWidth="1"/>
    <col min="1849" max="1849" width="5.5703125" style="5" customWidth="1"/>
    <col min="1850" max="1850" width="5.85546875" style="5" customWidth="1"/>
    <col min="1851" max="1859" width="4.7109375" style="5" customWidth="1"/>
    <col min="1860" max="1860" width="0.140625" style="5" customWidth="1"/>
    <col min="1861" max="1898" width="8.7109375" style="5" customWidth="1"/>
    <col min="1899" max="1899" width="6.140625" style="5" customWidth="1"/>
    <col min="1900" max="1979" width="8.7109375" style="5" customWidth="1"/>
    <col min="1980" max="2039" width="11.42578125" style="5" customWidth="1"/>
    <col min="2040" max="2040" width="16.42578125" style="5" customWidth="1"/>
    <col min="2041" max="2046" width="11.42578125" style="5" customWidth="1"/>
    <col min="2047" max="2048" width="10.7109375" style="5"/>
    <col min="2049" max="2049" width="1.140625" style="5" customWidth="1"/>
    <col min="2050" max="2050" width="7.5703125" style="5" customWidth="1"/>
    <col min="2051" max="2051" width="6.85546875" style="5" customWidth="1"/>
    <col min="2052" max="2052" width="6.28515625" style="5" customWidth="1"/>
    <col min="2053" max="2053" width="7" style="5" customWidth="1"/>
    <col min="2054" max="2054" width="6.42578125" style="5" customWidth="1"/>
    <col min="2055" max="2055" width="5.85546875" style="5" customWidth="1"/>
    <col min="2056" max="2056" width="7.7109375" style="5" customWidth="1"/>
    <col min="2057" max="2057" width="10.5703125" style="5" customWidth="1"/>
    <col min="2058" max="2058" width="7.7109375" style="5" customWidth="1"/>
    <col min="2059" max="2059" width="8.85546875" style="5" customWidth="1"/>
    <col min="2060" max="2060" width="7.5703125" style="5" customWidth="1"/>
    <col min="2061" max="2061" width="6.7109375" style="5" customWidth="1"/>
    <col min="2062" max="2062" width="7.140625" style="5" customWidth="1"/>
    <col min="2063" max="2063" width="5.5703125" style="5" customWidth="1"/>
    <col min="2064" max="2064" width="5.28515625" style="5" customWidth="1"/>
    <col min="2065" max="2065" width="14.7109375" style="5" customWidth="1"/>
    <col min="2066" max="2066" width="10.5703125" style="5" customWidth="1"/>
    <col min="2067" max="2067" width="0.85546875" style="5" customWidth="1"/>
    <col min="2068" max="2068" width="3.42578125" style="5" customWidth="1"/>
    <col min="2069" max="2069" width="2.5703125" style="5" customWidth="1"/>
    <col min="2070" max="2075" width="4.7109375" style="5" customWidth="1"/>
    <col min="2076" max="2076" width="8.5703125" style="5" customWidth="1"/>
    <col min="2077" max="2082" width="4.7109375" style="5" customWidth="1"/>
    <col min="2083" max="2083" width="6.7109375" style="5" customWidth="1"/>
    <col min="2084" max="2084" width="6.140625" style="5" customWidth="1"/>
    <col min="2085" max="2088" width="4.7109375" style="5" customWidth="1"/>
    <col min="2089" max="2089" width="9" style="5" customWidth="1"/>
    <col min="2090" max="2090" width="6.28515625" style="5" customWidth="1"/>
    <col min="2091" max="2093" width="4.7109375" style="5" customWidth="1"/>
    <col min="2094" max="2094" width="5.42578125" style="5" customWidth="1"/>
    <col min="2095" max="2098" width="4.7109375" style="5" customWidth="1"/>
    <col min="2099" max="2099" width="5.5703125" style="5" customWidth="1"/>
    <col min="2100" max="2100" width="5.7109375" style="5" customWidth="1"/>
    <col min="2101" max="2104" width="4.7109375" style="5" customWidth="1"/>
    <col min="2105" max="2105" width="5.5703125" style="5" customWidth="1"/>
    <col min="2106" max="2106" width="5.85546875" style="5" customWidth="1"/>
    <col min="2107" max="2115" width="4.7109375" style="5" customWidth="1"/>
    <col min="2116" max="2116" width="0.140625" style="5" customWidth="1"/>
    <col min="2117" max="2154" width="8.7109375" style="5" customWidth="1"/>
    <col min="2155" max="2155" width="6.140625" style="5" customWidth="1"/>
    <col min="2156" max="2235" width="8.7109375" style="5" customWidth="1"/>
    <col min="2236" max="2295" width="11.42578125" style="5" customWidth="1"/>
    <col min="2296" max="2296" width="16.42578125" style="5" customWidth="1"/>
    <col min="2297" max="2302" width="11.42578125" style="5" customWidth="1"/>
    <col min="2303" max="2304" width="10.7109375" style="5"/>
    <col min="2305" max="2305" width="1.140625" style="5" customWidth="1"/>
    <col min="2306" max="2306" width="7.5703125" style="5" customWidth="1"/>
    <col min="2307" max="2307" width="6.85546875" style="5" customWidth="1"/>
    <col min="2308" max="2308" width="6.28515625" style="5" customWidth="1"/>
    <col min="2309" max="2309" width="7" style="5" customWidth="1"/>
    <col min="2310" max="2310" width="6.42578125" style="5" customWidth="1"/>
    <col min="2311" max="2311" width="5.85546875" style="5" customWidth="1"/>
    <col min="2312" max="2312" width="7.7109375" style="5" customWidth="1"/>
    <col min="2313" max="2313" width="10.5703125" style="5" customWidth="1"/>
    <col min="2314" max="2314" width="7.7109375" style="5" customWidth="1"/>
    <col min="2315" max="2315" width="8.85546875" style="5" customWidth="1"/>
    <col min="2316" max="2316" width="7.5703125" style="5" customWidth="1"/>
    <col min="2317" max="2317" width="6.7109375" style="5" customWidth="1"/>
    <col min="2318" max="2318" width="7.140625" style="5" customWidth="1"/>
    <col min="2319" max="2319" width="5.5703125" style="5" customWidth="1"/>
    <col min="2320" max="2320" width="5.28515625" style="5" customWidth="1"/>
    <col min="2321" max="2321" width="14.7109375" style="5" customWidth="1"/>
    <col min="2322" max="2322" width="10.5703125" style="5" customWidth="1"/>
    <col min="2323" max="2323" width="0.85546875" style="5" customWidth="1"/>
    <col min="2324" max="2324" width="3.42578125" style="5" customWidth="1"/>
    <col min="2325" max="2325" width="2.5703125" style="5" customWidth="1"/>
    <col min="2326" max="2331" width="4.7109375" style="5" customWidth="1"/>
    <col min="2332" max="2332" width="8.5703125" style="5" customWidth="1"/>
    <col min="2333" max="2338" width="4.7109375" style="5" customWidth="1"/>
    <col min="2339" max="2339" width="6.7109375" style="5" customWidth="1"/>
    <col min="2340" max="2340" width="6.140625" style="5" customWidth="1"/>
    <col min="2341" max="2344" width="4.7109375" style="5" customWidth="1"/>
    <col min="2345" max="2345" width="9" style="5" customWidth="1"/>
    <col min="2346" max="2346" width="6.28515625" style="5" customWidth="1"/>
    <col min="2347" max="2349" width="4.7109375" style="5" customWidth="1"/>
    <col min="2350" max="2350" width="5.42578125" style="5" customWidth="1"/>
    <col min="2351" max="2354" width="4.7109375" style="5" customWidth="1"/>
    <col min="2355" max="2355" width="5.5703125" style="5" customWidth="1"/>
    <col min="2356" max="2356" width="5.7109375" style="5" customWidth="1"/>
    <col min="2357" max="2360" width="4.7109375" style="5" customWidth="1"/>
    <col min="2361" max="2361" width="5.5703125" style="5" customWidth="1"/>
    <col min="2362" max="2362" width="5.85546875" style="5" customWidth="1"/>
    <col min="2363" max="2371" width="4.7109375" style="5" customWidth="1"/>
    <col min="2372" max="2372" width="0.140625" style="5" customWidth="1"/>
    <col min="2373" max="2410" width="8.7109375" style="5" customWidth="1"/>
    <col min="2411" max="2411" width="6.140625" style="5" customWidth="1"/>
    <col min="2412" max="2491" width="8.7109375" style="5" customWidth="1"/>
    <col min="2492" max="2551" width="11.42578125" style="5" customWidth="1"/>
    <col min="2552" max="2552" width="16.42578125" style="5" customWidth="1"/>
    <col min="2553" max="2558" width="11.42578125" style="5" customWidth="1"/>
    <col min="2559" max="2560" width="10.7109375" style="5"/>
    <col min="2561" max="2561" width="1.140625" style="5" customWidth="1"/>
    <col min="2562" max="2562" width="7.5703125" style="5" customWidth="1"/>
    <col min="2563" max="2563" width="6.85546875" style="5" customWidth="1"/>
    <col min="2564" max="2564" width="6.28515625" style="5" customWidth="1"/>
    <col min="2565" max="2565" width="7" style="5" customWidth="1"/>
    <col min="2566" max="2566" width="6.42578125" style="5" customWidth="1"/>
    <col min="2567" max="2567" width="5.85546875" style="5" customWidth="1"/>
    <col min="2568" max="2568" width="7.7109375" style="5" customWidth="1"/>
    <col min="2569" max="2569" width="10.5703125" style="5" customWidth="1"/>
    <col min="2570" max="2570" width="7.7109375" style="5" customWidth="1"/>
    <col min="2571" max="2571" width="8.85546875" style="5" customWidth="1"/>
    <col min="2572" max="2572" width="7.5703125" style="5" customWidth="1"/>
    <col min="2573" max="2573" width="6.7109375" style="5" customWidth="1"/>
    <col min="2574" max="2574" width="7.140625" style="5" customWidth="1"/>
    <col min="2575" max="2575" width="5.5703125" style="5" customWidth="1"/>
    <col min="2576" max="2576" width="5.28515625" style="5" customWidth="1"/>
    <col min="2577" max="2577" width="14.7109375" style="5" customWidth="1"/>
    <col min="2578" max="2578" width="10.5703125" style="5" customWidth="1"/>
    <col min="2579" max="2579" width="0.85546875" style="5" customWidth="1"/>
    <col min="2580" max="2580" width="3.42578125" style="5" customWidth="1"/>
    <col min="2581" max="2581" width="2.5703125" style="5" customWidth="1"/>
    <col min="2582" max="2587" width="4.7109375" style="5" customWidth="1"/>
    <col min="2588" max="2588" width="8.5703125" style="5" customWidth="1"/>
    <col min="2589" max="2594" width="4.7109375" style="5" customWidth="1"/>
    <col min="2595" max="2595" width="6.7109375" style="5" customWidth="1"/>
    <col min="2596" max="2596" width="6.140625" style="5" customWidth="1"/>
    <col min="2597" max="2600" width="4.7109375" style="5" customWidth="1"/>
    <col min="2601" max="2601" width="9" style="5" customWidth="1"/>
    <col min="2602" max="2602" width="6.28515625" style="5" customWidth="1"/>
    <col min="2603" max="2605" width="4.7109375" style="5" customWidth="1"/>
    <col min="2606" max="2606" width="5.42578125" style="5" customWidth="1"/>
    <col min="2607" max="2610" width="4.7109375" style="5" customWidth="1"/>
    <col min="2611" max="2611" width="5.5703125" style="5" customWidth="1"/>
    <col min="2612" max="2612" width="5.7109375" style="5" customWidth="1"/>
    <col min="2613" max="2616" width="4.7109375" style="5" customWidth="1"/>
    <col min="2617" max="2617" width="5.5703125" style="5" customWidth="1"/>
    <col min="2618" max="2618" width="5.85546875" style="5" customWidth="1"/>
    <col min="2619" max="2627" width="4.7109375" style="5" customWidth="1"/>
    <col min="2628" max="2628" width="0.140625" style="5" customWidth="1"/>
    <col min="2629" max="2666" width="8.7109375" style="5" customWidth="1"/>
    <col min="2667" max="2667" width="6.140625" style="5" customWidth="1"/>
    <col min="2668" max="2747" width="8.7109375" style="5" customWidth="1"/>
    <col min="2748" max="2807" width="11.42578125" style="5" customWidth="1"/>
    <col min="2808" max="2808" width="16.42578125" style="5" customWidth="1"/>
    <col min="2809" max="2814" width="11.42578125" style="5" customWidth="1"/>
    <col min="2815" max="2816" width="10.7109375" style="5"/>
    <col min="2817" max="2817" width="1.140625" style="5" customWidth="1"/>
    <col min="2818" max="2818" width="7.5703125" style="5" customWidth="1"/>
    <col min="2819" max="2819" width="6.85546875" style="5" customWidth="1"/>
    <col min="2820" max="2820" width="6.28515625" style="5" customWidth="1"/>
    <col min="2821" max="2821" width="7" style="5" customWidth="1"/>
    <col min="2822" max="2822" width="6.42578125" style="5" customWidth="1"/>
    <col min="2823" max="2823" width="5.85546875" style="5" customWidth="1"/>
    <col min="2824" max="2824" width="7.7109375" style="5" customWidth="1"/>
    <col min="2825" max="2825" width="10.5703125" style="5" customWidth="1"/>
    <col min="2826" max="2826" width="7.7109375" style="5" customWidth="1"/>
    <col min="2827" max="2827" width="8.85546875" style="5" customWidth="1"/>
    <col min="2828" max="2828" width="7.5703125" style="5" customWidth="1"/>
    <col min="2829" max="2829" width="6.7109375" style="5" customWidth="1"/>
    <col min="2830" max="2830" width="7.140625" style="5" customWidth="1"/>
    <col min="2831" max="2831" width="5.5703125" style="5" customWidth="1"/>
    <col min="2832" max="2832" width="5.28515625" style="5" customWidth="1"/>
    <col min="2833" max="2833" width="14.7109375" style="5" customWidth="1"/>
    <col min="2834" max="2834" width="10.5703125" style="5" customWidth="1"/>
    <col min="2835" max="2835" width="0.85546875" style="5" customWidth="1"/>
    <col min="2836" max="2836" width="3.42578125" style="5" customWidth="1"/>
    <col min="2837" max="2837" width="2.5703125" style="5" customWidth="1"/>
    <col min="2838" max="2843" width="4.7109375" style="5" customWidth="1"/>
    <col min="2844" max="2844" width="8.5703125" style="5" customWidth="1"/>
    <col min="2845" max="2850" width="4.7109375" style="5" customWidth="1"/>
    <col min="2851" max="2851" width="6.7109375" style="5" customWidth="1"/>
    <col min="2852" max="2852" width="6.140625" style="5" customWidth="1"/>
    <col min="2853" max="2856" width="4.7109375" style="5" customWidth="1"/>
    <col min="2857" max="2857" width="9" style="5" customWidth="1"/>
    <col min="2858" max="2858" width="6.28515625" style="5" customWidth="1"/>
    <col min="2859" max="2861" width="4.7109375" style="5" customWidth="1"/>
    <col min="2862" max="2862" width="5.42578125" style="5" customWidth="1"/>
    <col min="2863" max="2866" width="4.7109375" style="5" customWidth="1"/>
    <col min="2867" max="2867" width="5.5703125" style="5" customWidth="1"/>
    <col min="2868" max="2868" width="5.7109375" style="5" customWidth="1"/>
    <col min="2869" max="2872" width="4.7109375" style="5" customWidth="1"/>
    <col min="2873" max="2873" width="5.5703125" style="5" customWidth="1"/>
    <col min="2874" max="2874" width="5.85546875" style="5" customWidth="1"/>
    <col min="2875" max="2883" width="4.7109375" style="5" customWidth="1"/>
    <col min="2884" max="2884" width="0.140625" style="5" customWidth="1"/>
    <col min="2885" max="2922" width="8.7109375" style="5" customWidth="1"/>
    <col min="2923" max="2923" width="6.140625" style="5" customWidth="1"/>
    <col min="2924" max="3003" width="8.7109375" style="5" customWidth="1"/>
    <col min="3004" max="3063" width="11.42578125" style="5" customWidth="1"/>
    <col min="3064" max="3064" width="16.42578125" style="5" customWidth="1"/>
    <col min="3065" max="3070" width="11.42578125" style="5" customWidth="1"/>
    <col min="3071" max="3072" width="10.7109375" style="5"/>
    <col min="3073" max="3073" width="1.140625" style="5" customWidth="1"/>
    <col min="3074" max="3074" width="7.5703125" style="5" customWidth="1"/>
    <col min="3075" max="3075" width="6.85546875" style="5" customWidth="1"/>
    <col min="3076" max="3076" width="6.28515625" style="5" customWidth="1"/>
    <col min="3077" max="3077" width="7" style="5" customWidth="1"/>
    <col min="3078" max="3078" width="6.42578125" style="5" customWidth="1"/>
    <col min="3079" max="3079" width="5.85546875" style="5" customWidth="1"/>
    <col min="3080" max="3080" width="7.7109375" style="5" customWidth="1"/>
    <col min="3081" max="3081" width="10.5703125" style="5" customWidth="1"/>
    <col min="3082" max="3082" width="7.7109375" style="5" customWidth="1"/>
    <col min="3083" max="3083" width="8.85546875" style="5" customWidth="1"/>
    <col min="3084" max="3084" width="7.5703125" style="5" customWidth="1"/>
    <col min="3085" max="3085" width="6.7109375" style="5" customWidth="1"/>
    <col min="3086" max="3086" width="7.140625" style="5" customWidth="1"/>
    <col min="3087" max="3087" width="5.5703125" style="5" customWidth="1"/>
    <col min="3088" max="3088" width="5.28515625" style="5" customWidth="1"/>
    <col min="3089" max="3089" width="14.7109375" style="5" customWidth="1"/>
    <col min="3090" max="3090" width="10.5703125" style="5" customWidth="1"/>
    <col min="3091" max="3091" width="0.85546875" style="5" customWidth="1"/>
    <col min="3092" max="3092" width="3.42578125" style="5" customWidth="1"/>
    <col min="3093" max="3093" width="2.5703125" style="5" customWidth="1"/>
    <col min="3094" max="3099" width="4.7109375" style="5" customWidth="1"/>
    <col min="3100" max="3100" width="8.5703125" style="5" customWidth="1"/>
    <col min="3101" max="3106" width="4.7109375" style="5" customWidth="1"/>
    <col min="3107" max="3107" width="6.7109375" style="5" customWidth="1"/>
    <col min="3108" max="3108" width="6.140625" style="5" customWidth="1"/>
    <col min="3109" max="3112" width="4.7109375" style="5" customWidth="1"/>
    <col min="3113" max="3113" width="9" style="5" customWidth="1"/>
    <col min="3114" max="3114" width="6.28515625" style="5" customWidth="1"/>
    <col min="3115" max="3117" width="4.7109375" style="5" customWidth="1"/>
    <col min="3118" max="3118" width="5.42578125" style="5" customWidth="1"/>
    <col min="3119" max="3122" width="4.7109375" style="5" customWidth="1"/>
    <col min="3123" max="3123" width="5.5703125" style="5" customWidth="1"/>
    <col min="3124" max="3124" width="5.7109375" style="5" customWidth="1"/>
    <col min="3125" max="3128" width="4.7109375" style="5" customWidth="1"/>
    <col min="3129" max="3129" width="5.5703125" style="5" customWidth="1"/>
    <col min="3130" max="3130" width="5.85546875" style="5" customWidth="1"/>
    <col min="3131" max="3139" width="4.7109375" style="5" customWidth="1"/>
    <col min="3140" max="3140" width="0.140625" style="5" customWidth="1"/>
    <col min="3141" max="3178" width="8.7109375" style="5" customWidth="1"/>
    <col min="3179" max="3179" width="6.140625" style="5" customWidth="1"/>
    <col min="3180" max="3259" width="8.7109375" style="5" customWidth="1"/>
    <col min="3260" max="3319" width="11.42578125" style="5" customWidth="1"/>
    <col min="3320" max="3320" width="16.42578125" style="5" customWidth="1"/>
    <col min="3321" max="3326" width="11.42578125" style="5" customWidth="1"/>
    <col min="3327" max="3328" width="10.7109375" style="5"/>
    <col min="3329" max="3329" width="1.140625" style="5" customWidth="1"/>
    <col min="3330" max="3330" width="7.5703125" style="5" customWidth="1"/>
    <col min="3331" max="3331" width="6.85546875" style="5" customWidth="1"/>
    <col min="3332" max="3332" width="6.28515625" style="5" customWidth="1"/>
    <col min="3333" max="3333" width="7" style="5" customWidth="1"/>
    <col min="3334" max="3334" width="6.42578125" style="5" customWidth="1"/>
    <col min="3335" max="3335" width="5.85546875" style="5" customWidth="1"/>
    <col min="3336" max="3336" width="7.7109375" style="5" customWidth="1"/>
    <col min="3337" max="3337" width="10.5703125" style="5" customWidth="1"/>
    <col min="3338" max="3338" width="7.7109375" style="5" customWidth="1"/>
    <col min="3339" max="3339" width="8.85546875" style="5" customWidth="1"/>
    <col min="3340" max="3340" width="7.5703125" style="5" customWidth="1"/>
    <col min="3341" max="3341" width="6.7109375" style="5" customWidth="1"/>
    <col min="3342" max="3342" width="7.140625" style="5" customWidth="1"/>
    <col min="3343" max="3343" width="5.5703125" style="5" customWidth="1"/>
    <col min="3344" max="3344" width="5.28515625" style="5" customWidth="1"/>
    <col min="3345" max="3345" width="14.7109375" style="5" customWidth="1"/>
    <col min="3346" max="3346" width="10.5703125" style="5" customWidth="1"/>
    <col min="3347" max="3347" width="0.85546875" style="5" customWidth="1"/>
    <col min="3348" max="3348" width="3.42578125" style="5" customWidth="1"/>
    <col min="3349" max="3349" width="2.5703125" style="5" customWidth="1"/>
    <col min="3350" max="3355" width="4.7109375" style="5" customWidth="1"/>
    <col min="3356" max="3356" width="8.5703125" style="5" customWidth="1"/>
    <col min="3357" max="3362" width="4.7109375" style="5" customWidth="1"/>
    <col min="3363" max="3363" width="6.7109375" style="5" customWidth="1"/>
    <col min="3364" max="3364" width="6.140625" style="5" customWidth="1"/>
    <col min="3365" max="3368" width="4.7109375" style="5" customWidth="1"/>
    <col min="3369" max="3369" width="9" style="5" customWidth="1"/>
    <col min="3370" max="3370" width="6.28515625" style="5" customWidth="1"/>
    <col min="3371" max="3373" width="4.7109375" style="5" customWidth="1"/>
    <col min="3374" max="3374" width="5.42578125" style="5" customWidth="1"/>
    <col min="3375" max="3378" width="4.7109375" style="5" customWidth="1"/>
    <col min="3379" max="3379" width="5.5703125" style="5" customWidth="1"/>
    <col min="3380" max="3380" width="5.7109375" style="5" customWidth="1"/>
    <col min="3381" max="3384" width="4.7109375" style="5" customWidth="1"/>
    <col min="3385" max="3385" width="5.5703125" style="5" customWidth="1"/>
    <col min="3386" max="3386" width="5.85546875" style="5" customWidth="1"/>
    <col min="3387" max="3395" width="4.7109375" style="5" customWidth="1"/>
    <col min="3396" max="3396" width="0.140625" style="5" customWidth="1"/>
    <col min="3397" max="3434" width="8.7109375" style="5" customWidth="1"/>
    <col min="3435" max="3435" width="6.140625" style="5" customWidth="1"/>
    <col min="3436" max="3515" width="8.7109375" style="5" customWidth="1"/>
    <col min="3516" max="3575" width="11.42578125" style="5" customWidth="1"/>
    <col min="3576" max="3576" width="16.42578125" style="5" customWidth="1"/>
    <col min="3577" max="3582" width="11.42578125" style="5" customWidth="1"/>
    <col min="3583" max="3584" width="10.7109375" style="5"/>
    <col min="3585" max="3585" width="1.140625" style="5" customWidth="1"/>
    <col min="3586" max="3586" width="7.5703125" style="5" customWidth="1"/>
    <col min="3587" max="3587" width="6.85546875" style="5" customWidth="1"/>
    <col min="3588" max="3588" width="6.28515625" style="5" customWidth="1"/>
    <col min="3589" max="3589" width="7" style="5" customWidth="1"/>
    <col min="3590" max="3590" width="6.42578125" style="5" customWidth="1"/>
    <col min="3591" max="3591" width="5.85546875" style="5" customWidth="1"/>
    <col min="3592" max="3592" width="7.7109375" style="5" customWidth="1"/>
    <col min="3593" max="3593" width="10.5703125" style="5" customWidth="1"/>
    <col min="3594" max="3594" width="7.7109375" style="5" customWidth="1"/>
    <col min="3595" max="3595" width="8.85546875" style="5" customWidth="1"/>
    <col min="3596" max="3596" width="7.5703125" style="5" customWidth="1"/>
    <col min="3597" max="3597" width="6.7109375" style="5" customWidth="1"/>
    <col min="3598" max="3598" width="7.140625" style="5" customWidth="1"/>
    <col min="3599" max="3599" width="5.5703125" style="5" customWidth="1"/>
    <col min="3600" max="3600" width="5.28515625" style="5" customWidth="1"/>
    <col min="3601" max="3601" width="14.7109375" style="5" customWidth="1"/>
    <col min="3602" max="3602" width="10.5703125" style="5" customWidth="1"/>
    <col min="3603" max="3603" width="0.85546875" style="5" customWidth="1"/>
    <col min="3604" max="3604" width="3.42578125" style="5" customWidth="1"/>
    <col min="3605" max="3605" width="2.5703125" style="5" customWidth="1"/>
    <col min="3606" max="3611" width="4.7109375" style="5" customWidth="1"/>
    <col min="3612" max="3612" width="8.5703125" style="5" customWidth="1"/>
    <col min="3613" max="3618" width="4.7109375" style="5" customWidth="1"/>
    <col min="3619" max="3619" width="6.7109375" style="5" customWidth="1"/>
    <col min="3620" max="3620" width="6.140625" style="5" customWidth="1"/>
    <col min="3621" max="3624" width="4.7109375" style="5" customWidth="1"/>
    <col min="3625" max="3625" width="9" style="5" customWidth="1"/>
    <col min="3626" max="3626" width="6.28515625" style="5" customWidth="1"/>
    <col min="3627" max="3629" width="4.7109375" style="5" customWidth="1"/>
    <col min="3630" max="3630" width="5.42578125" style="5" customWidth="1"/>
    <col min="3631" max="3634" width="4.7109375" style="5" customWidth="1"/>
    <col min="3635" max="3635" width="5.5703125" style="5" customWidth="1"/>
    <col min="3636" max="3636" width="5.7109375" style="5" customWidth="1"/>
    <col min="3637" max="3640" width="4.7109375" style="5" customWidth="1"/>
    <col min="3641" max="3641" width="5.5703125" style="5" customWidth="1"/>
    <col min="3642" max="3642" width="5.85546875" style="5" customWidth="1"/>
    <col min="3643" max="3651" width="4.7109375" style="5" customWidth="1"/>
    <col min="3652" max="3652" width="0.140625" style="5" customWidth="1"/>
    <col min="3653" max="3690" width="8.7109375" style="5" customWidth="1"/>
    <col min="3691" max="3691" width="6.140625" style="5" customWidth="1"/>
    <col min="3692" max="3771" width="8.7109375" style="5" customWidth="1"/>
    <col min="3772" max="3831" width="11.42578125" style="5" customWidth="1"/>
    <col min="3832" max="3832" width="16.42578125" style="5" customWidth="1"/>
    <col min="3833" max="3838" width="11.42578125" style="5" customWidth="1"/>
    <col min="3839" max="3840" width="10.7109375" style="5"/>
    <col min="3841" max="3841" width="1.140625" style="5" customWidth="1"/>
    <col min="3842" max="3842" width="7.5703125" style="5" customWidth="1"/>
    <col min="3843" max="3843" width="6.85546875" style="5" customWidth="1"/>
    <col min="3844" max="3844" width="6.28515625" style="5" customWidth="1"/>
    <col min="3845" max="3845" width="7" style="5" customWidth="1"/>
    <col min="3846" max="3846" width="6.42578125" style="5" customWidth="1"/>
    <col min="3847" max="3847" width="5.85546875" style="5" customWidth="1"/>
    <col min="3848" max="3848" width="7.7109375" style="5" customWidth="1"/>
    <col min="3849" max="3849" width="10.5703125" style="5" customWidth="1"/>
    <col min="3850" max="3850" width="7.7109375" style="5" customWidth="1"/>
    <col min="3851" max="3851" width="8.85546875" style="5" customWidth="1"/>
    <col min="3852" max="3852" width="7.5703125" style="5" customWidth="1"/>
    <col min="3853" max="3853" width="6.7109375" style="5" customWidth="1"/>
    <col min="3854" max="3854" width="7.140625" style="5" customWidth="1"/>
    <col min="3855" max="3855" width="5.5703125" style="5" customWidth="1"/>
    <col min="3856" max="3856" width="5.28515625" style="5" customWidth="1"/>
    <col min="3857" max="3857" width="14.7109375" style="5" customWidth="1"/>
    <col min="3858" max="3858" width="10.5703125" style="5" customWidth="1"/>
    <col min="3859" max="3859" width="0.85546875" style="5" customWidth="1"/>
    <col min="3860" max="3860" width="3.42578125" style="5" customWidth="1"/>
    <col min="3861" max="3861" width="2.5703125" style="5" customWidth="1"/>
    <col min="3862" max="3867" width="4.7109375" style="5" customWidth="1"/>
    <col min="3868" max="3868" width="8.5703125" style="5" customWidth="1"/>
    <col min="3869" max="3874" width="4.7109375" style="5" customWidth="1"/>
    <col min="3875" max="3875" width="6.7109375" style="5" customWidth="1"/>
    <col min="3876" max="3876" width="6.140625" style="5" customWidth="1"/>
    <col min="3877" max="3880" width="4.7109375" style="5" customWidth="1"/>
    <col min="3881" max="3881" width="9" style="5" customWidth="1"/>
    <col min="3882" max="3882" width="6.28515625" style="5" customWidth="1"/>
    <col min="3883" max="3885" width="4.7109375" style="5" customWidth="1"/>
    <col min="3886" max="3886" width="5.42578125" style="5" customWidth="1"/>
    <col min="3887" max="3890" width="4.7109375" style="5" customWidth="1"/>
    <col min="3891" max="3891" width="5.5703125" style="5" customWidth="1"/>
    <col min="3892" max="3892" width="5.7109375" style="5" customWidth="1"/>
    <col min="3893" max="3896" width="4.7109375" style="5" customWidth="1"/>
    <col min="3897" max="3897" width="5.5703125" style="5" customWidth="1"/>
    <col min="3898" max="3898" width="5.85546875" style="5" customWidth="1"/>
    <col min="3899" max="3907" width="4.7109375" style="5" customWidth="1"/>
    <col min="3908" max="3908" width="0.140625" style="5" customWidth="1"/>
    <col min="3909" max="3946" width="8.7109375" style="5" customWidth="1"/>
    <col min="3947" max="3947" width="6.140625" style="5" customWidth="1"/>
    <col min="3948" max="4027" width="8.7109375" style="5" customWidth="1"/>
    <col min="4028" max="4087" width="11.42578125" style="5" customWidth="1"/>
    <col min="4088" max="4088" width="16.42578125" style="5" customWidth="1"/>
    <col min="4089" max="4094" width="11.42578125" style="5" customWidth="1"/>
    <col min="4095" max="4096" width="10.7109375" style="5"/>
    <col min="4097" max="4097" width="1.140625" style="5" customWidth="1"/>
    <col min="4098" max="4098" width="7.5703125" style="5" customWidth="1"/>
    <col min="4099" max="4099" width="6.85546875" style="5" customWidth="1"/>
    <col min="4100" max="4100" width="6.28515625" style="5" customWidth="1"/>
    <col min="4101" max="4101" width="7" style="5" customWidth="1"/>
    <col min="4102" max="4102" width="6.42578125" style="5" customWidth="1"/>
    <col min="4103" max="4103" width="5.85546875" style="5" customWidth="1"/>
    <col min="4104" max="4104" width="7.7109375" style="5" customWidth="1"/>
    <col min="4105" max="4105" width="10.5703125" style="5" customWidth="1"/>
    <col min="4106" max="4106" width="7.7109375" style="5" customWidth="1"/>
    <col min="4107" max="4107" width="8.85546875" style="5" customWidth="1"/>
    <col min="4108" max="4108" width="7.5703125" style="5" customWidth="1"/>
    <col min="4109" max="4109" width="6.7109375" style="5" customWidth="1"/>
    <col min="4110" max="4110" width="7.140625" style="5" customWidth="1"/>
    <col min="4111" max="4111" width="5.5703125" style="5" customWidth="1"/>
    <col min="4112" max="4112" width="5.28515625" style="5" customWidth="1"/>
    <col min="4113" max="4113" width="14.7109375" style="5" customWidth="1"/>
    <col min="4114" max="4114" width="10.5703125" style="5" customWidth="1"/>
    <col min="4115" max="4115" width="0.85546875" style="5" customWidth="1"/>
    <col min="4116" max="4116" width="3.42578125" style="5" customWidth="1"/>
    <col min="4117" max="4117" width="2.5703125" style="5" customWidth="1"/>
    <col min="4118" max="4123" width="4.7109375" style="5" customWidth="1"/>
    <col min="4124" max="4124" width="8.5703125" style="5" customWidth="1"/>
    <col min="4125" max="4130" width="4.7109375" style="5" customWidth="1"/>
    <col min="4131" max="4131" width="6.7109375" style="5" customWidth="1"/>
    <col min="4132" max="4132" width="6.140625" style="5" customWidth="1"/>
    <col min="4133" max="4136" width="4.7109375" style="5" customWidth="1"/>
    <col min="4137" max="4137" width="9" style="5" customWidth="1"/>
    <col min="4138" max="4138" width="6.28515625" style="5" customWidth="1"/>
    <col min="4139" max="4141" width="4.7109375" style="5" customWidth="1"/>
    <col min="4142" max="4142" width="5.42578125" style="5" customWidth="1"/>
    <col min="4143" max="4146" width="4.7109375" style="5" customWidth="1"/>
    <col min="4147" max="4147" width="5.5703125" style="5" customWidth="1"/>
    <col min="4148" max="4148" width="5.7109375" style="5" customWidth="1"/>
    <col min="4149" max="4152" width="4.7109375" style="5" customWidth="1"/>
    <col min="4153" max="4153" width="5.5703125" style="5" customWidth="1"/>
    <col min="4154" max="4154" width="5.85546875" style="5" customWidth="1"/>
    <col min="4155" max="4163" width="4.7109375" style="5" customWidth="1"/>
    <col min="4164" max="4164" width="0.140625" style="5" customWidth="1"/>
    <col min="4165" max="4202" width="8.7109375" style="5" customWidth="1"/>
    <col min="4203" max="4203" width="6.140625" style="5" customWidth="1"/>
    <col min="4204" max="4283" width="8.7109375" style="5" customWidth="1"/>
    <col min="4284" max="4343" width="11.42578125" style="5" customWidth="1"/>
    <col min="4344" max="4344" width="16.42578125" style="5" customWidth="1"/>
    <col min="4345" max="4350" width="11.42578125" style="5" customWidth="1"/>
    <col min="4351" max="4352" width="10.7109375" style="5"/>
    <col min="4353" max="4353" width="1.140625" style="5" customWidth="1"/>
    <col min="4354" max="4354" width="7.5703125" style="5" customWidth="1"/>
    <col min="4355" max="4355" width="6.85546875" style="5" customWidth="1"/>
    <col min="4356" max="4356" width="6.28515625" style="5" customWidth="1"/>
    <col min="4357" max="4357" width="7" style="5" customWidth="1"/>
    <col min="4358" max="4358" width="6.42578125" style="5" customWidth="1"/>
    <col min="4359" max="4359" width="5.85546875" style="5" customWidth="1"/>
    <col min="4360" max="4360" width="7.7109375" style="5" customWidth="1"/>
    <col min="4361" max="4361" width="10.5703125" style="5" customWidth="1"/>
    <col min="4362" max="4362" width="7.7109375" style="5" customWidth="1"/>
    <col min="4363" max="4363" width="8.85546875" style="5" customWidth="1"/>
    <col min="4364" max="4364" width="7.5703125" style="5" customWidth="1"/>
    <col min="4365" max="4365" width="6.7109375" style="5" customWidth="1"/>
    <col min="4366" max="4366" width="7.140625" style="5" customWidth="1"/>
    <col min="4367" max="4367" width="5.5703125" style="5" customWidth="1"/>
    <col min="4368" max="4368" width="5.28515625" style="5" customWidth="1"/>
    <col min="4369" max="4369" width="14.7109375" style="5" customWidth="1"/>
    <col min="4370" max="4370" width="10.5703125" style="5" customWidth="1"/>
    <col min="4371" max="4371" width="0.85546875" style="5" customWidth="1"/>
    <col min="4372" max="4372" width="3.42578125" style="5" customWidth="1"/>
    <col min="4373" max="4373" width="2.5703125" style="5" customWidth="1"/>
    <col min="4374" max="4379" width="4.7109375" style="5" customWidth="1"/>
    <col min="4380" max="4380" width="8.5703125" style="5" customWidth="1"/>
    <col min="4381" max="4386" width="4.7109375" style="5" customWidth="1"/>
    <col min="4387" max="4387" width="6.7109375" style="5" customWidth="1"/>
    <col min="4388" max="4388" width="6.140625" style="5" customWidth="1"/>
    <col min="4389" max="4392" width="4.7109375" style="5" customWidth="1"/>
    <col min="4393" max="4393" width="9" style="5" customWidth="1"/>
    <col min="4394" max="4394" width="6.28515625" style="5" customWidth="1"/>
    <col min="4395" max="4397" width="4.7109375" style="5" customWidth="1"/>
    <col min="4398" max="4398" width="5.42578125" style="5" customWidth="1"/>
    <col min="4399" max="4402" width="4.7109375" style="5" customWidth="1"/>
    <col min="4403" max="4403" width="5.5703125" style="5" customWidth="1"/>
    <col min="4404" max="4404" width="5.7109375" style="5" customWidth="1"/>
    <col min="4405" max="4408" width="4.7109375" style="5" customWidth="1"/>
    <col min="4409" max="4409" width="5.5703125" style="5" customWidth="1"/>
    <col min="4410" max="4410" width="5.85546875" style="5" customWidth="1"/>
    <col min="4411" max="4419" width="4.7109375" style="5" customWidth="1"/>
    <col min="4420" max="4420" width="0.140625" style="5" customWidth="1"/>
    <col min="4421" max="4458" width="8.7109375" style="5" customWidth="1"/>
    <col min="4459" max="4459" width="6.140625" style="5" customWidth="1"/>
    <col min="4460" max="4539" width="8.7109375" style="5" customWidth="1"/>
    <col min="4540" max="4599" width="11.42578125" style="5" customWidth="1"/>
    <col min="4600" max="4600" width="16.42578125" style="5" customWidth="1"/>
    <col min="4601" max="4606" width="11.42578125" style="5" customWidth="1"/>
    <col min="4607" max="4608" width="10.7109375" style="5"/>
    <col min="4609" max="4609" width="1.140625" style="5" customWidth="1"/>
    <col min="4610" max="4610" width="7.5703125" style="5" customWidth="1"/>
    <col min="4611" max="4611" width="6.85546875" style="5" customWidth="1"/>
    <col min="4612" max="4612" width="6.28515625" style="5" customWidth="1"/>
    <col min="4613" max="4613" width="7" style="5" customWidth="1"/>
    <col min="4614" max="4614" width="6.42578125" style="5" customWidth="1"/>
    <col min="4615" max="4615" width="5.85546875" style="5" customWidth="1"/>
    <col min="4616" max="4616" width="7.7109375" style="5" customWidth="1"/>
    <col min="4617" max="4617" width="10.5703125" style="5" customWidth="1"/>
    <col min="4618" max="4618" width="7.7109375" style="5" customWidth="1"/>
    <col min="4619" max="4619" width="8.85546875" style="5" customWidth="1"/>
    <col min="4620" max="4620" width="7.5703125" style="5" customWidth="1"/>
    <col min="4621" max="4621" width="6.7109375" style="5" customWidth="1"/>
    <col min="4622" max="4622" width="7.140625" style="5" customWidth="1"/>
    <col min="4623" max="4623" width="5.5703125" style="5" customWidth="1"/>
    <col min="4624" max="4624" width="5.28515625" style="5" customWidth="1"/>
    <col min="4625" max="4625" width="14.7109375" style="5" customWidth="1"/>
    <col min="4626" max="4626" width="10.5703125" style="5" customWidth="1"/>
    <col min="4627" max="4627" width="0.85546875" style="5" customWidth="1"/>
    <col min="4628" max="4628" width="3.42578125" style="5" customWidth="1"/>
    <col min="4629" max="4629" width="2.5703125" style="5" customWidth="1"/>
    <col min="4630" max="4635" width="4.7109375" style="5" customWidth="1"/>
    <col min="4636" max="4636" width="8.5703125" style="5" customWidth="1"/>
    <col min="4637" max="4642" width="4.7109375" style="5" customWidth="1"/>
    <col min="4643" max="4643" width="6.7109375" style="5" customWidth="1"/>
    <col min="4644" max="4644" width="6.140625" style="5" customWidth="1"/>
    <col min="4645" max="4648" width="4.7109375" style="5" customWidth="1"/>
    <col min="4649" max="4649" width="9" style="5" customWidth="1"/>
    <col min="4650" max="4650" width="6.28515625" style="5" customWidth="1"/>
    <col min="4651" max="4653" width="4.7109375" style="5" customWidth="1"/>
    <col min="4654" max="4654" width="5.42578125" style="5" customWidth="1"/>
    <col min="4655" max="4658" width="4.7109375" style="5" customWidth="1"/>
    <col min="4659" max="4659" width="5.5703125" style="5" customWidth="1"/>
    <col min="4660" max="4660" width="5.7109375" style="5" customWidth="1"/>
    <col min="4661" max="4664" width="4.7109375" style="5" customWidth="1"/>
    <col min="4665" max="4665" width="5.5703125" style="5" customWidth="1"/>
    <col min="4666" max="4666" width="5.85546875" style="5" customWidth="1"/>
    <col min="4667" max="4675" width="4.7109375" style="5" customWidth="1"/>
    <col min="4676" max="4676" width="0.140625" style="5" customWidth="1"/>
    <col min="4677" max="4714" width="8.7109375" style="5" customWidth="1"/>
    <col min="4715" max="4715" width="6.140625" style="5" customWidth="1"/>
    <col min="4716" max="4795" width="8.7109375" style="5" customWidth="1"/>
    <col min="4796" max="4855" width="11.42578125" style="5" customWidth="1"/>
    <col min="4856" max="4856" width="16.42578125" style="5" customWidth="1"/>
    <col min="4857" max="4862" width="11.42578125" style="5" customWidth="1"/>
    <col min="4863" max="4864" width="10.7109375" style="5"/>
    <col min="4865" max="4865" width="1.140625" style="5" customWidth="1"/>
    <col min="4866" max="4866" width="7.5703125" style="5" customWidth="1"/>
    <col min="4867" max="4867" width="6.85546875" style="5" customWidth="1"/>
    <col min="4868" max="4868" width="6.28515625" style="5" customWidth="1"/>
    <col min="4869" max="4869" width="7" style="5" customWidth="1"/>
    <col min="4870" max="4870" width="6.42578125" style="5" customWidth="1"/>
    <col min="4871" max="4871" width="5.85546875" style="5" customWidth="1"/>
    <col min="4872" max="4872" width="7.7109375" style="5" customWidth="1"/>
    <col min="4873" max="4873" width="10.5703125" style="5" customWidth="1"/>
    <col min="4874" max="4874" width="7.7109375" style="5" customWidth="1"/>
    <col min="4875" max="4875" width="8.85546875" style="5" customWidth="1"/>
    <col min="4876" max="4876" width="7.5703125" style="5" customWidth="1"/>
    <col min="4877" max="4877" width="6.7109375" style="5" customWidth="1"/>
    <col min="4878" max="4878" width="7.140625" style="5" customWidth="1"/>
    <col min="4879" max="4879" width="5.5703125" style="5" customWidth="1"/>
    <col min="4880" max="4880" width="5.28515625" style="5" customWidth="1"/>
    <col min="4881" max="4881" width="14.7109375" style="5" customWidth="1"/>
    <col min="4882" max="4882" width="10.5703125" style="5" customWidth="1"/>
    <col min="4883" max="4883" width="0.85546875" style="5" customWidth="1"/>
    <col min="4884" max="4884" width="3.42578125" style="5" customWidth="1"/>
    <col min="4885" max="4885" width="2.5703125" style="5" customWidth="1"/>
    <col min="4886" max="4891" width="4.7109375" style="5" customWidth="1"/>
    <col min="4892" max="4892" width="8.5703125" style="5" customWidth="1"/>
    <col min="4893" max="4898" width="4.7109375" style="5" customWidth="1"/>
    <col min="4899" max="4899" width="6.7109375" style="5" customWidth="1"/>
    <col min="4900" max="4900" width="6.140625" style="5" customWidth="1"/>
    <col min="4901" max="4904" width="4.7109375" style="5" customWidth="1"/>
    <col min="4905" max="4905" width="9" style="5" customWidth="1"/>
    <col min="4906" max="4906" width="6.28515625" style="5" customWidth="1"/>
    <col min="4907" max="4909" width="4.7109375" style="5" customWidth="1"/>
    <col min="4910" max="4910" width="5.42578125" style="5" customWidth="1"/>
    <col min="4911" max="4914" width="4.7109375" style="5" customWidth="1"/>
    <col min="4915" max="4915" width="5.5703125" style="5" customWidth="1"/>
    <col min="4916" max="4916" width="5.7109375" style="5" customWidth="1"/>
    <col min="4917" max="4920" width="4.7109375" style="5" customWidth="1"/>
    <col min="4921" max="4921" width="5.5703125" style="5" customWidth="1"/>
    <col min="4922" max="4922" width="5.85546875" style="5" customWidth="1"/>
    <col min="4923" max="4931" width="4.7109375" style="5" customWidth="1"/>
    <col min="4932" max="4932" width="0.140625" style="5" customWidth="1"/>
    <col min="4933" max="4970" width="8.7109375" style="5" customWidth="1"/>
    <col min="4971" max="4971" width="6.140625" style="5" customWidth="1"/>
    <col min="4972" max="5051" width="8.7109375" style="5" customWidth="1"/>
    <col min="5052" max="5111" width="11.42578125" style="5" customWidth="1"/>
    <col min="5112" max="5112" width="16.42578125" style="5" customWidth="1"/>
    <col min="5113" max="5118" width="11.42578125" style="5" customWidth="1"/>
    <col min="5119" max="5120" width="10.7109375" style="5"/>
    <col min="5121" max="5121" width="1.140625" style="5" customWidth="1"/>
    <col min="5122" max="5122" width="7.5703125" style="5" customWidth="1"/>
    <col min="5123" max="5123" width="6.85546875" style="5" customWidth="1"/>
    <col min="5124" max="5124" width="6.28515625" style="5" customWidth="1"/>
    <col min="5125" max="5125" width="7" style="5" customWidth="1"/>
    <col min="5126" max="5126" width="6.42578125" style="5" customWidth="1"/>
    <col min="5127" max="5127" width="5.85546875" style="5" customWidth="1"/>
    <col min="5128" max="5128" width="7.7109375" style="5" customWidth="1"/>
    <col min="5129" max="5129" width="10.5703125" style="5" customWidth="1"/>
    <col min="5130" max="5130" width="7.7109375" style="5" customWidth="1"/>
    <col min="5131" max="5131" width="8.85546875" style="5" customWidth="1"/>
    <col min="5132" max="5132" width="7.5703125" style="5" customWidth="1"/>
    <col min="5133" max="5133" width="6.7109375" style="5" customWidth="1"/>
    <col min="5134" max="5134" width="7.140625" style="5" customWidth="1"/>
    <col min="5135" max="5135" width="5.5703125" style="5" customWidth="1"/>
    <col min="5136" max="5136" width="5.28515625" style="5" customWidth="1"/>
    <col min="5137" max="5137" width="14.7109375" style="5" customWidth="1"/>
    <col min="5138" max="5138" width="10.5703125" style="5" customWidth="1"/>
    <col min="5139" max="5139" width="0.85546875" style="5" customWidth="1"/>
    <col min="5140" max="5140" width="3.42578125" style="5" customWidth="1"/>
    <col min="5141" max="5141" width="2.5703125" style="5" customWidth="1"/>
    <col min="5142" max="5147" width="4.7109375" style="5" customWidth="1"/>
    <col min="5148" max="5148" width="8.5703125" style="5" customWidth="1"/>
    <col min="5149" max="5154" width="4.7109375" style="5" customWidth="1"/>
    <col min="5155" max="5155" width="6.7109375" style="5" customWidth="1"/>
    <col min="5156" max="5156" width="6.140625" style="5" customWidth="1"/>
    <col min="5157" max="5160" width="4.7109375" style="5" customWidth="1"/>
    <col min="5161" max="5161" width="9" style="5" customWidth="1"/>
    <col min="5162" max="5162" width="6.28515625" style="5" customWidth="1"/>
    <col min="5163" max="5165" width="4.7109375" style="5" customWidth="1"/>
    <col min="5166" max="5166" width="5.42578125" style="5" customWidth="1"/>
    <col min="5167" max="5170" width="4.7109375" style="5" customWidth="1"/>
    <col min="5171" max="5171" width="5.5703125" style="5" customWidth="1"/>
    <col min="5172" max="5172" width="5.7109375" style="5" customWidth="1"/>
    <col min="5173" max="5176" width="4.7109375" style="5" customWidth="1"/>
    <col min="5177" max="5177" width="5.5703125" style="5" customWidth="1"/>
    <col min="5178" max="5178" width="5.85546875" style="5" customWidth="1"/>
    <col min="5179" max="5187" width="4.7109375" style="5" customWidth="1"/>
    <col min="5188" max="5188" width="0.140625" style="5" customWidth="1"/>
    <col min="5189" max="5226" width="8.7109375" style="5" customWidth="1"/>
    <col min="5227" max="5227" width="6.140625" style="5" customWidth="1"/>
    <col min="5228" max="5307" width="8.7109375" style="5" customWidth="1"/>
    <col min="5308" max="5367" width="11.42578125" style="5" customWidth="1"/>
    <col min="5368" max="5368" width="16.42578125" style="5" customWidth="1"/>
    <col min="5369" max="5374" width="11.42578125" style="5" customWidth="1"/>
    <col min="5375" max="5376" width="10.7109375" style="5"/>
    <col min="5377" max="5377" width="1.140625" style="5" customWidth="1"/>
    <col min="5378" max="5378" width="7.5703125" style="5" customWidth="1"/>
    <col min="5379" max="5379" width="6.85546875" style="5" customWidth="1"/>
    <col min="5380" max="5380" width="6.28515625" style="5" customWidth="1"/>
    <col min="5381" max="5381" width="7" style="5" customWidth="1"/>
    <col min="5382" max="5382" width="6.42578125" style="5" customWidth="1"/>
    <col min="5383" max="5383" width="5.85546875" style="5" customWidth="1"/>
    <col min="5384" max="5384" width="7.7109375" style="5" customWidth="1"/>
    <col min="5385" max="5385" width="10.5703125" style="5" customWidth="1"/>
    <col min="5386" max="5386" width="7.7109375" style="5" customWidth="1"/>
    <col min="5387" max="5387" width="8.85546875" style="5" customWidth="1"/>
    <col min="5388" max="5388" width="7.5703125" style="5" customWidth="1"/>
    <col min="5389" max="5389" width="6.7109375" style="5" customWidth="1"/>
    <col min="5390" max="5390" width="7.140625" style="5" customWidth="1"/>
    <col min="5391" max="5391" width="5.5703125" style="5" customWidth="1"/>
    <col min="5392" max="5392" width="5.28515625" style="5" customWidth="1"/>
    <col min="5393" max="5393" width="14.7109375" style="5" customWidth="1"/>
    <col min="5394" max="5394" width="10.5703125" style="5" customWidth="1"/>
    <col min="5395" max="5395" width="0.85546875" style="5" customWidth="1"/>
    <col min="5396" max="5396" width="3.42578125" style="5" customWidth="1"/>
    <col min="5397" max="5397" width="2.5703125" style="5" customWidth="1"/>
    <col min="5398" max="5403" width="4.7109375" style="5" customWidth="1"/>
    <col min="5404" max="5404" width="8.5703125" style="5" customWidth="1"/>
    <col min="5405" max="5410" width="4.7109375" style="5" customWidth="1"/>
    <col min="5411" max="5411" width="6.7109375" style="5" customWidth="1"/>
    <col min="5412" max="5412" width="6.140625" style="5" customWidth="1"/>
    <col min="5413" max="5416" width="4.7109375" style="5" customWidth="1"/>
    <col min="5417" max="5417" width="9" style="5" customWidth="1"/>
    <col min="5418" max="5418" width="6.28515625" style="5" customWidth="1"/>
    <col min="5419" max="5421" width="4.7109375" style="5" customWidth="1"/>
    <col min="5422" max="5422" width="5.42578125" style="5" customWidth="1"/>
    <col min="5423" max="5426" width="4.7109375" style="5" customWidth="1"/>
    <col min="5427" max="5427" width="5.5703125" style="5" customWidth="1"/>
    <col min="5428" max="5428" width="5.7109375" style="5" customWidth="1"/>
    <col min="5429" max="5432" width="4.7109375" style="5" customWidth="1"/>
    <col min="5433" max="5433" width="5.5703125" style="5" customWidth="1"/>
    <col min="5434" max="5434" width="5.85546875" style="5" customWidth="1"/>
    <col min="5435" max="5443" width="4.7109375" style="5" customWidth="1"/>
    <col min="5444" max="5444" width="0.140625" style="5" customWidth="1"/>
    <col min="5445" max="5482" width="8.7109375" style="5" customWidth="1"/>
    <col min="5483" max="5483" width="6.140625" style="5" customWidth="1"/>
    <col min="5484" max="5563" width="8.7109375" style="5" customWidth="1"/>
    <col min="5564" max="5623" width="11.42578125" style="5" customWidth="1"/>
    <col min="5624" max="5624" width="16.42578125" style="5" customWidth="1"/>
    <col min="5625" max="5630" width="11.42578125" style="5" customWidth="1"/>
    <col min="5631" max="5632" width="10.7109375" style="5"/>
    <col min="5633" max="5633" width="1.140625" style="5" customWidth="1"/>
    <col min="5634" max="5634" width="7.5703125" style="5" customWidth="1"/>
    <col min="5635" max="5635" width="6.85546875" style="5" customWidth="1"/>
    <col min="5636" max="5636" width="6.28515625" style="5" customWidth="1"/>
    <col min="5637" max="5637" width="7" style="5" customWidth="1"/>
    <col min="5638" max="5638" width="6.42578125" style="5" customWidth="1"/>
    <col min="5639" max="5639" width="5.85546875" style="5" customWidth="1"/>
    <col min="5640" max="5640" width="7.7109375" style="5" customWidth="1"/>
    <col min="5641" max="5641" width="10.5703125" style="5" customWidth="1"/>
    <col min="5642" max="5642" width="7.7109375" style="5" customWidth="1"/>
    <col min="5643" max="5643" width="8.85546875" style="5" customWidth="1"/>
    <col min="5644" max="5644" width="7.5703125" style="5" customWidth="1"/>
    <col min="5645" max="5645" width="6.7109375" style="5" customWidth="1"/>
    <col min="5646" max="5646" width="7.140625" style="5" customWidth="1"/>
    <col min="5647" max="5647" width="5.5703125" style="5" customWidth="1"/>
    <col min="5648" max="5648" width="5.28515625" style="5" customWidth="1"/>
    <col min="5649" max="5649" width="14.7109375" style="5" customWidth="1"/>
    <col min="5650" max="5650" width="10.5703125" style="5" customWidth="1"/>
    <col min="5651" max="5651" width="0.85546875" style="5" customWidth="1"/>
    <col min="5652" max="5652" width="3.42578125" style="5" customWidth="1"/>
    <col min="5653" max="5653" width="2.5703125" style="5" customWidth="1"/>
    <col min="5654" max="5659" width="4.7109375" style="5" customWidth="1"/>
    <col min="5660" max="5660" width="8.5703125" style="5" customWidth="1"/>
    <col min="5661" max="5666" width="4.7109375" style="5" customWidth="1"/>
    <col min="5667" max="5667" width="6.7109375" style="5" customWidth="1"/>
    <col min="5668" max="5668" width="6.140625" style="5" customWidth="1"/>
    <col min="5669" max="5672" width="4.7109375" style="5" customWidth="1"/>
    <col min="5673" max="5673" width="9" style="5" customWidth="1"/>
    <col min="5674" max="5674" width="6.28515625" style="5" customWidth="1"/>
    <col min="5675" max="5677" width="4.7109375" style="5" customWidth="1"/>
    <col min="5678" max="5678" width="5.42578125" style="5" customWidth="1"/>
    <col min="5679" max="5682" width="4.7109375" style="5" customWidth="1"/>
    <col min="5683" max="5683" width="5.5703125" style="5" customWidth="1"/>
    <col min="5684" max="5684" width="5.7109375" style="5" customWidth="1"/>
    <col min="5685" max="5688" width="4.7109375" style="5" customWidth="1"/>
    <col min="5689" max="5689" width="5.5703125" style="5" customWidth="1"/>
    <col min="5690" max="5690" width="5.85546875" style="5" customWidth="1"/>
    <col min="5691" max="5699" width="4.7109375" style="5" customWidth="1"/>
    <col min="5700" max="5700" width="0.140625" style="5" customWidth="1"/>
    <col min="5701" max="5738" width="8.7109375" style="5" customWidth="1"/>
    <col min="5739" max="5739" width="6.140625" style="5" customWidth="1"/>
    <col min="5740" max="5819" width="8.7109375" style="5" customWidth="1"/>
    <col min="5820" max="5879" width="11.42578125" style="5" customWidth="1"/>
    <col min="5880" max="5880" width="16.42578125" style="5" customWidth="1"/>
    <col min="5881" max="5886" width="11.42578125" style="5" customWidth="1"/>
    <col min="5887" max="5888" width="10.7109375" style="5"/>
    <col min="5889" max="5889" width="1.140625" style="5" customWidth="1"/>
    <col min="5890" max="5890" width="7.5703125" style="5" customWidth="1"/>
    <col min="5891" max="5891" width="6.85546875" style="5" customWidth="1"/>
    <col min="5892" max="5892" width="6.28515625" style="5" customWidth="1"/>
    <col min="5893" max="5893" width="7" style="5" customWidth="1"/>
    <col min="5894" max="5894" width="6.42578125" style="5" customWidth="1"/>
    <col min="5895" max="5895" width="5.85546875" style="5" customWidth="1"/>
    <col min="5896" max="5896" width="7.7109375" style="5" customWidth="1"/>
    <col min="5897" max="5897" width="10.5703125" style="5" customWidth="1"/>
    <col min="5898" max="5898" width="7.7109375" style="5" customWidth="1"/>
    <col min="5899" max="5899" width="8.85546875" style="5" customWidth="1"/>
    <col min="5900" max="5900" width="7.5703125" style="5" customWidth="1"/>
    <col min="5901" max="5901" width="6.7109375" style="5" customWidth="1"/>
    <col min="5902" max="5902" width="7.140625" style="5" customWidth="1"/>
    <col min="5903" max="5903" width="5.5703125" style="5" customWidth="1"/>
    <col min="5904" max="5904" width="5.28515625" style="5" customWidth="1"/>
    <col min="5905" max="5905" width="14.7109375" style="5" customWidth="1"/>
    <col min="5906" max="5906" width="10.5703125" style="5" customWidth="1"/>
    <col min="5907" max="5907" width="0.85546875" style="5" customWidth="1"/>
    <col min="5908" max="5908" width="3.42578125" style="5" customWidth="1"/>
    <col min="5909" max="5909" width="2.5703125" style="5" customWidth="1"/>
    <col min="5910" max="5915" width="4.7109375" style="5" customWidth="1"/>
    <col min="5916" max="5916" width="8.5703125" style="5" customWidth="1"/>
    <col min="5917" max="5922" width="4.7109375" style="5" customWidth="1"/>
    <col min="5923" max="5923" width="6.7109375" style="5" customWidth="1"/>
    <col min="5924" max="5924" width="6.140625" style="5" customWidth="1"/>
    <col min="5925" max="5928" width="4.7109375" style="5" customWidth="1"/>
    <col min="5929" max="5929" width="9" style="5" customWidth="1"/>
    <col min="5930" max="5930" width="6.28515625" style="5" customWidth="1"/>
    <col min="5931" max="5933" width="4.7109375" style="5" customWidth="1"/>
    <col min="5934" max="5934" width="5.42578125" style="5" customWidth="1"/>
    <col min="5935" max="5938" width="4.7109375" style="5" customWidth="1"/>
    <col min="5939" max="5939" width="5.5703125" style="5" customWidth="1"/>
    <col min="5940" max="5940" width="5.7109375" style="5" customWidth="1"/>
    <col min="5941" max="5944" width="4.7109375" style="5" customWidth="1"/>
    <col min="5945" max="5945" width="5.5703125" style="5" customWidth="1"/>
    <col min="5946" max="5946" width="5.85546875" style="5" customWidth="1"/>
    <col min="5947" max="5955" width="4.7109375" style="5" customWidth="1"/>
    <col min="5956" max="5956" width="0.140625" style="5" customWidth="1"/>
    <col min="5957" max="5994" width="8.7109375" style="5" customWidth="1"/>
    <col min="5995" max="5995" width="6.140625" style="5" customWidth="1"/>
    <col min="5996" max="6075" width="8.7109375" style="5" customWidth="1"/>
    <col min="6076" max="6135" width="11.42578125" style="5" customWidth="1"/>
    <col min="6136" max="6136" width="16.42578125" style="5" customWidth="1"/>
    <col min="6137" max="6142" width="11.42578125" style="5" customWidth="1"/>
    <col min="6143" max="6144" width="10.7109375" style="5"/>
    <col min="6145" max="6145" width="1.140625" style="5" customWidth="1"/>
    <col min="6146" max="6146" width="7.5703125" style="5" customWidth="1"/>
    <col min="6147" max="6147" width="6.85546875" style="5" customWidth="1"/>
    <col min="6148" max="6148" width="6.28515625" style="5" customWidth="1"/>
    <col min="6149" max="6149" width="7" style="5" customWidth="1"/>
    <col min="6150" max="6150" width="6.42578125" style="5" customWidth="1"/>
    <col min="6151" max="6151" width="5.85546875" style="5" customWidth="1"/>
    <col min="6152" max="6152" width="7.7109375" style="5" customWidth="1"/>
    <col min="6153" max="6153" width="10.5703125" style="5" customWidth="1"/>
    <col min="6154" max="6154" width="7.7109375" style="5" customWidth="1"/>
    <col min="6155" max="6155" width="8.85546875" style="5" customWidth="1"/>
    <col min="6156" max="6156" width="7.5703125" style="5" customWidth="1"/>
    <col min="6157" max="6157" width="6.7109375" style="5" customWidth="1"/>
    <col min="6158" max="6158" width="7.140625" style="5" customWidth="1"/>
    <col min="6159" max="6159" width="5.5703125" style="5" customWidth="1"/>
    <col min="6160" max="6160" width="5.28515625" style="5" customWidth="1"/>
    <col min="6161" max="6161" width="14.7109375" style="5" customWidth="1"/>
    <col min="6162" max="6162" width="10.5703125" style="5" customWidth="1"/>
    <col min="6163" max="6163" width="0.85546875" style="5" customWidth="1"/>
    <col min="6164" max="6164" width="3.42578125" style="5" customWidth="1"/>
    <col min="6165" max="6165" width="2.5703125" style="5" customWidth="1"/>
    <col min="6166" max="6171" width="4.7109375" style="5" customWidth="1"/>
    <col min="6172" max="6172" width="8.5703125" style="5" customWidth="1"/>
    <col min="6173" max="6178" width="4.7109375" style="5" customWidth="1"/>
    <col min="6179" max="6179" width="6.7109375" style="5" customWidth="1"/>
    <col min="6180" max="6180" width="6.140625" style="5" customWidth="1"/>
    <col min="6181" max="6184" width="4.7109375" style="5" customWidth="1"/>
    <col min="6185" max="6185" width="9" style="5" customWidth="1"/>
    <col min="6186" max="6186" width="6.28515625" style="5" customWidth="1"/>
    <col min="6187" max="6189" width="4.7109375" style="5" customWidth="1"/>
    <col min="6190" max="6190" width="5.42578125" style="5" customWidth="1"/>
    <col min="6191" max="6194" width="4.7109375" style="5" customWidth="1"/>
    <col min="6195" max="6195" width="5.5703125" style="5" customWidth="1"/>
    <col min="6196" max="6196" width="5.7109375" style="5" customWidth="1"/>
    <col min="6197" max="6200" width="4.7109375" style="5" customWidth="1"/>
    <col min="6201" max="6201" width="5.5703125" style="5" customWidth="1"/>
    <col min="6202" max="6202" width="5.85546875" style="5" customWidth="1"/>
    <col min="6203" max="6211" width="4.7109375" style="5" customWidth="1"/>
    <col min="6212" max="6212" width="0.140625" style="5" customWidth="1"/>
    <col min="6213" max="6250" width="8.7109375" style="5" customWidth="1"/>
    <col min="6251" max="6251" width="6.140625" style="5" customWidth="1"/>
    <col min="6252" max="6331" width="8.7109375" style="5" customWidth="1"/>
    <col min="6332" max="6391" width="11.42578125" style="5" customWidth="1"/>
    <col min="6392" max="6392" width="16.42578125" style="5" customWidth="1"/>
    <col min="6393" max="6398" width="11.42578125" style="5" customWidth="1"/>
    <col min="6399" max="6400" width="10.7109375" style="5"/>
    <col min="6401" max="6401" width="1.140625" style="5" customWidth="1"/>
    <col min="6402" max="6402" width="7.5703125" style="5" customWidth="1"/>
    <col min="6403" max="6403" width="6.85546875" style="5" customWidth="1"/>
    <col min="6404" max="6404" width="6.28515625" style="5" customWidth="1"/>
    <col min="6405" max="6405" width="7" style="5" customWidth="1"/>
    <col min="6406" max="6406" width="6.42578125" style="5" customWidth="1"/>
    <col min="6407" max="6407" width="5.85546875" style="5" customWidth="1"/>
    <col min="6408" max="6408" width="7.7109375" style="5" customWidth="1"/>
    <col min="6409" max="6409" width="10.5703125" style="5" customWidth="1"/>
    <col min="6410" max="6410" width="7.7109375" style="5" customWidth="1"/>
    <col min="6411" max="6411" width="8.85546875" style="5" customWidth="1"/>
    <col min="6412" max="6412" width="7.5703125" style="5" customWidth="1"/>
    <col min="6413" max="6413" width="6.7109375" style="5" customWidth="1"/>
    <col min="6414" max="6414" width="7.140625" style="5" customWidth="1"/>
    <col min="6415" max="6415" width="5.5703125" style="5" customWidth="1"/>
    <col min="6416" max="6416" width="5.28515625" style="5" customWidth="1"/>
    <col min="6417" max="6417" width="14.7109375" style="5" customWidth="1"/>
    <col min="6418" max="6418" width="10.5703125" style="5" customWidth="1"/>
    <col min="6419" max="6419" width="0.85546875" style="5" customWidth="1"/>
    <col min="6420" max="6420" width="3.42578125" style="5" customWidth="1"/>
    <col min="6421" max="6421" width="2.5703125" style="5" customWidth="1"/>
    <col min="6422" max="6427" width="4.7109375" style="5" customWidth="1"/>
    <col min="6428" max="6428" width="8.5703125" style="5" customWidth="1"/>
    <col min="6429" max="6434" width="4.7109375" style="5" customWidth="1"/>
    <col min="6435" max="6435" width="6.7109375" style="5" customWidth="1"/>
    <col min="6436" max="6436" width="6.140625" style="5" customWidth="1"/>
    <col min="6437" max="6440" width="4.7109375" style="5" customWidth="1"/>
    <col min="6441" max="6441" width="9" style="5" customWidth="1"/>
    <col min="6442" max="6442" width="6.28515625" style="5" customWidth="1"/>
    <col min="6443" max="6445" width="4.7109375" style="5" customWidth="1"/>
    <col min="6446" max="6446" width="5.42578125" style="5" customWidth="1"/>
    <col min="6447" max="6450" width="4.7109375" style="5" customWidth="1"/>
    <col min="6451" max="6451" width="5.5703125" style="5" customWidth="1"/>
    <col min="6452" max="6452" width="5.7109375" style="5" customWidth="1"/>
    <col min="6453" max="6456" width="4.7109375" style="5" customWidth="1"/>
    <col min="6457" max="6457" width="5.5703125" style="5" customWidth="1"/>
    <col min="6458" max="6458" width="5.85546875" style="5" customWidth="1"/>
    <col min="6459" max="6467" width="4.7109375" style="5" customWidth="1"/>
    <col min="6468" max="6468" width="0.140625" style="5" customWidth="1"/>
    <col min="6469" max="6506" width="8.7109375" style="5" customWidth="1"/>
    <col min="6507" max="6507" width="6.140625" style="5" customWidth="1"/>
    <col min="6508" max="6587" width="8.7109375" style="5" customWidth="1"/>
    <col min="6588" max="6647" width="11.42578125" style="5" customWidth="1"/>
    <col min="6648" max="6648" width="16.42578125" style="5" customWidth="1"/>
    <col min="6649" max="6654" width="11.42578125" style="5" customWidth="1"/>
    <col min="6655" max="6656" width="10.7109375" style="5"/>
    <col min="6657" max="6657" width="1.140625" style="5" customWidth="1"/>
    <col min="6658" max="6658" width="7.5703125" style="5" customWidth="1"/>
    <col min="6659" max="6659" width="6.85546875" style="5" customWidth="1"/>
    <col min="6660" max="6660" width="6.28515625" style="5" customWidth="1"/>
    <col min="6661" max="6661" width="7" style="5" customWidth="1"/>
    <col min="6662" max="6662" width="6.42578125" style="5" customWidth="1"/>
    <col min="6663" max="6663" width="5.85546875" style="5" customWidth="1"/>
    <col min="6664" max="6664" width="7.7109375" style="5" customWidth="1"/>
    <col min="6665" max="6665" width="10.5703125" style="5" customWidth="1"/>
    <col min="6666" max="6666" width="7.7109375" style="5" customWidth="1"/>
    <col min="6667" max="6667" width="8.85546875" style="5" customWidth="1"/>
    <col min="6668" max="6668" width="7.5703125" style="5" customWidth="1"/>
    <col min="6669" max="6669" width="6.7109375" style="5" customWidth="1"/>
    <col min="6670" max="6670" width="7.140625" style="5" customWidth="1"/>
    <col min="6671" max="6671" width="5.5703125" style="5" customWidth="1"/>
    <col min="6672" max="6672" width="5.28515625" style="5" customWidth="1"/>
    <col min="6673" max="6673" width="14.7109375" style="5" customWidth="1"/>
    <col min="6674" max="6674" width="10.5703125" style="5" customWidth="1"/>
    <col min="6675" max="6675" width="0.85546875" style="5" customWidth="1"/>
    <col min="6676" max="6676" width="3.42578125" style="5" customWidth="1"/>
    <col min="6677" max="6677" width="2.5703125" style="5" customWidth="1"/>
    <col min="6678" max="6683" width="4.7109375" style="5" customWidth="1"/>
    <col min="6684" max="6684" width="8.5703125" style="5" customWidth="1"/>
    <col min="6685" max="6690" width="4.7109375" style="5" customWidth="1"/>
    <col min="6691" max="6691" width="6.7109375" style="5" customWidth="1"/>
    <col min="6692" max="6692" width="6.140625" style="5" customWidth="1"/>
    <col min="6693" max="6696" width="4.7109375" style="5" customWidth="1"/>
    <col min="6697" max="6697" width="9" style="5" customWidth="1"/>
    <col min="6698" max="6698" width="6.28515625" style="5" customWidth="1"/>
    <col min="6699" max="6701" width="4.7109375" style="5" customWidth="1"/>
    <col min="6702" max="6702" width="5.42578125" style="5" customWidth="1"/>
    <col min="6703" max="6706" width="4.7109375" style="5" customWidth="1"/>
    <col min="6707" max="6707" width="5.5703125" style="5" customWidth="1"/>
    <col min="6708" max="6708" width="5.7109375" style="5" customWidth="1"/>
    <col min="6709" max="6712" width="4.7109375" style="5" customWidth="1"/>
    <col min="6713" max="6713" width="5.5703125" style="5" customWidth="1"/>
    <col min="6714" max="6714" width="5.85546875" style="5" customWidth="1"/>
    <col min="6715" max="6723" width="4.7109375" style="5" customWidth="1"/>
    <col min="6724" max="6724" width="0.140625" style="5" customWidth="1"/>
    <col min="6725" max="6762" width="8.7109375" style="5" customWidth="1"/>
    <col min="6763" max="6763" width="6.140625" style="5" customWidth="1"/>
    <col min="6764" max="6843" width="8.7109375" style="5" customWidth="1"/>
    <col min="6844" max="6903" width="11.42578125" style="5" customWidth="1"/>
    <col min="6904" max="6904" width="16.42578125" style="5" customWidth="1"/>
    <col min="6905" max="6910" width="11.42578125" style="5" customWidth="1"/>
    <col min="6911" max="6912" width="10.7109375" style="5"/>
    <col min="6913" max="6913" width="1.140625" style="5" customWidth="1"/>
    <col min="6914" max="6914" width="7.5703125" style="5" customWidth="1"/>
    <col min="6915" max="6915" width="6.85546875" style="5" customWidth="1"/>
    <col min="6916" max="6916" width="6.28515625" style="5" customWidth="1"/>
    <col min="6917" max="6917" width="7" style="5" customWidth="1"/>
    <col min="6918" max="6918" width="6.42578125" style="5" customWidth="1"/>
    <col min="6919" max="6919" width="5.85546875" style="5" customWidth="1"/>
    <col min="6920" max="6920" width="7.7109375" style="5" customWidth="1"/>
    <col min="6921" max="6921" width="10.5703125" style="5" customWidth="1"/>
    <col min="6922" max="6922" width="7.7109375" style="5" customWidth="1"/>
    <col min="6923" max="6923" width="8.85546875" style="5" customWidth="1"/>
    <col min="6924" max="6924" width="7.5703125" style="5" customWidth="1"/>
    <col min="6925" max="6925" width="6.7109375" style="5" customWidth="1"/>
    <col min="6926" max="6926" width="7.140625" style="5" customWidth="1"/>
    <col min="6927" max="6927" width="5.5703125" style="5" customWidth="1"/>
    <col min="6928" max="6928" width="5.28515625" style="5" customWidth="1"/>
    <col min="6929" max="6929" width="14.7109375" style="5" customWidth="1"/>
    <col min="6930" max="6930" width="10.5703125" style="5" customWidth="1"/>
    <col min="6931" max="6931" width="0.85546875" style="5" customWidth="1"/>
    <col min="6932" max="6932" width="3.42578125" style="5" customWidth="1"/>
    <col min="6933" max="6933" width="2.5703125" style="5" customWidth="1"/>
    <col min="6934" max="6939" width="4.7109375" style="5" customWidth="1"/>
    <col min="6940" max="6940" width="8.5703125" style="5" customWidth="1"/>
    <col min="6941" max="6946" width="4.7109375" style="5" customWidth="1"/>
    <col min="6947" max="6947" width="6.7109375" style="5" customWidth="1"/>
    <col min="6948" max="6948" width="6.140625" style="5" customWidth="1"/>
    <col min="6949" max="6952" width="4.7109375" style="5" customWidth="1"/>
    <col min="6953" max="6953" width="9" style="5" customWidth="1"/>
    <col min="6954" max="6954" width="6.28515625" style="5" customWidth="1"/>
    <col min="6955" max="6957" width="4.7109375" style="5" customWidth="1"/>
    <col min="6958" max="6958" width="5.42578125" style="5" customWidth="1"/>
    <col min="6959" max="6962" width="4.7109375" style="5" customWidth="1"/>
    <col min="6963" max="6963" width="5.5703125" style="5" customWidth="1"/>
    <col min="6964" max="6964" width="5.7109375" style="5" customWidth="1"/>
    <col min="6965" max="6968" width="4.7109375" style="5" customWidth="1"/>
    <col min="6969" max="6969" width="5.5703125" style="5" customWidth="1"/>
    <col min="6970" max="6970" width="5.85546875" style="5" customWidth="1"/>
    <col min="6971" max="6979" width="4.7109375" style="5" customWidth="1"/>
    <col min="6980" max="6980" width="0.140625" style="5" customWidth="1"/>
    <col min="6981" max="7018" width="8.7109375" style="5" customWidth="1"/>
    <col min="7019" max="7019" width="6.140625" style="5" customWidth="1"/>
    <col min="7020" max="7099" width="8.7109375" style="5" customWidth="1"/>
    <col min="7100" max="7159" width="11.42578125" style="5" customWidth="1"/>
    <col min="7160" max="7160" width="16.42578125" style="5" customWidth="1"/>
    <col min="7161" max="7166" width="11.42578125" style="5" customWidth="1"/>
    <col min="7167" max="7168" width="10.7109375" style="5"/>
    <col min="7169" max="7169" width="1.140625" style="5" customWidth="1"/>
    <col min="7170" max="7170" width="7.5703125" style="5" customWidth="1"/>
    <col min="7171" max="7171" width="6.85546875" style="5" customWidth="1"/>
    <col min="7172" max="7172" width="6.28515625" style="5" customWidth="1"/>
    <col min="7173" max="7173" width="7" style="5" customWidth="1"/>
    <col min="7174" max="7174" width="6.42578125" style="5" customWidth="1"/>
    <col min="7175" max="7175" width="5.85546875" style="5" customWidth="1"/>
    <col min="7176" max="7176" width="7.7109375" style="5" customWidth="1"/>
    <col min="7177" max="7177" width="10.5703125" style="5" customWidth="1"/>
    <col min="7178" max="7178" width="7.7109375" style="5" customWidth="1"/>
    <col min="7179" max="7179" width="8.85546875" style="5" customWidth="1"/>
    <col min="7180" max="7180" width="7.5703125" style="5" customWidth="1"/>
    <col min="7181" max="7181" width="6.7109375" style="5" customWidth="1"/>
    <col min="7182" max="7182" width="7.140625" style="5" customWidth="1"/>
    <col min="7183" max="7183" width="5.5703125" style="5" customWidth="1"/>
    <col min="7184" max="7184" width="5.28515625" style="5" customWidth="1"/>
    <col min="7185" max="7185" width="14.7109375" style="5" customWidth="1"/>
    <col min="7186" max="7186" width="10.5703125" style="5" customWidth="1"/>
    <col min="7187" max="7187" width="0.85546875" style="5" customWidth="1"/>
    <col min="7188" max="7188" width="3.42578125" style="5" customWidth="1"/>
    <col min="7189" max="7189" width="2.5703125" style="5" customWidth="1"/>
    <col min="7190" max="7195" width="4.7109375" style="5" customWidth="1"/>
    <col min="7196" max="7196" width="8.5703125" style="5" customWidth="1"/>
    <col min="7197" max="7202" width="4.7109375" style="5" customWidth="1"/>
    <col min="7203" max="7203" width="6.7109375" style="5" customWidth="1"/>
    <col min="7204" max="7204" width="6.140625" style="5" customWidth="1"/>
    <col min="7205" max="7208" width="4.7109375" style="5" customWidth="1"/>
    <col min="7209" max="7209" width="9" style="5" customWidth="1"/>
    <col min="7210" max="7210" width="6.28515625" style="5" customWidth="1"/>
    <col min="7211" max="7213" width="4.7109375" style="5" customWidth="1"/>
    <col min="7214" max="7214" width="5.42578125" style="5" customWidth="1"/>
    <col min="7215" max="7218" width="4.7109375" style="5" customWidth="1"/>
    <col min="7219" max="7219" width="5.5703125" style="5" customWidth="1"/>
    <col min="7220" max="7220" width="5.7109375" style="5" customWidth="1"/>
    <col min="7221" max="7224" width="4.7109375" style="5" customWidth="1"/>
    <col min="7225" max="7225" width="5.5703125" style="5" customWidth="1"/>
    <col min="7226" max="7226" width="5.85546875" style="5" customWidth="1"/>
    <col min="7227" max="7235" width="4.7109375" style="5" customWidth="1"/>
    <col min="7236" max="7236" width="0.140625" style="5" customWidth="1"/>
    <col min="7237" max="7274" width="8.7109375" style="5" customWidth="1"/>
    <col min="7275" max="7275" width="6.140625" style="5" customWidth="1"/>
    <col min="7276" max="7355" width="8.7109375" style="5" customWidth="1"/>
    <col min="7356" max="7415" width="11.42578125" style="5" customWidth="1"/>
    <col min="7416" max="7416" width="16.42578125" style="5" customWidth="1"/>
    <col min="7417" max="7422" width="11.42578125" style="5" customWidth="1"/>
    <col min="7423" max="7424" width="10.7109375" style="5"/>
    <col min="7425" max="7425" width="1.140625" style="5" customWidth="1"/>
    <col min="7426" max="7426" width="7.5703125" style="5" customWidth="1"/>
    <col min="7427" max="7427" width="6.85546875" style="5" customWidth="1"/>
    <col min="7428" max="7428" width="6.28515625" style="5" customWidth="1"/>
    <col min="7429" max="7429" width="7" style="5" customWidth="1"/>
    <col min="7430" max="7430" width="6.42578125" style="5" customWidth="1"/>
    <col min="7431" max="7431" width="5.85546875" style="5" customWidth="1"/>
    <col min="7432" max="7432" width="7.7109375" style="5" customWidth="1"/>
    <col min="7433" max="7433" width="10.5703125" style="5" customWidth="1"/>
    <col min="7434" max="7434" width="7.7109375" style="5" customWidth="1"/>
    <col min="7435" max="7435" width="8.85546875" style="5" customWidth="1"/>
    <col min="7436" max="7436" width="7.5703125" style="5" customWidth="1"/>
    <col min="7437" max="7437" width="6.7109375" style="5" customWidth="1"/>
    <col min="7438" max="7438" width="7.140625" style="5" customWidth="1"/>
    <col min="7439" max="7439" width="5.5703125" style="5" customWidth="1"/>
    <col min="7440" max="7440" width="5.28515625" style="5" customWidth="1"/>
    <col min="7441" max="7441" width="14.7109375" style="5" customWidth="1"/>
    <col min="7442" max="7442" width="10.5703125" style="5" customWidth="1"/>
    <col min="7443" max="7443" width="0.85546875" style="5" customWidth="1"/>
    <col min="7444" max="7444" width="3.42578125" style="5" customWidth="1"/>
    <col min="7445" max="7445" width="2.5703125" style="5" customWidth="1"/>
    <col min="7446" max="7451" width="4.7109375" style="5" customWidth="1"/>
    <col min="7452" max="7452" width="8.5703125" style="5" customWidth="1"/>
    <col min="7453" max="7458" width="4.7109375" style="5" customWidth="1"/>
    <col min="7459" max="7459" width="6.7109375" style="5" customWidth="1"/>
    <col min="7460" max="7460" width="6.140625" style="5" customWidth="1"/>
    <col min="7461" max="7464" width="4.7109375" style="5" customWidth="1"/>
    <col min="7465" max="7465" width="9" style="5" customWidth="1"/>
    <col min="7466" max="7466" width="6.28515625" style="5" customWidth="1"/>
    <col min="7467" max="7469" width="4.7109375" style="5" customWidth="1"/>
    <col min="7470" max="7470" width="5.42578125" style="5" customWidth="1"/>
    <col min="7471" max="7474" width="4.7109375" style="5" customWidth="1"/>
    <col min="7475" max="7475" width="5.5703125" style="5" customWidth="1"/>
    <col min="7476" max="7476" width="5.7109375" style="5" customWidth="1"/>
    <col min="7477" max="7480" width="4.7109375" style="5" customWidth="1"/>
    <col min="7481" max="7481" width="5.5703125" style="5" customWidth="1"/>
    <col min="7482" max="7482" width="5.85546875" style="5" customWidth="1"/>
    <col min="7483" max="7491" width="4.7109375" style="5" customWidth="1"/>
    <col min="7492" max="7492" width="0.140625" style="5" customWidth="1"/>
    <col min="7493" max="7530" width="8.7109375" style="5" customWidth="1"/>
    <col min="7531" max="7531" width="6.140625" style="5" customWidth="1"/>
    <col min="7532" max="7611" width="8.7109375" style="5" customWidth="1"/>
    <col min="7612" max="7671" width="11.42578125" style="5" customWidth="1"/>
    <col min="7672" max="7672" width="16.42578125" style="5" customWidth="1"/>
    <col min="7673" max="7678" width="11.42578125" style="5" customWidth="1"/>
    <col min="7679" max="7680" width="10.7109375" style="5"/>
    <col min="7681" max="7681" width="1.140625" style="5" customWidth="1"/>
    <col min="7682" max="7682" width="7.5703125" style="5" customWidth="1"/>
    <col min="7683" max="7683" width="6.85546875" style="5" customWidth="1"/>
    <col min="7684" max="7684" width="6.28515625" style="5" customWidth="1"/>
    <col min="7685" max="7685" width="7" style="5" customWidth="1"/>
    <col min="7686" max="7686" width="6.42578125" style="5" customWidth="1"/>
    <col min="7687" max="7687" width="5.85546875" style="5" customWidth="1"/>
    <col min="7688" max="7688" width="7.7109375" style="5" customWidth="1"/>
    <col min="7689" max="7689" width="10.5703125" style="5" customWidth="1"/>
    <col min="7690" max="7690" width="7.7109375" style="5" customWidth="1"/>
    <col min="7691" max="7691" width="8.85546875" style="5" customWidth="1"/>
    <col min="7692" max="7692" width="7.5703125" style="5" customWidth="1"/>
    <col min="7693" max="7693" width="6.7109375" style="5" customWidth="1"/>
    <col min="7694" max="7694" width="7.140625" style="5" customWidth="1"/>
    <col min="7695" max="7695" width="5.5703125" style="5" customWidth="1"/>
    <col min="7696" max="7696" width="5.28515625" style="5" customWidth="1"/>
    <col min="7697" max="7697" width="14.7109375" style="5" customWidth="1"/>
    <col min="7698" max="7698" width="10.5703125" style="5" customWidth="1"/>
    <col min="7699" max="7699" width="0.85546875" style="5" customWidth="1"/>
    <col min="7700" max="7700" width="3.42578125" style="5" customWidth="1"/>
    <col min="7701" max="7701" width="2.5703125" style="5" customWidth="1"/>
    <col min="7702" max="7707" width="4.7109375" style="5" customWidth="1"/>
    <col min="7708" max="7708" width="8.5703125" style="5" customWidth="1"/>
    <col min="7709" max="7714" width="4.7109375" style="5" customWidth="1"/>
    <col min="7715" max="7715" width="6.7109375" style="5" customWidth="1"/>
    <col min="7716" max="7716" width="6.140625" style="5" customWidth="1"/>
    <col min="7717" max="7720" width="4.7109375" style="5" customWidth="1"/>
    <col min="7721" max="7721" width="9" style="5" customWidth="1"/>
    <col min="7722" max="7722" width="6.28515625" style="5" customWidth="1"/>
    <col min="7723" max="7725" width="4.7109375" style="5" customWidth="1"/>
    <col min="7726" max="7726" width="5.42578125" style="5" customWidth="1"/>
    <col min="7727" max="7730" width="4.7109375" style="5" customWidth="1"/>
    <col min="7731" max="7731" width="5.5703125" style="5" customWidth="1"/>
    <col min="7732" max="7732" width="5.7109375" style="5" customWidth="1"/>
    <col min="7733" max="7736" width="4.7109375" style="5" customWidth="1"/>
    <col min="7737" max="7737" width="5.5703125" style="5" customWidth="1"/>
    <col min="7738" max="7738" width="5.85546875" style="5" customWidth="1"/>
    <col min="7739" max="7747" width="4.7109375" style="5" customWidth="1"/>
    <col min="7748" max="7748" width="0.140625" style="5" customWidth="1"/>
    <col min="7749" max="7786" width="8.7109375" style="5" customWidth="1"/>
    <col min="7787" max="7787" width="6.140625" style="5" customWidth="1"/>
    <col min="7788" max="7867" width="8.7109375" style="5" customWidth="1"/>
    <col min="7868" max="7927" width="11.42578125" style="5" customWidth="1"/>
    <col min="7928" max="7928" width="16.42578125" style="5" customWidth="1"/>
    <col min="7929" max="7934" width="11.42578125" style="5" customWidth="1"/>
    <col min="7935" max="7936" width="10.7109375" style="5"/>
    <col min="7937" max="7937" width="1.140625" style="5" customWidth="1"/>
    <col min="7938" max="7938" width="7.5703125" style="5" customWidth="1"/>
    <col min="7939" max="7939" width="6.85546875" style="5" customWidth="1"/>
    <col min="7940" max="7940" width="6.28515625" style="5" customWidth="1"/>
    <col min="7941" max="7941" width="7" style="5" customWidth="1"/>
    <col min="7942" max="7942" width="6.42578125" style="5" customWidth="1"/>
    <col min="7943" max="7943" width="5.85546875" style="5" customWidth="1"/>
    <col min="7944" max="7944" width="7.7109375" style="5" customWidth="1"/>
    <col min="7945" max="7945" width="10.5703125" style="5" customWidth="1"/>
    <col min="7946" max="7946" width="7.7109375" style="5" customWidth="1"/>
    <col min="7947" max="7947" width="8.85546875" style="5" customWidth="1"/>
    <col min="7948" max="7948" width="7.5703125" style="5" customWidth="1"/>
    <col min="7949" max="7949" width="6.7109375" style="5" customWidth="1"/>
    <col min="7950" max="7950" width="7.140625" style="5" customWidth="1"/>
    <col min="7951" max="7951" width="5.5703125" style="5" customWidth="1"/>
    <col min="7952" max="7952" width="5.28515625" style="5" customWidth="1"/>
    <col min="7953" max="7953" width="14.7109375" style="5" customWidth="1"/>
    <col min="7954" max="7954" width="10.5703125" style="5" customWidth="1"/>
    <col min="7955" max="7955" width="0.85546875" style="5" customWidth="1"/>
    <col min="7956" max="7956" width="3.42578125" style="5" customWidth="1"/>
    <col min="7957" max="7957" width="2.5703125" style="5" customWidth="1"/>
    <col min="7958" max="7963" width="4.7109375" style="5" customWidth="1"/>
    <col min="7964" max="7964" width="8.5703125" style="5" customWidth="1"/>
    <col min="7965" max="7970" width="4.7109375" style="5" customWidth="1"/>
    <col min="7971" max="7971" width="6.7109375" style="5" customWidth="1"/>
    <col min="7972" max="7972" width="6.140625" style="5" customWidth="1"/>
    <col min="7973" max="7976" width="4.7109375" style="5" customWidth="1"/>
    <col min="7977" max="7977" width="9" style="5" customWidth="1"/>
    <col min="7978" max="7978" width="6.28515625" style="5" customWidth="1"/>
    <col min="7979" max="7981" width="4.7109375" style="5" customWidth="1"/>
    <col min="7982" max="7982" width="5.42578125" style="5" customWidth="1"/>
    <col min="7983" max="7986" width="4.7109375" style="5" customWidth="1"/>
    <col min="7987" max="7987" width="5.5703125" style="5" customWidth="1"/>
    <col min="7988" max="7988" width="5.7109375" style="5" customWidth="1"/>
    <col min="7989" max="7992" width="4.7109375" style="5" customWidth="1"/>
    <col min="7993" max="7993" width="5.5703125" style="5" customWidth="1"/>
    <col min="7994" max="7994" width="5.85546875" style="5" customWidth="1"/>
    <col min="7995" max="8003" width="4.7109375" style="5" customWidth="1"/>
    <col min="8004" max="8004" width="0.140625" style="5" customWidth="1"/>
    <col min="8005" max="8042" width="8.7109375" style="5" customWidth="1"/>
    <col min="8043" max="8043" width="6.140625" style="5" customWidth="1"/>
    <col min="8044" max="8123" width="8.7109375" style="5" customWidth="1"/>
    <col min="8124" max="8183" width="11.42578125" style="5" customWidth="1"/>
    <col min="8184" max="8184" width="16.42578125" style="5" customWidth="1"/>
    <col min="8185" max="8190" width="11.42578125" style="5" customWidth="1"/>
    <col min="8191" max="8192" width="10.7109375" style="5"/>
    <col min="8193" max="8193" width="1.140625" style="5" customWidth="1"/>
    <col min="8194" max="8194" width="7.5703125" style="5" customWidth="1"/>
    <col min="8195" max="8195" width="6.85546875" style="5" customWidth="1"/>
    <col min="8196" max="8196" width="6.28515625" style="5" customWidth="1"/>
    <col min="8197" max="8197" width="7" style="5" customWidth="1"/>
    <col min="8198" max="8198" width="6.42578125" style="5" customWidth="1"/>
    <col min="8199" max="8199" width="5.85546875" style="5" customWidth="1"/>
    <col min="8200" max="8200" width="7.7109375" style="5" customWidth="1"/>
    <col min="8201" max="8201" width="10.5703125" style="5" customWidth="1"/>
    <col min="8202" max="8202" width="7.7109375" style="5" customWidth="1"/>
    <col min="8203" max="8203" width="8.85546875" style="5" customWidth="1"/>
    <col min="8204" max="8204" width="7.5703125" style="5" customWidth="1"/>
    <col min="8205" max="8205" width="6.7109375" style="5" customWidth="1"/>
    <col min="8206" max="8206" width="7.140625" style="5" customWidth="1"/>
    <col min="8207" max="8207" width="5.5703125" style="5" customWidth="1"/>
    <col min="8208" max="8208" width="5.28515625" style="5" customWidth="1"/>
    <col min="8209" max="8209" width="14.7109375" style="5" customWidth="1"/>
    <col min="8210" max="8210" width="10.5703125" style="5" customWidth="1"/>
    <col min="8211" max="8211" width="0.85546875" style="5" customWidth="1"/>
    <col min="8212" max="8212" width="3.42578125" style="5" customWidth="1"/>
    <col min="8213" max="8213" width="2.5703125" style="5" customWidth="1"/>
    <col min="8214" max="8219" width="4.7109375" style="5" customWidth="1"/>
    <col min="8220" max="8220" width="8.5703125" style="5" customWidth="1"/>
    <col min="8221" max="8226" width="4.7109375" style="5" customWidth="1"/>
    <col min="8227" max="8227" width="6.7109375" style="5" customWidth="1"/>
    <col min="8228" max="8228" width="6.140625" style="5" customWidth="1"/>
    <col min="8229" max="8232" width="4.7109375" style="5" customWidth="1"/>
    <col min="8233" max="8233" width="9" style="5" customWidth="1"/>
    <col min="8234" max="8234" width="6.28515625" style="5" customWidth="1"/>
    <col min="8235" max="8237" width="4.7109375" style="5" customWidth="1"/>
    <col min="8238" max="8238" width="5.42578125" style="5" customWidth="1"/>
    <col min="8239" max="8242" width="4.7109375" style="5" customWidth="1"/>
    <col min="8243" max="8243" width="5.5703125" style="5" customWidth="1"/>
    <col min="8244" max="8244" width="5.7109375" style="5" customWidth="1"/>
    <col min="8245" max="8248" width="4.7109375" style="5" customWidth="1"/>
    <col min="8249" max="8249" width="5.5703125" style="5" customWidth="1"/>
    <col min="8250" max="8250" width="5.85546875" style="5" customWidth="1"/>
    <col min="8251" max="8259" width="4.7109375" style="5" customWidth="1"/>
    <col min="8260" max="8260" width="0.140625" style="5" customWidth="1"/>
    <col min="8261" max="8298" width="8.7109375" style="5" customWidth="1"/>
    <col min="8299" max="8299" width="6.140625" style="5" customWidth="1"/>
    <col min="8300" max="8379" width="8.7109375" style="5" customWidth="1"/>
    <col min="8380" max="8439" width="11.42578125" style="5" customWidth="1"/>
    <col min="8440" max="8440" width="16.42578125" style="5" customWidth="1"/>
    <col min="8441" max="8446" width="11.42578125" style="5" customWidth="1"/>
    <col min="8447" max="8448" width="10.7109375" style="5"/>
    <col min="8449" max="8449" width="1.140625" style="5" customWidth="1"/>
    <col min="8450" max="8450" width="7.5703125" style="5" customWidth="1"/>
    <col min="8451" max="8451" width="6.85546875" style="5" customWidth="1"/>
    <col min="8452" max="8452" width="6.28515625" style="5" customWidth="1"/>
    <col min="8453" max="8453" width="7" style="5" customWidth="1"/>
    <col min="8454" max="8454" width="6.42578125" style="5" customWidth="1"/>
    <col min="8455" max="8455" width="5.85546875" style="5" customWidth="1"/>
    <col min="8456" max="8456" width="7.7109375" style="5" customWidth="1"/>
    <col min="8457" max="8457" width="10.5703125" style="5" customWidth="1"/>
    <col min="8458" max="8458" width="7.7109375" style="5" customWidth="1"/>
    <col min="8459" max="8459" width="8.85546875" style="5" customWidth="1"/>
    <col min="8460" max="8460" width="7.5703125" style="5" customWidth="1"/>
    <col min="8461" max="8461" width="6.7109375" style="5" customWidth="1"/>
    <col min="8462" max="8462" width="7.140625" style="5" customWidth="1"/>
    <col min="8463" max="8463" width="5.5703125" style="5" customWidth="1"/>
    <col min="8464" max="8464" width="5.28515625" style="5" customWidth="1"/>
    <col min="8465" max="8465" width="14.7109375" style="5" customWidth="1"/>
    <col min="8466" max="8466" width="10.5703125" style="5" customWidth="1"/>
    <col min="8467" max="8467" width="0.85546875" style="5" customWidth="1"/>
    <col min="8468" max="8468" width="3.42578125" style="5" customWidth="1"/>
    <col min="8469" max="8469" width="2.5703125" style="5" customWidth="1"/>
    <col min="8470" max="8475" width="4.7109375" style="5" customWidth="1"/>
    <col min="8476" max="8476" width="8.5703125" style="5" customWidth="1"/>
    <col min="8477" max="8482" width="4.7109375" style="5" customWidth="1"/>
    <col min="8483" max="8483" width="6.7109375" style="5" customWidth="1"/>
    <col min="8484" max="8484" width="6.140625" style="5" customWidth="1"/>
    <col min="8485" max="8488" width="4.7109375" style="5" customWidth="1"/>
    <col min="8489" max="8489" width="9" style="5" customWidth="1"/>
    <col min="8490" max="8490" width="6.28515625" style="5" customWidth="1"/>
    <col min="8491" max="8493" width="4.7109375" style="5" customWidth="1"/>
    <col min="8494" max="8494" width="5.42578125" style="5" customWidth="1"/>
    <col min="8495" max="8498" width="4.7109375" style="5" customWidth="1"/>
    <col min="8499" max="8499" width="5.5703125" style="5" customWidth="1"/>
    <col min="8500" max="8500" width="5.7109375" style="5" customWidth="1"/>
    <col min="8501" max="8504" width="4.7109375" style="5" customWidth="1"/>
    <col min="8505" max="8505" width="5.5703125" style="5" customWidth="1"/>
    <col min="8506" max="8506" width="5.85546875" style="5" customWidth="1"/>
    <col min="8507" max="8515" width="4.7109375" style="5" customWidth="1"/>
    <col min="8516" max="8516" width="0.140625" style="5" customWidth="1"/>
    <col min="8517" max="8554" width="8.7109375" style="5" customWidth="1"/>
    <col min="8555" max="8555" width="6.140625" style="5" customWidth="1"/>
    <col min="8556" max="8635" width="8.7109375" style="5" customWidth="1"/>
    <col min="8636" max="8695" width="11.42578125" style="5" customWidth="1"/>
    <col min="8696" max="8696" width="16.42578125" style="5" customWidth="1"/>
    <col min="8697" max="8702" width="11.42578125" style="5" customWidth="1"/>
    <col min="8703" max="8704" width="10.7109375" style="5"/>
    <col min="8705" max="8705" width="1.140625" style="5" customWidth="1"/>
    <col min="8706" max="8706" width="7.5703125" style="5" customWidth="1"/>
    <col min="8707" max="8707" width="6.85546875" style="5" customWidth="1"/>
    <col min="8708" max="8708" width="6.28515625" style="5" customWidth="1"/>
    <col min="8709" max="8709" width="7" style="5" customWidth="1"/>
    <col min="8710" max="8710" width="6.42578125" style="5" customWidth="1"/>
    <col min="8711" max="8711" width="5.85546875" style="5" customWidth="1"/>
    <col min="8712" max="8712" width="7.7109375" style="5" customWidth="1"/>
    <col min="8713" max="8713" width="10.5703125" style="5" customWidth="1"/>
    <col min="8714" max="8714" width="7.7109375" style="5" customWidth="1"/>
    <col min="8715" max="8715" width="8.85546875" style="5" customWidth="1"/>
    <col min="8716" max="8716" width="7.5703125" style="5" customWidth="1"/>
    <col min="8717" max="8717" width="6.7109375" style="5" customWidth="1"/>
    <col min="8718" max="8718" width="7.140625" style="5" customWidth="1"/>
    <col min="8719" max="8719" width="5.5703125" style="5" customWidth="1"/>
    <col min="8720" max="8720" width="5.28515625" style="5" customWidth="1"/>
    <col min="8721" max="8721" width="14.7109375" style="5" customWidth="1"/>
    <col min="8722" max="8722" width="10.5703125" style="5" customWidth="1"/>
    <col min="8723" max="8723" width="0.85546875" style="5" customWidth="1"/>
    <col min="8724" max="8724" width="3.42578125" style="5" customWidth="1"/>
    <col min="8725" max="8725" width="2.5703125" style="5" customWidth="1"/>
    <col min="8726" max="8731" width="4.7109375" style="5" customWidth="1"/>
    <col min="8732" max="8732" width="8.5703125" style="5" customWidth="1"/>
    <col min="8733" max="8738" width="4.7109375" style="5" customWidth="1"/>
    <col min="8739" max="8739" width="6.7109375" style="5" customWidth="1"/>
    <col min="8740" max="8740" width="6.140625" style="5" customWidth="1"/>
    <col min="8741" max="8744" width="4.7109375" style="5" customWidth="1"/>
    <col min="8745" max="8745" width="9" style="5" customWidth="1"/>
    <col min="8746" max="8746" width="6.28515625" style="5" customWidth="1"/>
    <col min="8747" max="8749" width="4.7109375" style="5" customWidth="1"/>
    <col min="8750" max="8750" width="5.42578125" style="5" customWidth="1"/>
    <col min="8751" max="8754" width="4.7109375" style="5" customWidth="1"/>
    <col min="8755" max="8755" width="5.5703125" style="5" customWidth="1"/>
    <col min="8756" max="8756" width="5.7109375" style="5" customWidth="1"/>
    <col min="8757" max="8760" width="4.7109375" style="5" customWidth="1"/>
    <col min="8761" max="8761" width="5.5703125" style="5" customWidth="1"/>
    <col min="8762" max="8762" width="5.85546875" style="5" customWidth="1"/>
    <col min="8763" max="8771" width="4.7109375" style="5" customWidth="1"/>
    <col min="8772" max="8772" width="0.140625" style="5" customWidth="1"/>
    <col min="8773" max="8810" width="8.7109375" style="5" customWidth="1"/>
    <col min="8811" max="8811" width="6.140625" style="5" customWidth="1"/>
    <col min="8812" max="8891" width="8.7109375" style="5" customWidth="1"/>
    <col min="8892" max="8951" width="11.42578125" style="5" customWidth="1"/>
    <col min="8952" max="8952" width="16.42578125" style="5" customWidth="1"/>
    <col min="8953" max="8958" width="11.42578125" style="5" customWidth="1"/>
    <col min="8959" max="8960" width="10.7109375" style="5"/>
    <col min="8961" max="8961" width="1.140625" style="5" customWidth="1"/>
    <col min="8962" max="8962" width="7.5703125" style="5" customWidth="1"/>
    <col min="8963" max="8963" width="6.85546875" style="5" customWidth="1"/>
    <col min="8964" max="8964" width="6.28515625" style="5" customWidth="1"/>
    <col min="8965" max="8965" width="7" style="5" customWidth="1"/>
    <col min="8966" max="8966" width="6.42578125" style="5" customWidth="1"/>
    <col min="8967" max="8967" width="5.85546875" style="5" customWidth="1"/>
    <col min="8968" max="8968" width="7.7109375" style="5" customWidth="1"/>
    <col min="8969" max="8969" width="10.5703125" style="5" customWidth="1"/>
    <col min="8970" max="8970" width="7.7109375" style="5" customWidth="1"/>
    <col min="8971" max="8971" width="8.85546875" style="5" customWidth="1"/>
    <col min="8972" max="8972" width="7.5703125" style="5" customWidth="1"/>
    <col min="8973" max="8973" width="6.7109375" style="5" customWidth="1"/>
    <col min="8974" max="8974" width="7.140625" style="5" customWidth="1"/>
    <col min="8975" max="8975" width="5.5703125" style="5" customWidth="1"/>
    <col min="8976" max="8976" width="5.28515625" style="5" customWidth="1"/>
    <col min="8977" max="8977" width="14.7109375" style="5" customWidth="1"/>
    <col min="8978" max="8978" width="10.5703125" style="5" customWidth="1"/>
    <col min="8979" max="8979" width="0.85546875" style="5" customWidth="1"/>
    <col min="8980" max="8980" width="3.42578125" style="5" customWidth="1"/>
    <col min="8981" max="8981" width="2.5703125" style="5" customWidth="1"/>
    <col min="8982" max="8987" width="4.7109375" style="5" customWidth="1"/>
    <col min="8988" max="8988" width="8.5703125" style="5" customWidth="1"/>
    <col min="8989" max="8994" width="4.7109375" style="5" customWidth="1"/>
    <col min="8995" max="8995" width="6.7109375" style="5" customWidth="1"/>
    <col min="8996" max="8996" width="6.140625" style="5" customWidth="1"/>
    <col min="8997" max="9000" width="4.7109375" style="5" customWidth="1"/>
    <col min="9001" max="9001" width="9" style="5" customWidth="1"/>
    <col min="9002" max="9002" width="6.28515625" style="5" customWidth="1"/>
    <col min="9003" max="9005" width="4.7109375" style="5" customWidth="1"/>
    <col min="9006" max="9006" width="5.42578125" style="5" customWidth="1"/>
    <col min="9007" max="9010" width="4.7109375" style="5" customWidth="1"/>
    <col min="9011" max="9011" width="5.5703125" style="5" customWidth="1"/>
    <col min="9012" max="9012" width="5.7109375" style="5" customWidth="1"/>
    <col min="9013" max="9016" width="4.7109375" style="5" customWidth="1"/>
    <col min="9017" max="9017" width="5.5703125" style="5" customWidth="1"/>
    <col min="9018" max="9018" width="5.85546875" style="5" customWidth="1"/>
    <col min="9019" max="9027" width="4.7109375" style="5" customWidth="1"/>
    <col min="9028" max="9028" width="0.140625" style="5" customWidth="1"/>
    <col min="9029" max="9066" width="8.7109375" style="5" customWidth="1"/>
    <col min="9067" max="9067" width="6.140625" style="5" customWidth="1"/>
    <col min="9068" max="9147" width="8.7109375" style="5" customWidth="1"/>
    <col min="9148" max="9207" width="11.42578125" style="5" customWidth="1"/>
    <col min="9208" max="9208" width="16.42578125" style="5" customWidth="1"/>
    <col min="9209" max="9214" width="11.42578125" style="5" customWidth="1"/>
    <col min="9215" max="9216" width="10.7109375" style="5"/>
    <col min="9217" max="9217" width="1.140625" style="5" customWidth="1"/>
    <col min="9218" max="9218" width="7.5703125" style="5" customWidth="1"/>
    <col min="9219" max="9219" width="6.85546875" style="5" customWidth="1"/>
    <col min="9220" max="9220" width="6.28515625" style="5" customWidth="1"/>
    <col min="9221" max="9221" width="7" style="5" customWidth="1"/>
    <col min="9222" max="9222" width="6.42578125" style="5" customWidth="1"/>
    <col min="9223" max="9223" width="5.85546875" style="5" customWidth="1"/>
    <col min="9224" max="9224" width="7.7109375" style="5" customWidth="1"/>
    <col min="9225" max="9225" width="10.5703125" style="5" customWidth="1"/>
    <col min="9226" max="9226" width="7.7109375" style="5" customWidth="1"/>
    <col min="9227" max="9227" width="8.85546875" style="5" customWidth="1"/>
    <col min="9228" max="9228" width="7.5703125" style="5" customWidth="1"/>
    <col min="9229" max="9229" width="6.7109375" style="5" customWidth="1"/>
    <col min="9230" max="9230" width="7.140625" style="5" customWidth="1"/>
    <col min="9231" max="9231" width="5.5703125" style="5" customWidth="1"/>
    <col min="9232" max="9232" width="5.28515625" style="5" customWidth="1"/>
    <col min="9233" max="9233" width="14.7109375" style="5" customWidth="1"/>
    <col min="9234" max="9234" width="10.5703125" style="5" customWidth="1"/>
    <col min="9235" max="9235" width="0.85546875" style="5" customWidth="1"/>
    <col min="9236" max="9236" width="3.42578125" style="5" customWidth="1"/>
    <col min="9237" max="9237" width="2.5703125" style="5" customWidth="1"/>
    <col min="9238" max="9243" width="4.7109375" style="5" customWidth="1"/>
    <col min="9244" max="9244" width="8.5703125" style="5" customWidth="1"/>
    <col min="9245" max="9250" width="4.7109375" style="5" customWidth="1"/>
    <col min="9251" max="9251" width="6.7109375" style="5" customWidth="1"/>
    <col min="9252" max="9252" width="6.140625" style="5" customWidth="1"/>
    <col min="9253" max="9256" width="4.7109375" style="5" customWidth="1"/>
    <col min="9257" max="9257" width="9" style="5" customWidth="1"/>
    <col min="9258" max="9258" width="6.28515625" style="5" customWidth="1"/>
    <col min="9259" max="9261" width="4.7109375" style="5" customWidth="1"/>
    <col min="9262" max="9262" width="5.42578125" style="5" customWidth="1"/>
    <col min="9263" max="9266" width="4.7109375" style="5" customWidth="1"/>
    <col min="9267" max="9267" width="5.5703125" style="5" customWidth="1"/>
    <col min="9268" max="9268" width="5.7109375" style="5" customWidth="1"/>
    <col min="9269" max="9272" width="4.7109375" style="5" customWidth="1"/>
    <col min="9273" max="9273" width="5.5703125" style="5" customWidth="1"/>
    <col min="9274" max="9274" width="5.85546875" style="5" customWidth="1"/>
    <col min="9275" max="9283" width="4.7109375" style="5" customWidth="1"/>
    <col min="9284" max="9284" width="0.140625" style="5" customWidth="1"/>
    <col min="9285" max="9322" width="8.7109375" style="5" customWidth="1"/>
    <col min="9323" max="9323" width="6.140625" style="5" customWidth="1"/>
    <col min="9324" max="9403" width="8.7109375" style="5" customWidth="1"/>
    <col min="9404" max="9463" width="11.42578125" style="5" customWidth="1"/>
    <col min="9464" max="9464" width="16.42578125" style="5" customWidth="1"/>
    <col min="9465" max="9470" width="11.42578125" style="5" customWidth="1"/>
    <col min="9471" max="9472" width="10.7109375" style="5"/>
    <col min="9473" max="9473" width="1.140625" style="5" customWidth="1"/>
    <col min="9474" max="9474" width="7.5703125" style="5" customWidth="1"/>
    <col min="9475" max="9475" width="6.85546875" style="5" customWidth="1"/>
    <col min="9476" max="9476" width="6.28515625" style="5" customWidth="1"/>
    <col min="9477" max="9477" width="7" style="5" customWidth="1"/>
    <col min="9478" max="9478" width="6.42578125" style="5" customWidth="1"/>
    <col min="9479" max="9479" width="5.85546875" style="5" customWidth="1"/>
    <col min="9480" max="9480" width="7.7109375" style="5" customWidth="1"/>
    <col min="9481" max="9481" width="10.5703125" style="5" customWidth="1"/>
    <col min="9482" max="9482" width="7.7109375" style="5" customWidth="1"/>
    <col min="9483" max="9483" width="8.85546875" style="5" customWidth="1"/>
    <col min="9484" max="9484" width="7.5703125" style="5" customWidth="1"/>
    <col min="9485" max="9485" width="6.7109375" style="5" customWidth="1"/>
    <col min="9486" max="9486" width="7.140625" style="5" customWidth="1"/>
    <col min="9487" max="9487" width="5.5703125" style="5" customWidth="1"/>
    <col min="9488" max="9488" width="5.28515625" style="5" customWidth="1"/>
    <col min="9489" max="9489" width="14.7109375" style="5" customWidth="1"/>
    <col min="9490" max="9490" width="10.5703125" style="5" customWidth="1"/>
    <col min="9491" max="9491" width="0.85546875" style="5" customWidth="1"/>
    <col min="9492" max="9492" width="3.42578125" style="5" customWidth="1"/>
    <col min="9493" max="9493" width="2.5703125" style="5" customWidth="1"/>
    <col min="9494" max="9499" width="4.7109375" style="5" customWidth="1"/>
    <col min="9500" max="9500" width="8.5703125" style="5" customWidth="1"/>
    <col min="9501" max="9506" width="4.7109375" style="5" customWidth="1"/>
    <col min="9507" max="9507" width="6.7109375" style="5" customWidth="1"/>
    <col min="9508" max="9508" width="6.140625" style="5" customWidth="1"/>
    <col min="9509" max="9512" width="4.7109375" style="5" customWidth="1"/>
    <col min="9513" max="9513" width="9" style="5" customWidth="1"/>
    <col min="9514" max="9514" width="6.28515625" style="5" customWidth="1"/>
    <col min="9515" max="9517" width="4.7109375" style="5" customWidth="1"/>
    <col min="9518" max="9518" width="5.42578125" style="5" customWidth="1"/>
    <col min="9519" max="9522" width="4.7109375" style="5" customWidth="1"/>
    <col min="9523" max="9523" width="5.5703125" style="5" customWidth="1"/>
    <col min="9524" max="9524" width="5.7109375" style="5" customWidth="1"/>
    <col min="9525" max="9528" width="4.7109375" style="5" customWidth="1"/>
    <col min="9529" max="9529" width="5.5703125" style="5" customWidth="1"/>
    <col min="9530" max="9530" width="5.85546875" style="5" customWidth="1"/>
    <col min="9531" max="9539" width="4.7109375" style="5" customWidth="1"/>
    <col min="9540" max="9540" width="0.140625" style="5" customWidth="1"/>
    <col min="9541" max="9578" width="8.7109375" style="5" customWidth="1"/>
    <col min="9579" max="9579" width="6.140625" style="5" customWidth="1"/>
    <col min="9580" max="9659" width="8.7109375" style="5" customWidth="1"/>
    <col min="9660" max="9719" width="11.42578125" style="5" customWidth="1"/>
    <col min="9720" max="9720" width="16.42578125" style="5" customWidth="1"/>
    <col min="9721" max="9726" width="11.42578125" style="5" customWidth="1"/>
    <col min="9727" max="9728" width="10.7109375" style="5"/>
    <col min="9729" max="9729" width="1.140625" style="5" customWidth="1"/>
    <col min="9730" max="9730" width="7.5703125" style="5" customWidth="1"/>
    <col min="9731" max="9731" width="6.85546875" style="5" customWidth="1"/>
    <col min="9732" max="9732" width="6.28515625" style="5" customWidth="1"/>
    <col min="9733" max="9733" width="7" style="5" customWidth="1"/>
    <col min="9734" max="9734" width="6.42578125" style="5" customWidth="1"/>
    <col min="9735" max="9735" width="5.85546875" style="5" customWidth="1"/>
    <col min="9736" max="9736" width="7.7109375" style="5" customWidth="1"/>
    <col min="9737" max="9737" width="10.5703125" style="5" customWidth="1"/>
    <col min="9738" max="9738" width="7.7109375" style="5" customWidth="1"/>
    <col min="9739" max="9739" width="8.85546875" style="5" customWidth="1"/>
    <col min="9740" max="9740" width="7.5703125" style="5" customWidth="1"/>
    <col min="9741" max="9741" width="6.7109375" style="5" customWidth="1"/>
    <col min="9742" max="9742" width="7.140625" style="5" customWidth="1"/>
    <col min="9743" max="9743" width="5.5703125" style="5" customWidth="1"/>
    <col min="9744" max="9744" width="5.28515625" style="5" customWidth="1"/>
    <col min="9745" max="9745" width="14.7109375" style="5" customWidth="1"/>
    <col min="9746" max="9746" width="10.5703125" style="5" customWidth="1"/>
    <col min="9747" max="9747" width="0.85546875" style="5" customWidth="1"/>
    <col min="9748" max="9748" width="3.42578125" style="5" customWidth="1"/>
    <col min="9749" max="9749" width="2.5703125" style="5" customWidth="1"/>
    <col min="9750" max="9755" width="4.7109375" style="5" customWidth="1"/>
    <col min="9756" max="9756" width="8.5703125" style="5" customWidth="1"/>
    <col min="9757" max="9762" width="4.7109375" style="5" customWidth="1"/>
    <col min="9763" max="9763" width="6.7109375" style="5" customWidth="1"/>
    <col min="9764" max="9764" width="6.140625" style="5" customWidth="1"/>
    <col min="9765" max="9768" width="4.7109375" style="5" customWidth="1"/>
    <col min="9769" max="9769" width="9" style="5" customWidth="1"/>
    <col min="9770" max="9770" width="6.28515625" style="5" customWidth="1"/>
    <col min="9771" max="9773" width="4.7109375" style="5" customWidth="1"/>
    <col min="9774" max="9774" width="5.42578125" style="5" customWidth="1"/>
    <col min="9775" max="9778" width="4.7109375" style="5" customWidth="1"/>
    <col min="9779" max="9779" width="5.5703125" style="5" customWidth="1"/>
    <col min="9780" max="9780" width="5.7109375" style="5" customWidth="1"/>
    <col min="9781" max="9784" width="4.7109375" style="5" customWidth="1"/>
    <col min="9785" max="9785" width="5.5703125" style="5" customWidth="1"/>
    <col min="9786" max="9786" width="5.85546875" style="5" customWidth="1"/>
    <col min="9787" max="9795" width="4.7109375" style="5" customWidth="1"/>
    <col min="9796" max="9796" width="0.140625" style="5" customWidth="1"/>
    <col min="9797" max="9834" width="8.7109375" style="5" customWidth="1"/>
    <col min="9835" max="9835" width="6.140625" style="5" customWidth="1"/>
    <col min="9836" max="9915" width="8.7109375" style="5" customWidth="1"/>
    <col min="9916" max="9975" width="11.42578125" style="5" customWidth="1"/>
    <col min="9976" max="9976" width="16.42578125" style="5" customWidth="1"/>
    <col min="9977" max="9982" width="11.42578125" style="5" customWidth="1"/>
    <col min="9983" max="9984" width="10.7109375" style="5"/>
    <col min="9985" max="9985" width="1.140625" style="5" customWidth="1"/>
    <col min="9986" max="9986" width="7.5703125" style="5" customWidth="1"/>
    <col min="9987" max="9987" width="6.85546875" style="5" customWidth="1"/>
    <col min="9988" max="9988" width="6.28515625" style="5" customWidth="1"/>
    <col min="9989" max="9989" width="7" style="5" customWidth="1"/>
    <col min="9990" max="9990" width="6.42578125" style="5" customWidth="1"/>
    <col min="9991" max="9991" width="5.85546875" style="5" customWidth="1"/>
    <col min="9992" max="9992" width="7.7109375" style="5" customWidth="1"/>
    <col min="9993" max="9993" width="10.5703125" style="5" customWidth="1"/>
    <col min="9994" max="9994" width="7.7109375" style="5" customWidth="1"/>
    <col min="9995" max="9995" width="8.85546875" style="5" customWidth="1"/>
    <col min="9996" max="9996" width="7.5703125" style="5" customWidth="1"/>
    <col min="9997" max="9997" width="6.7109375" style="5" customWidth="1"/>
    <col min="9998" max="9998" width="7.140625" style="5" customWidth="1"/>
    <col min="9999" max="9999" width="5.5703125" style="5" customWidth="1"/>
    <col min="10000" max="10000" width="5.28515625" style="5" customWidth="1"/>
    <col min="10001" max="10001" width="14.7109375" style="5" customWidth="1"/>
    <col min="10002" max="10002" width="10.5703125" style="5" customWidth="1"/>
    <col min="10003" max="10003" width="0.85546875" style="5" customWidth="1"/>
    <col min="10004" max="10004" width="3.42578125" style="5" customWidth="1"/>
    <col min="10005" max="10005" width="2.5703125" style="5" customWidth="1"/>
    <col min="10006" max="10011" width="4.7109375" style="5" customWidth="1"/>
    <col min="10012" max="10012" width="8.5703125" style="5" customWidth="1"/>
    <col min="10013" max="10018" width="4.7109375" style="5" customWidth="1"/>
    <col min="10019" max="10019" width="6.7109375" style="5" customWidth="1"/>
    <col min="10020" max="10020" width="6.140625" style="5" customWidth="1"/>
    <col min="10021" max="10024" width="4.7109375" style="5" customWidth="1"/>
    <col min="10025" max="10025" width="9" style="5" customWidth="1"/>
    <col min="10026" max="10026" width="6.28515625" style="5" customWidth="1"/>
    <col min="10027" max="10029" width="4.7109375" style="5" customWidth="1"/>
    <col min="10030" max="10030" width="5.42578125" style="5" customWidth="1"/>
    <col min="10031" max="10034" width="4.7109375" style="5" customWidth="1"/>
    <col min="10035" max="10035" width="5.5703125" style="5" customWidth="1"/>
    <col min="10036" max="10036" width="5.7109375" style="5" customWidth="1"/>
    <col min="10037" max="10040" width="4.7109375" style="5" customWidth="1"/>
    <col min="10041" max="10041" width="5.5703125" style="5" customWidth="1"/>
    <col min="10042" max="10042" width="5.85546875" style="5" customWidth="1"/>
    <col min="10043" max="10051" width="4.7109375" style="5" customWidth="1"/>
    <col min="10052" max="10052" width="0.140625" style="5" customWidth="1"/>
    <col min="10053" max="10090" width="8.7109375" style="5" customWidth="1"/>
    <col min="10091" max="10091" width="6.140625" style="5" customWidth="1"/>
    <col min="10092" max="10171" width="8.7109375" style="5" customWidth="1"/>
    <col min="10172" max="10231" width="11.42578125" style="5" customWidth="1"/>
    <col min="10232" max="10232" width="16.42578125" style="5" customWidth="1"/>
    <col min="10233" max="10238" width="11.42578125" style="5" customWidth="1"/>
    <col min="10239" max="10240" width="10.7109375" style="5"/>
    <col min="10241" max="10241" width="1.140625" style="5" customWidth="1"/>
    <col min="10242" max="10242" width="7.5703125" style="5" customWidth="1"/>
    <col min="10243" max="10243" width="6.85546875" style="5" customWidth="1"/>
    <col min="10244" max="10244" width="6.28515625" style="5" customWidth="1"/>
    <col min="10245" max="10245" width="7" style="5" customWidth="1"/>
    <col min="10246" max="10246" width="6.42578125" style="5" customWidth="1"/>
    <col min="10247" max="10247" width="5.85546875" style="5" customWidth="1"/>
    <col min="10248" max="10248" width="7.7109375" style="5" customWidth="1"/>
    <col min="10249" max="10249" width="10.5703125" style="5" customWidth="1"/>
    <col min="10250" max="10250" width="7.7109375" style="5" customWidth="1"/>
    <col min="10251" max="10251" width="8.85546875" style="5" customWidth="1"/>
    <col min="10252" max="10252" width="7.5703125" style="5" customWidth="1"/>
    <col min="10253" max="10253" width="6.7109375" style="5" customWidth="1"/>
    <col min="10254" max="10254" width="7.140625" style="5" customWidth="1"/>
    <col min="10255" max="10255" width="5.5703125" style="5" customWidth="1"/>
    <col min="10256" max="10256" width="5.28515625" style="5" customWidth="1"/>
    <col min="10257" max="10257" width="14.7109375" style="5" customWidth="1"/>
    <col min="10258" max="10258" width="10.5703125" style="5" customWidth="1"/>
    <col min="10259" max="10259" width="0.85546875" style="5" customWidth="1"/>
    <col min="10260" max="10260" width="3.42578125" style="5" customWidth="1"/>
    <col min="10261" max="10261" width="2.5703125" style="5" customWidth="1"/>
    <col min="10262" max="10267" width="4.7109375" style="5" customWidth="1"/>
    <col min="10268" max="10268" width="8.5703125" style="5" customWidth="1"/>
    <col min="10269" max="10274" width="4.7109375" style="5" customWidth="1"/>
    <col min="10275" max="10275" width="6.7109375" style="5" customWidth="1"/>
    <col min="10276" max="10276" width="6.140625" style="5" customWidth="1"/>
    <col min="10277" max="10280" width="4.7109375" style="5" customWidth="1"/>
    <col min="10281" max="10281" width="9" style="5" customWidth="1"/>
    <col min="10282" max="10282" width="6.28515625" style="5" customWidth="1"/>
    <col min="10283" max="10285" width="4.7109375" style="5" customWidth="1"/>
    <col min="10286" max="10286" width="5.42578125" style="5" customWidth="1"/>
    <col min="10287" max="10290" width="4.7109375" style="5" customWidth="1"/>
    <col min="10291" max="10291" width="5.5703125" style="5" customWidth="1"/>
    <col min="10292" max="10292" width="5.7109375" style="5" customWidth="1"/>
    <col min="10293" max="10296" width="4.7109375" style="5" customWidth="1"/>
    <col min="10297" max="10297" width="5.5703125" style="5" customWidth="1"/>
    <col min="10298" max="10298" width="5.85546875" style="5" customWidth="1"/>
    <col min="10299" max="10307" width="4.7109375" style="5" customWidth="1"/>
    <col min="10308" max="10308" width="0.140625" style="5" customWidth="1"/>
    <col min="10309" max="10346" width="8.7109375" style="5" customWidth="1"/>
    <col min="10347" max="10347" width="6.140625" style="5" customWidth="1"/>
    <col min="10348" max="10427" width="8.7109375" style="5" customWidth="1"/>
    <col min="10428" max="10487" width="11.42578125" style="5" customWidth="1"/>
    <col min="10488" max="10488" width="16.42578125" style="5" customWidth="1"/>
    <col min="10489" max="10494" width="11.42578125" style="5" customWidth="1"/>
    <col min="10495" max="10496" width="10.7109375" style="5"/>
    <col min="10497" max="10497" width="1.140625" style="5" customWidth="1"/>
    <col min="10498" max="10498" width="7.5703125" style="5" customWidth="1"/>
    <col min="10499" max="10499" width="6.85546875" style="5" customWidth="1"/>
    <col min="10500" max="10500" width="6.28515625" style="5" customWidth="1"/>
    <col min="10501" max="10501" width="7" style="5" customWidth="1"/>
    <col min="10502" max="10502" width="6.42578125" style="5" customWidth="1"/>
    <col min="10503" max="10503" width="5.85546875" style="5" customWidth="1"/>
    <col min="10504" max="10504" width="7.7109375" style="5" customWidth="1"/>
    <col min="10505" max="10505" width="10.5703125" style="5" customWidth="1"/>
    <col min="10506" max="10506" width="7.7109375" style="5" customWidth="1"/>
    <col min="10507" max="10507" width="8.85546875" style="5" customWidth="1"/>
    <col min="10508" max="10508" width="7.5703125" style="5" customWidth="1"/>
    <col min="10509" max="10509" width="6.7109375" style="5" customWidth="1"/>
    <col min="10510" max="10510" width="7.140625" style="5" customWidth="1"/>
    <col min="10511" max="10511" width="5.5703125" style="5" customWidth="1"/>
    <col min="10512" max="10512" width="5.28515625" style="5" customWidth="1"/>
    <col min="10513" max="10513" width="14.7109375" style="5" customWidth="1"/>
    <col min="10514" max="10514" width="10.5703125" style="5" customWidth="1"/>
    <col min="10515" max="10515" width="0.85546875" style="5" customWidth="1"/>
    <col min="10516" max="10516" width="3.42578125" style="5" customWidth="1"/>
    <col min="10517" max="10517" width="2.5703125" style="5" customWidth="1"/>
    <col min="10518" max="10523" width="4.7109375" style="5" customWidth="1"/>
    <col min="10524" max="10524" width="8.5703125" style="5" customWidth="1"/>
    <col min="10525" max="10530" width="4.7109375" style="5" customWidth="1"/>
    <col min="10531" max="10531" width="6.7109375" style="5" customWidth="1"/>
    <col min="10532" max="10532" width="6.140625" style="5" customWidth="1"/>
    <col min="10533" max="10536" width="4.7109375" style="5" customWidth="1"/>
    <col min="10537" max="10537" width="9" style="5" customWidth="1"/>
    <col min="10538" max="10538" width="6.28515625" style="5" customWidth="1"/>
    <col min="10539" max="10541" width="4.7109375" style="5" customWidth="1"/>
    <col min="10542" max="10542" width="5.42578125" style="5" customWidth="1"/>
    <col min="10543" max="10546" width="4.7109375" style="5" customWidth="1"/>
    <col min="10547" max="10547" width="5.5703125" style="5" customWidth="1"/>
    <col min="10548" max="10548" width="5.7109375" style="5" customWidth="1"/>
    <col min="10549" max="10552" width="4.7109375" style="5" customWidth="1"/>
    <col min="10553" max="10553" width="5.5703125" style="5" customWidth="1"/>
    <col min="10554" max="10554" width="5.85546875" style="5" customWidth="1"/>
    <col min="10555" max="10563" width="4.7109375" style="5" customWidth="1"/>
    <col min="10564" max="10564" width="0.140625" style="5" customWidth="1"/>
    <col min="10565" max="10602" width="8.7109375" style="5" customWidth="1"/>
    <col min="10603" max="10603" width="6.140625" style="5" customWidth="1"/>
    <col min="10604" max="10683" width="8.7109375" style="5" customWidth="1"/>
    <col min="10684" max="10743" width="11.42578125" style="5" customWidth="1"/>
    <col min="10744" max="10744" width="16.42578125" style="5" customWidth="1"/>
    <col min="10745" max="10750" width="11.42578125" style="5" customWidth="1"/>
    <col min="10751" max="10752" width="10.7109375" style="5"/>
    <col min="10753" max="10753" width="1.140625" style="5" customWidth="1"/>
    <col min="10754" max="10754" width="7.5703125" style="5" customWidth="1"/>
    <col min="10755" max="10755" width="6.85546875" style="5" customWidth="1"/>
    <col min="10756" max="10756" width="6.28515625" style="5" customWidth="1"/>
    <col min="10757" max="10757" width="7" style="5" customWidth="1"/>
    <col min="10758" max="10758" width="6.42578125" style="5" customWidth="1"/>
    <col min="10759" max="10759" width="5.85546875" style="5" customWidth="1"/>
    <col min="10760" max="10760" width="7.7109375" style="5" customWidth="1"/>
    <col min="10761" max="10761" width="10.5703125" style="5" customWidth="1"/>
    <col min="10762" max="10762" width="7.7109375" style="5" customWidth="1"/>
    <col min="10763" max="10763" width="8.85546875" style="5" customWidth="1"/>
    <col min="10764" max="10764" width="7.5703125" style="5" customWidth="1"/>
    <col min="10765" max="10765" width="6.7109375" style="5" customWidth="1"/>
    <col min="10766" max="10766" width="7.140625" style="5" customWidth="1"/>
    <col min="10767" max="10767" width="5.5703125" style="5" customWidth="1"/>
    <col min="10768" max="10768" width="5.28515625" style="5" customWidth="1"/>
    <col min="10769" max="10769" width="14.7109375" style="5" customWidth="1"/>
    <col min="10770" max="10770" width="10.5703125" style="5" customWidth="1"/>
    <col min="10771" max="10771" width="0.85546875" style="5" customWidth="1"/>
    <col min="10772" max="10772" width="3.42578125" style="5" customWidth="1"/>
    <col min="10773" max="10773" width="2.5703125" style="5" customWidth="1"/>
    <col min="10774" max="10779" width="4.7109375" style="5" customWidth="1"/>
    <col min="10780" max="10780" width="8.5703125" style="5" customWidth="1"/>
    <col min="10781" max="10786" width="4.7109375" style="5" customWidth="1"/>
    <col min="10787" max="10787" width="6.7109375" style="5" customWidth="1"/>
    <col min="10788" max="10788" width="6.140625" style="5" customWidth="1"/>
    <col min="10789" max="10792" width="4.7109375" style="5" customWidth="1"/>
    <col min="10793" max="10793" width="9" style="5" customWidth="1"/>
    <col min="10794" max="10794" width="6.28515625" style="5" customWidth="1"/>
    <col min="10795" max="10797" width="4.7109375" style="5" customWidth="1"/>
    <col min="10798" max="10798" width="5.42578125" style="5" customWidth="1"/>
    <col min="10799" max="10802" width="4.7109375" style="5" customWidth="1"/>
    <col min="10803" max="10803" width="5.5703125" style="5" customWidth="1"/>
    <col min="10804" max="10804" width="5.7109375" style="5" customWidth="1"/>
    <col min="10805" max="10808" width="4.7109375" style="5" customWidth="1"/>
    <col min="10809" max="10809" width="5.5703125" style="5" customWidth="1"/>
    <col min="10810" max="10810" width="5.85546875" style="5" customWidth="1"/>
    <col min="10811" max="10819" width="4.7109375" style="5" customWidth="1"/>
    <col min="10820" max="10820" width="0.140625" style="5" customWidth="1"/>
    <col min="10821" max="10858" width="8.7109375" style="5" customWidth="1"/>
    <col min="10859" max="10859" width="6.140625" style="5" customWidth="1"/>
    <col min="10860" max="10939" width="8.7109375" style="5" customWidth="1"/>
    <col min="10940" max="10999" width="11.42578125" style="5" customWidth="1"/>
    <col min="11000" max="11000" width="16.42578125" style="5" customWidth="1"/>
    <col min="11001" max="11006" width="11.42578125" style="5" customWidth="1"/>
    <col min="11007" max="11008" width="10.7109375" style="5"/>
    <col min="11009" max="11009" width="1.140625" style="5" customWidth="1"/>
    <col min="11010" max="11010" width="7.5703125" style="5" customWidth="1"/>
    <col min="11011" max="11011" width="6.85546875" style="5" customWidth="1"/>
    <col min="11012" max="11012" width="6.28515625" style="5" customWidth="1"/>
    <col min="11013" max="11013" width="7" style="5" customWidth="1"/>
    <col min="11014" max="11014" width="6.42578125" style="5" customWidth="1"/>
    <col min="11015" max="11015" width="5.85546875" style="5" customWidth="1"/>
    <col min="11016" max="11016" width="7.7109375" style="5" customWidth="1"/>
    <col min="11017" max="11017" width="10.5703125" style="5" customWidth="1"/>
    <col min="11018" max="11018" width="7.7109375" style="5" customWidth="1"/>
    <col min="11019" max="11019" width="8.85546875" style="5" customWidth="1"/>
    <col min="11020" max="11020" width="7.5703125" style="5" customWidth="1"/>
    <col min="11021" max="11021" width="6.7109375" style="5" customWidth="1"/>
    <col min="11022" max="11022" width="7.140625" style="5" customWidth="1"/>
    <col min="11023" max="11023" width="5.5703125" style="5" customWidth="1"/>
    <col min="11024" max="11024" width="5.28515625" style="5" customWidth="1"/>
    <col min="11025" max="11025" width="14.7109375" style="5" customWidth="1"/>
    <col min="11026" max="11026" width="10.5703125" style="5" customWidth="1"/>
    <col min="11027" max="11027" width="0.85546875" style="5" customWidth="1"/>
    <col min="11028" max="11028" width="3.42578125" style="5" customWidth="1"/>
    <col min="11029" max="11029" width="2.5703125" style="5" customWidth="1"/>
    <col min="11030" max="11035" width="4.7109375" style="5" customWidth="1"/>
    <col min="11036" max="11036" width="8.5703125" style="5" customWidth="1"/>
    <col min="11037" max="11042" width="4.7109375" style="5" customWidth="1"/>
    <col min="11043" max="11043" width="6.7109375" style="5" customWidth="1"/>
    <col min="11044" max="11044" width="6.140625" style="5" customWidth="1"/>
    <col min="11045" max="11048" width="4.7109375" style="5" customWidth="1"/>
    <col min="11049" max="11049" width="9" style="5" customWidth="1"/>
    <col min="11050" max="11050" width="6.28515625" style="5" customWidth="1"/>
    <col min="11051" max="11053" width="4.7109375" style="5" customWidth="1"/>
    <col min="11054" max="11054" width="5.42578125" style="5" customWidth="1"/>
    <col min="11055" max="11058" width="4.7109375" style="5" customWidth="1"/>
    <col min="11059" max="11059" width="5.5703125" style="5" customWidth="1"/>
    <col min="11060" max="11060" width="5.7109375" style="5" customWidth="1"/>
    <col min="11061" max="11064" width="4.7109375" style="5" customWidth="1"/>
    <col min="11065" max="11065" width="5.5703125" style="5" customWidth="1"/>
    <col min="11066" max="11066" width="5.85546875" style="5" customWidth="1"/>
    <col min="11067" max="11075" width="4.7109375" style="5" customWidth="1"/>
    <col min="11076" max="11076" width="0.140625" style="5" customWidth="1"/>
    <col min="11077" max="11114" width="8.7109375" style="5" customWidth="1"/>
    <col min="11115" max="11115" width="6.140625" style="5" customWidth="1"/>
    <col min="11116" max="11195" width="8.7109375" style="5" customWidth="1"/>
    <col min="11196" max="11255" width="11.42578125" style="5" customWidth="1"/>
    <col min="11256" max="11256" width="16.42578125" style="5" customWidth="1"/>
    <col min="11257" max="11262" width="11.42578125" style="5" customWidth="1"/>
    <col min="11263" max="11264" width="10.7109375" style="5"/>
    <col min="11265" max="11265" width="1.140625" style="5" customWidth="1"/>
    <col min="11266" max="11266" width="7.5703125" style="5" customWidth="1"/>
    <col min="11267" max="11267" width="6.85546875" style="5" customWidth="1"/>
    <col min="11268" max="11268" width="6.28515625" style="5" customWidth="1"/>
    <col min="11269" max="11269" width="7" style="5" customWidth="1"/>
    <col min="11270" max="11270" width="6.42578125" style="5" customWidth="1"/>
    <col min="11271" max="11271" width="5.85546875" style="5" customWidth="1"/>
    <col min="11272" max="11272" width="7.7109375" style="5" customWidth="1"/>
    <col min="11273" max="11273" width="10.5703125" style="5" customWidth="1"/>
    <col min="11274" max="11274" width="7.7109375" style="5" customWidth="1"/>
    <col min="11275" max="11275" width="8.85546875" style="5" customWidth="1"/>
    <col min="11276" max="11276" width="7.5703125" style="5" customWidth="1"/>
    <col min="11277" max="11277" width="6.7109375" style="5" customWidth="1"/>
    <col min="11278" max="11278" width="7.140625" style="5" customWidth="1"/>
    <col min="11279" max="11279" width="5.5703125" style="5" customWidth="1"/>
    <col min="11280" max="11280" width="5.28515625" style="5" customWidth="1"/>
    <col min="11281" max="11281" width="14.7109375" style="5" customWidth="1"/>
    <col min="11282" max="11282" width="10.5703125" style="5" customWidth="1"/>
    <col min="11283" max="11283" width="0.85546875" style="5" customWidth="1"/>
    <col min="11284" max="11284" width="3.42578125" style="5" customWidth="1"/>
    <col min="11285" max="11285" width="2.5703125" style="5" customWidth="1"/>
    <col min="11286" max="11291" width="4.7109375" style="5" customWidth="1"/>
    <col min="11292" max="11292" width="8.5703125" style="5" customWidth="1"/>
    <col min="11293" max="11298" width="4.7109375" style="5" customWidth="1"/>
    <col min="11299" max="11299" width="6.7109375" style="5" customWidth="1"/>
    <col min="11300" max="11300" width="6.140625" style="5" customWidth="1"/>
    <col min="11301" max="11304" width="4.7109375" style="5" customWidth="1"/>
    <col min="11305" max="11305" width="9" style="5" customWidth="1"/>
    <col min="11306" max="11306" width="6.28515625" style="5" customWidth="1"/>
    <col min="11307" max="11309" width="4.7109375" style="5" customWidth="1"/>
    <col min="11310" max="11310" width="5.42578125" style="5" customWidth="1"/>
    <col min="11311" max="11314" width="4.7109375" style="5" customWidth="1"/>
    <col min="11315" max="11315" width="5.5703125" style="5" customWidth="1"/>
    <col min="11316" max="11316" width="5.7109375" style="5" customWidth="1"/>
    <col min="11317" max="11320" width="4.7109375" style="5" customWidth="1"/>
    <col min="11321" max="11321" width="5.5703125" style="5" customWidth="1"/>
    <col min="11322" max="11322" width="5.85546875" style="5" customWidth="1"/>
    <col min="11323" max="11331" width="4.7109375" style="5" customWidth="1"/>
    <col min="11332" max="11332" width="0.140625" style="5" customWidth="1"/>
    <col min="11333" max="11370" width="8.7109375" style="5" customWidth="1"/>
    <col min="11371" max="11371" width="6.140625" style="5" customWidth="1"/>
    <col min="11372" max="11451" width="8.7109375" style="5" customWidth="1"/>
    <col min="11452" max="11511" width="11.42578125" style="5" customWidth="1"/>
    <col min="11512" max="11512" width="16.42578125" style="5" customWidth="1"/>
    <col min="11513" max="11518" width="11.42578125" style="5" customWidth="1"/>
    <col min="11519" max="11520" width="10.7109375" style="5"/>
    <col min="11521" max="11521" width="1.140625" style="5" customWidth="1"/>
    <col min="11522" max="11522" width="7.5703125" style="5" customWidth="1"/>
    <col min="11523" max="11523" width="6.85546875" style="5" customWidth="1"/>
    <col min="11524" max="11524" width="6.28515625" style="5" customWidth="1"/>
    <col min="11525" max="11525" width="7" style="5" customWidth="1"/>
    <col min="11526" max="11526" width="6.42578125" style="5" customWidth="1"/>
    <col min="11527" max="11527" width="5.85546875" style="5" customWidth="1"/>
    <col min="11528" max="11528" width="7.7109375" style="5" customWidth="1"/>
    <col min="11529" max="11529" width="10.5703125" style="5" customWidth="1"/>
    <col min="11530" max="11530" width="7.7109375" style="5" customWidth="1"/>
    <col min="11531" max="11531" width="8.85546875" style="5" customWidth="1"/>
    <col min="11532" max="11532" width="7.5703125" style="5" customWidth="1"/>
    <col min="11533" max="11533" width="6.7109375" style="5" customWidth="1"/>
    <col min="11534" max="11534" width="7.140625" style="5" customWidth="1"/>
    <col min="11535" max="11535" width="5.5703125" style="5" customWidth="1"/>
    <col min="11536" max="11536" width="5.28515625" style="5" customWidth="1"/>
    <col min="11537" max="11537" width="14.7109375" style="5" customWidth="1"/>
    <col min="11538" max="11538" width="10.5703125" style="5" customWidth="1"/>
    <col min="11539" max="11539" width="0.85546875" style="5" customWidth="1"/>
    <col min="11540" max="11540" width="3.42578125" style="5" customWidth="1"/>
    <col min="11541" max="11541" width="2.5703125" style="5" customWidth="1"/>
    <col min="11542" max="11547" width="4.7109375" style="5" customWidth="1"/>
    <col min="11548" max="11548" width="8.5703125" style="5" customWidth="1"/>
    <col min="11549" max="11554" width="4.7109375" style="5" customWidth="1"/>
    <col min="11555" max="11555" width="6.7109375" style="5" customWidth="1"/>
    <col min="11556" max="11556" width="6.140625" style="5" customWidth="1"/>
    <col min="11557" max="11560" width="4.7109375" style="5" customWidth="1"/>
    <col min="11561" max="11561" width="9" style="5" customWidth="1"/>
    <col min="11562" max="11562" width="6.28515625" style="5" customWidth="1"/>
    <col min="11563" max="11565" width="4.7109375" style="5" customWidth="1"/>
    <col min="11566" max="11566" width="5.42578125" style="5" customWidth="1"/>
    <col min="11567" max="11570" width="4.7109375" style="5" customWidth="1"/>
    <col min="11571" max="11571" width="5.5703125" style="5" customWidth="1"/>
    <col min="11572" max="11572" width="5.7109375" style="5" customWidth="1"/>
    <col min="11573" max="11576" width="4.7109375" style="5" customWidth="1"/>
    <col min="11577" max="11577" width="5.5703125" style="5" customWidth="1"/>
    <col min="11578" max="11578" width="5.85546875" style="5" customWidth="1"/>
    <col min="11579" max="11587" width="4.7109375" style="5" customWidth="1"/>
    <col min="11588" max="11588" width="0.140625" style="5" customWidth="1"/>
    <col min="11589" max="11626" width="8.7109375" style="5" customWidth="1"/>
    <col min="11627" max="11627" width="6.140625" style="5" customWidth="1"/>
    <col min="11628" max="11707" width="8.7109375" style="5" customWidth="1"/>
    <col min="11708" max="11767" width="11.42578125" style="5" customWidth="1"/>
    <col min="11768" max="11768" width="16.42578125" style="5" customWidth="1"/>
    <col min="11769" max="11774" width="11.42578125" style="5" customWidth="1"/>
    <col min="11775" max="11776" width="10.7109375" style="5"/>
    <col min="11777" max="11777" width="1.140625" style="5" customWidth="1"/>
    <col min="11778" max="11778" width="7.5703125" style="5" customWidth="1"/>
    <col min="11779" max="11779" width="6.85546875" style="5" customWidth="1"/>
    <col min="11780" max="11780" width="6.28515625" style="5" customWidth="1"/>
    <col min="11781" max="11781" width="7" style="5" customWidth="1"/>
    <col min="11782" max="11782" width="6.42578125" style="5" customWidth="1"/>
    <col min="11783" max="11783" width="5.85546875" style="5" customWidth="1"/>
    <col min="11784" max="11784" width="7.7109375" style="5" customWidth="1"/>
    <col min="11785" max="11785" width="10.5703125" style="5" customWidth="1"/>
    <col min="11786" max="11786" width="7.7109375" style="5" customWidth="1"/>
    <col min="11787" max="11787" width="8.85546875" style="5" customWidth="1"/>
    <col min="11788" max="11788" width="7.5703125" style="5" customWidth="1"/>
    <col min="11789" max="11789" width="6.7109375" style="5" customWidth="1"/>
    <col min="11790" max="11790" width="7.140625" style="5" customWidth="1"/>
    <col min="11791" max="11791" width="5.5703125" style="5" customWidth="1"/>
    <col min="11792" max="11792" width="5.28515625" style="5" customWidth="1"/>
    <col min="11793" max="11793" width="14.7109375" style="5" customWidth="1"/>
    <col min="11794" max="11794" width="10.5703125" style="5" customWidth="1"/>
    <col min="11795" max="11795" width="0.85546875" style="5" customWidth="1"/>
    <col min="11796" max="11796" width="3.42578125" style="5" customWidth="1"/>
    <col min="11797" max="11797" width="2.5703125" style="5" customWidth="1"/>
    <col min="11798" max="11803" width="4.7109375" style="5" customWidth="1"/>
    <col min="11804" max="11804" width="8.5703125" style="5" customWidth="1"/>
    <col min="11805" max="11810" width="4.7109375" style="5" customWidth="1"/>
    <col min="11811" max="11811" width="6.7109375" style="5" customWidth="1"/>
    <col min="11812" max="11812" width="6.140625" style="5" customWidth="1"/>
    <col min="11813" max="11816" width="4.7109375" style="5" customWidth="1"/>
    <col min="11817" max="11817" width="9" style="5" customWidth="1"/>
    <col min="11818" max="11818" width="6.28515625" style="5" customWidth="1"/>
    <col min="11819" max="11821" width="4.7109375" style="5" customWidth="1"/>
    <col min="11822" max="11822" width="5.42578125" style="5" customWidth="1"/>
    <col min="11823" max="11826" width="4.7109375" style="5" customWidth="1"/>
    <col min="11827" max="11827" width="5.5703125" style="5" customWidth="1"/>
    <col min="11828" max="11828" width="5.7109375" style="5" customWidth="1"/>
    <col min="11829" max="11832" width="4.7109375" style="5" customWidth="1"/>
    <col min="11833" max="11833" width="5.5703125" style="5" customWidth="1"/>
    <col min="11834" max="11834" width="5.85546875" style="5" customWidth="1"/>
    <col min="11835" max="11843" width="4.7109375" style="5" customWidth="1"/>
    <col min="11844" max="11844" width="0.140625" style="5" customWidth="1"/>
    <col min="11845" max="11882" width="8.7109375" style="5" customWidth="1"/>
    <col min="11883" max="11883" width="6.140625" style="5" customWidth="1"/>
    <col min="11884" max="11963" width="8.7109375" style="5" customWidth="1"/>
    <col min="11964" max="12023" width="11.42578125" style="5" customWidth="1"/>
    <col min="12024" max="12024" width="16.42578125" style="5" customWidth="1"/>
    <col min="12025" max="12030" width="11.42578125" style="5" customWidth="1"/>
    <col min="12031" max="12032" width="10.7109375" style="5"/>
    <col min="12033" max="12033" width="1.140625" style="5" customWidth="1"/>
    <col min="12034" max="12034" width="7.5703125" style="5" customWidth="1"/>
    <col min="12035" max="12035" width="6.85546875" style="5" customWidth="1"/>
    <col min="12036" max="12036" width="6.28515625" style="5" customWidth="1"/>
    <col min="12037" max="12037" width="7" style="5" customWidth="1"/>
    <col min="12038" max="12038" width="6.42578125" style="5" customWidth="1"/>
    <col min="12039" max="12039" width="5.85546875" style="5" customWidth="1"/>
    <col min="12040" max="12040" width="7.7109375" style="5" customWidth="1"/>
    <col min="12041" max="12041" width="10.5703125" style="5" customWidth="1"/>
    <col min="12042" max="12042" width="7.7109375" style="5" customWidth="1"/>
    <col min="12043" max="12043" width="8.85546875" style="5" customWidth="1"/>
    <col min="12044" max="12044" width="7.5703125" style="5" customWidth="1"/>
    <col min="12045" max="12045" width="6.7109375" style="5" customWidth="1"/>
    <col min="12046" max="12046" width="7.140625" style="5" customWidth="1"/>
    <col min="12047" max="12047" width="5.5703125" style="5" customWidth="1"/>
    <col min="12048" max="12048" width="5.28515625" style="5" customWidth="1"/>
    <col min="12049" max="12049" width="14.7109375" style="5" customWidth="1"/>
    <col min="12050" max="12050" width="10.5703125" style="5" customWidth="1"/>
    <col min="12051" max="12051" width="0.85546875" style="5" customWidth="1"/>
    <col min="12052" max="12052" width="3.42578125" style="5" customWidth="1"/>
    <col min="12053" max="12053" width="2.5703125" style="5" customWidth="1"/>
    <col min="12054" max="12059" width="4.7109375" style="5" customWidth="1"/>
    <col min="12060" max="12060" width="8.5703125" style="5" customWidth="1"/>
    <col min="12061" max="12066" width="4.7109375" style="5" customWidth="1"/>
    <col min="12067" max="12067" width="6.7109375" style="5" customWidth="1"/>
    <col min="12068" max="12068" width="6.140625" style="5" customWidth="1"/>
    <col min="12069" max="12072" width="4.7109375" style="5" customWidth="1"/>
    <col min="12073" max="12073" width="9" style="5" customWidth="1"/>
    <col min="12074" max="12074" width="6.28515625" style="5" customWidth="1"/>
    <col min="12075" max="12077" width="4.7109375" style="5" customWidth="1"/>
    <col min="12078" max="12078" width="5.42578125" style="5" customWidth="1"/>
    <col min="12079" max="12082" width="4.7109375" style="5" customWidth="1"/>
    <col min="12083" max="12083" width="5.5703125" style="5" customWidth="1"/>
    <col min="12084" max="12084" width="5.7109375" style="5" customWidth="1"/>
    <col min="12085" max="12088" width="4.7109375" style="5" customWidth="1"/>
    <col min="12089" max="12089" width="5.5703125" style="5" customWidth="1"/>
    <col min="12090" max="12090" width="5.85546875" style="5" customWidth="1"/>
    <col min="12091" max="12099" width="4.7109375" style="5" customWidth="1"/>
    <col min="12100" max="12100" width="0.140625" style="5" customWidth="1"/>
    <col min="12101" max="12138" width="8.7109375" style="5" customWidth="1"/>
    <col min="12139" max="12139" width="6.140625" style="5" customWidth="1"/>
    <col min="12140" max="12219" width="8.7109375" style="5" customWidth="1"/>
    <col min="12220" max="12279" width="11.42578125" style="5" customWidth="1"/>
    <col min="12280" max="12280" width="16.42578125" style="5" customWidth="1"/>
    <col min="12281" max="12286" width="11.42578125" style="5" customWidth="1"/>
    <col min="12287" max="12288" width="10.7109375" style="5"/>
    <col min="12289" max="12289" width="1.140625" style="5" customWidth="1"/>
    <col min="12290" max="12290" width="7.5703125" style="5" customWidth="1"/>
    <col min="12291" max="12291" width="6.85546875" style="5" customWidth="1"/>
    <col min="12292" max="12292" width="6.28515625" style="5" customWidth="1"/>
    <col min="12293" max="12293" width="7" style="5" customWidth="1"/>
    <col min="12294" max="12294" width="6.42578125" style="5" customWidth="1"/>
    <col min="12295" max="12295" width="5.85546875" style="5" customWidth="1"/>
    <col min="12296" max="12296" width="7.7109375" style="5" customWidth="1"/>
    <col min="12297" max="12297" width="10.5703125" style="5" customWidth="1"/>
    <col min="12298" max="12298" width="7.7109375" style="5" customWidth="1"/>
    <col min="12299" max="12299" width="8.85546875" style="5" customWidth="1"/>
    <col min="12300" max="12300" width="7.5703125" style="5" customWidth="1"/>
    <col min="12301" max="12301" width="6.7109375" style="5" customWidth="1"/>
    <col min="12302" max="12302" width="7.140625" style="5" customWidth="1"/>
    <col min="12303" max="12303" width="5.5703125" style="5" customWidth="1"/>
    <col min="12304" max="12304" width="5.28515625" style="5" customWidth="1"/>
    <col min="12305" max="12305" width="14.7109375" style="5" customWidth="1"/>
    <col min="12306" max="12306" width="10.5703125" style="5" customWidth="1"/>
    <col min="12307" max="12307" width="0.85546875" style="5" customWidth="1"/>
    <col min="12308" max="12308" width="3.42578125" style="5" customWidth="1"/>
    <col min="12309" max="12309" width="2.5703125" style="5" customWidth="1"/>
    <col min="12310" max="12315" width="4.7109375" style="5" customWidth="1"/>
    <col min="12316" max="12316" width="8.5703125" style="5" customWidth="1"/>
    <col min="12317" max="12322" width="4.7109375" style="5" customWidth="1"/>
    <col min="12323" max="12323" width="6.7109375" style="5" customWidth="1"/>
    <col min="12324" max="12324" width="6.140625" style="5" customWidth="1"/>
    <col min="12325" max="12328" width="4.7109375" style="5" customWidth="1"/>
    <col min="12329" max="12329" width="9" style="5" customWidth="1"/>
    <col min="12330" max="12330" width="6.28515625" style="5" customWidth="1"/>
    <col min="12331" max="12333" width="4.7109375" style="5" customWidth="1"/>
    <col min="12334" max="12334" width="5.42578125" style="5" customWidth="1"/>
    <col min="12335" max="12338" width="4.7109375" style="5" customWidth="1"/>
    <col min="12339" max="12339" width="5.5703125" style="5" customWidth="1"/>
    <col min="12340" max="12340" width="5.7109375" style="5" customWidth="1"/>
    <col min="12341" max="12344" width="4.7109375" style="5" customWidth="1"/>
    <col min="12345" max="12345" width="5.5703125" style="5" customWidth="1"/>
    <col min="12346" max="12346" width="5.85546875" style="5" customWidth="1"/>
    <col min="12347" max="12355" width="4.7109375" style="5" customWidth="1"/>
    <col min="12356" max="12356" width="0.140625" style="5" customWidth="1"/>
    <col min="12357" max="12394" width="8.7109375" style="5" customWidth="1"/>
    <col min="12395" max="12395" width="6.140625" style="5" customWidth="1"/>
    <col min="12396" max="12475" width="8.7109375" style="5" customWidth="1"/>
    <col min="12476" max="12535" width="11.42578125" style="5" customWidth="1"/>
    <col min="12536" max="12536" width="16.42578125" style="5" customWidth="1"/>
    <col min="12537" max="12542" width="11.42578125" style="5" customWidth="1"/>
    <col min="12543" max="12544" width="10.7109375" style="5"/>
    <col min="12545" max="12545" width="1.140625" style="5" customWidth="1"/>
    <col min="12546" max="12546" width="7.5703125" style="5" customWidth="1"/>
    <col min="12547" max="12547" width="6.85546875" style="5" customWidth="1"/>
    <col min="12548" max="12548" width="6.28515625" style="5" customWidth="1"/>
    <col min="12549" max="12549" width="7" style="5" customWidth="1"/>
    <col min="12550" max="12550" width="6.42578125" style="5" customWidth="1"/>
    <col min="12551" max="12551" width="5.85546875" style="5" customWidth="1"/>
    <col min="12552" max="12552" width="7.7109375" style="5" customWidth="1"/>
    <col min="12553" max="12553" width="10.5703125" style="5" customWidth="1"/>
    <col min="12554" max="12554" width="7.7109375" style="5" customWidth="1"/>
    <col min="12555" max="12555" width="8.85546875" style="5" customWidth="1"/>
    <col min="12556" max="12556" width="7.5703125" style="5" customWidth="1"/>
    <col min="12557" max="12557" width="6.7109375" style="5" customWidth="1"/>
    <col min="12558" max="12558" width="7.140625" style="5" customWidth="1"/>
    <col min="12559" max="12559" width="5.5703125" style="5" customWidth="1"/>
    <col min="12560" max="12560" width="5.28515625" style="5" customWidth="1"/>
    <col min="12561" max="12561" width="14.7109375" style="5" customWidth="1"/>
    <col min="12562" max="12562" width="10.5703125" style="5" customWidth="1"/>
    <col min="12563" max="12563" width="0.85546875" style="5" customWidth="1"/>
    <col min="12564" max="12564" width="3.42578125" style="5" customWidth="1"/>
    <col min="12565" max="12565" width="2.5703125" style="5" customWidth="1"/>
    <col min="12566" max="12571" width="4.7109375" style="5" customWidth="1"/>
    <col min="12572" max="12572" width="8.5703125" style="5" customWidth="1"/>
    <col min="12573" max="12578" width="4.7109375" style="5" customWidth="1"/>
    <col min="12579" max="12579" width="6.7109375" style="5" customWidth="1"/>
    <col min="12580" max="12580" width="6.140625" style="5" customWidth="1"/>
    <col min="12581" max="12584" width="4.7109375" style="5" customWidth="1"/>
    <col min="12585" max="12585" width="9" style="5" customWidth="1"/>
    <col min="12586" max="12586" width="6.28515625" style="5" customWidth="1"/>
    <col min="12587" max="12589" width="4.7109375" style="5" customWidth="1"/>
    <col min="12590" max="12590" width="5.42578125" style="5" customWidth="1"/>
    <col min="12591" max="12594" width="4.7109375" style="5" customWidth="1"/>
    <col min="12595" max="12595" width="5.5703125" style="5" customWidth="1"/>
    <col min="12596" max="12596" width="5.7109375" style="5" customWidth="1"/>
    <col min="12597" max="12600" width="4.7109375" style="5" customWidth="1"/>
    <col min="12601" max="12601" width="5.5703125" style="5" customWidth="1"/>
    <col min="12602" max="12602" width="5.85546875" style="5" customWidth="1"/>
    <col min="12603" max="12611" width="4.7109375" style="5" customWidth="1"/>
    <col min="12612" max="12612" width="0.140625" style="5" customWidth="1"/>
    <col min="12613" max="12650" width="8.7109375" style="5" customWidth="1"/>
    <col min="12651" max="12651" width="6.140625" style="5" customWidth="1"/>
    <col min="12652" max="12731" width="8.7109375" style="5" customWidth="1"/>
    <col min="12732" max="12791" width="11.42578125" style="5" customWidth="1"/>
    <col min="12792" max="12792" width="16.42578125" style="5" customWidth="1"/>
    <col min="12793" max="12798" width="11.42578125" style="5" customWidth="1"/>
    <col min="12799" max="12800" width="10.7109375" style="5"/>
    <col min="12801" max="12801" width="1.140625" style="5" customWidth="1"/>
    <col min="12802" max="12802" width="7.5703125" style="5" customWidth="1"/>
    <col min="12803" max="12803" width="6.85546875" style="5" customWidth="1"/>
    <col min="12804" max="12804" width="6.28515625" style="5" customWidth="1"/>
    <col min="12805" max="12805" width="7" style="5" customWidth="1"/>
    <col min="12806" max="12806" width="6.42578125" style="5" customWidth="1"/>
    <col min="12807" max="12807" width="5.85546875" style="5" customWidth="1"/>
    <col min="12808" max="12808" width="7.7109375" style="5" customWidth="1"/>
    <col min="12809" max="12809" width="10.5703125" style="5" customWidth="1"/>
    <col min="12810" max="12810" width="7.7109375" style="5" customWidth="1"/>
    <col min="12811" max="12811" width="8.85546875" style="5" customWidth="1"/>
    <col min="12812" max="12812" width="7.5703125" style="5" customWidth="1"/>
    <col min="12813" max="12813" width="6.7109375" style="5" customWidth="1"/>
    <col min="12814" max="12814" width="7.140625" style="5" customWidth="1"/>
    <col min="12815" max="12815" width="5.5703125" style="5" customWidth="1"/>
    <col min="12816" max="12816" width="5.28515625" style="5" customWidth="1"/>
    <col min="12817" max="12817" width="14.7109375" style="5" customWidth="1"/>
    <col min="12818" max="12818" width="10.5703125" style="5" customWidth="1"/>
    <col min="12819" max="12819" width="0.85546875" style="5" customWidth="1"/>
    <col min="12820" max="12820" width="3.42578125" style="5" customWidth="1"/>
    <col min="12821" max="12821" width="2.5703125" style="5" customWidth="1"/>
    <col min="12822" max="12827" width="4.7109375" style="5" customWidth="1"/>
    <col min="12828" max="12828" width="8.5703125" style="5" customWidth="1"/>
    <col min="12829" max="12834" width="4.7109375" style="5" customWidth="1"/>
    <col min="12835" max="12835" width="6.7109375" style="5" customWidth="1"/>
    <col min="12836" max="12836" width="6.140625" style="5" customWidth="1"/>
    <col min="12837" max="12840" width="4.7109375" style="5" customWidth="1"/>
    <col min="12841" max="12841" width="9" style="5" customWidth="1"/>
    <col min="12842" max="12842" width="6.28515625" style="5" customWidth="1"/>
    <col min="12843" max="12845" width="4.7109375" style="5" customWidth="1"/>
    <col min="12846" max="12846" width="5.42578125" style="5" customWidth="1"/>
    <col min="12847" max="12850" width="4.7109375" style="5" customWidth="1"/>
    <col min="12851" max="12851" width="5.5703125" style="5" customWidth="1"/>
    <col min="12852" max="12852" width="5.7109375" style="5" customWidth="1"/>
    <col min="12853" max="12856" width="4.7109375" style="5" customWidth="1"/>
    <col min="12857" max="12857" width="5.5703125" style="5" customWidth="1"/>
    <col min="12858" max="12858" width="5.85546875" style="5" customWidth="1"/>
    <col min="12859" max="12867" width="4.7109375" style="5" customWidth="1"/>
    <col min="12868" max="12868" width="0.140625" style="5" customWidth="1"/>
    <col min="12869" max="12906" width="8.7109375" style="5" customWidth="1"/>
    <col min="12907" max="12907" width="6.140625" style="5" customWidth="1"/>
    <col min="12908" max="12987" width="8.7109375" style="5" customWidth="1"/>
    <col min="12988" max="13047" width="11.42578125" style="5" customWidth="1"/>
    <col min="13048" max="13048" width="16.42578125" style="5" customWidth="1"/>
    <col min="13049" max="13054" width="11.42578125" style="5" customWidth="1"/>
    <col min="13055" max="13056" width="10.7109375" style="5"/>
    <col min="13057" max="13057" width="1.140625" style="5" customWidth="1"/>
    <col min="13058" max="13058" width="7.5703125" style="5" customWidth="1"/>
    <col min="13059" max="13059" width="6.85546875" style="5" customWidth="1"/>
    <col min="13060" max="13060" width="6.28515625" style="5" customWidth="1"/>
    <col min="13061" max="13061" width="7" style="5" customWidth="1"/>
    <col min="13062" max="13062" width="6.42578125" style="5" customWidth="1"/>
    <col min="13063" max="13063" width="5.85546875" style="5" customWidth="1"/>
    <col min="13064" max="13064" width="7.7109375" style="5" customWidth="1"/>
    <col min="13065" max="13065" width="10.5703125" style="5" customWidth="1"/>
    <col min="13066" max="13066" width="7.7109375" style="5" customWidth="1"/>
    <col min="13067" max="13067" width="8.85546875" style="5" customWidth="1"/>
    <col min="13068" max="13068" width="7.5703125" style="5" customWidth="1"/>
    <col min="13069" max="13069" width="6.7109375" style="5" customWidth="1"/>
    <col min="13070" max="13070" width="7.140625" style="5" customWidth="1"/>
    <col min="13071" max="13071" width="5.5703125" style="5" customWidth="1"/>
    <col min="13072" max="13072" width="5.28515625" style="5" customWidth="1"/>
    <col min="13073" max="13073" width="14.7109375" style="5" customWidth="1"/>
    <col min="13074" max="13074" width="10.5703125" style="5" customWidth="1"/>
    <col min="13075" max="13075" width="0.85546875" style="5" customWidth="1"/>
    <col min="13076" max="13076" width="3.42578125" style="5" customWidth="1"/>
    <col min="13077" max="13077" width="2.5703125" style="5" customWidth="1"/>
    <col min="13078" max="13083" width="4.7109375" style="5" customWidth="1"/>
    <col min="13084" max="13084" width="8.5703125" style="5" customWidth="1"/>
    <col min="13085" max="13090" width="4.7109375" style="5" customWidth="1"/>
    <col min="13091" max="13091" width="6.7109375" style="5" customWidth="1"/>
    <col min="13092" max="13092" width="6.140625" style="5" customWidth="1"/>
    <col min="13093" max="13096" width="4.7109375" style="5" customWidth="1"/>
    <col min="13097" max="13097" width="9" style="5" customWidth="1"/>
    <col min="13098" max="13098" width="6.28515625" style="5" customWidth="1"/>
    <col min="13099" max="13101" width="4.7109375" style="5" customWidth="1"/>
    <col min="13102" max="13102" width="5.42578125" style="5" customWidth="1"/>
    <col min="13103" max="13106" width="4.7109375" style="5" customWidth="1"/>
    <col min="13107" max="13107" width="5.5703125" style="5" customWidth="1"/>
    <col min="13108" max="13108" width="5.7109375" style="5" customWidth="1"/>
    <col min="13109" max="13112" width="4.7109375" style="5" customWidth="1"/>
    <col min="13113" max="13113" width="5.5703125" style="5" customWidth="1"/>
    <col min="13114" max="13114" width="5.85546875" style="5" customWidth="1"/>
    <col min="13115" max="13123" width="4.7109375" style="5" customWidth="1"/>
    <col min="13124" max="13124" width="0.140625" style="5" customWidth="1"/>
    <col min="13125" max="13162" width="8.7109375" style="5" customWidth="1"/>
    <col min="13163" max="13163" width="6.140625" style="5" customWidth="1"/>
    <col min="13164" max="13243" width="8.7109375" style="5" customWidth="1"/>
    <col min="13244" max="13303" width="11.42578125" style="5" customWidth="1"/>
    <col min="13304" max="13304" width="16.42578125" style="5" customWidth="1"/>
    <col min="13305" max="13310" width="11.42578125" style="5" customWidth="1"/>
    <col min="13311" max="13312" width="10.7109375" style="5"/>
    <col min="13313" max="13313" width="1.140625" style="5" customWidth="1"/>
    <col min="13314" max="13314" width="7.5703125" style="5" customWidth="1"/>
    <col min="13315" max="13315" width="6.85546875" style="5" customWidth="1"/>
    <col min="13316" max="13316" width="6.28515625" style="5" customWidth="1"/>
    <col min="13317" max="13317" width="7" style="5" customWidth="1"/>
    <col min="13318" max="13318" width="6.42578125" style="5" customWidth="1"/>
    <col min="13319" max="13319" width="5.85546875" style="5" customWidth="1"/>
    <col min="13320" max="13320" width="7.7109375" style="5" customWidth="1"/>
    <col min="13321" max="13321" width="10.5703125" style="5" customWidth="1"/>
    <col min="13322" max="13322" width="7.7109375" style="5" customWidth="1"/>
    <col min="13323" max="13323" width="8.85546875" style="5" customWidth="1"/>
    <col min="13324" max="13324" width="7.5703125" style="5" customWidth="1"/>
    <col min="13325" max="13325" width="6.7109375" style="5" customWidth="1"/>
    <col min="13326" max="13326" width="7.140625" style="5" customWidth="1"/>
    <col min="13327" max="13327" width="5.5703125" style="5" customWidth="1"/>
    <col min="13328" max="13328" width="5.28515625" style="5" customWidth="1"/>
    <col min="13329" max="13329" width="14.7109375" style="5" customWidth="1"/>
    <col min="13330" max="13330" width="10.5703125" style="5" customWidth="1"/>
    <col min="13331" max="13331" width="0.85546875" style="5" customWidth="1"/>
    <col min="13332" max="13332" width="3.42578125" style="5" customWidth="1"/>
    <col min="13333" max="13333" width="2.5703125" style="5" customWidth="1"/>
    <col min="13334" max="13339" width="4.7109375" style="5" customWidth="1"/>
    <col min="13340" max="13340" width="8.5703125" style="5" customWidth="1"/>
    <col min="13341" max="13346" width="4.7109375" style="5" customWidth="1"/>
    <col min="13347" max="13347" width="6.7109375" style="5" customWidth="1"/>
    <col min="13348" max="13348" width="6.140625" style="5" customWidth="1"/>
    <col min="13349" max="13352" width="4.7109375" style="5" customWidth="1"/>
    <col min="13353" max="13353" width="9" style="5" customWidth="1"/>
    <col min="13354" max="13354" width="6.28515625" style="5" customWidth="1"/>
    <col min="13355" max="13357" width="4.7109375" style="5" customWidth="1"/>
    <col min="13358" max="13358" width="5.42578125" style="5" customWidth="1"/>
    <col min="13359" max="13362" width="4.7109375" style="5" customWidth="1"/>
    <col min="13363" max="13363" width="5.5703125" style="5" customWidth="1"/>
    <col min="13364" max="13364" width="5.7109375" style="5" customWidth="1"/>
    <col min="13365" max="13368" width="4.7109375" style="5" customWidth="1"/>
    <col min="13369" max="13369" width="5.5703125" style="5" customWidth="1"/>
    <col min="13370" max="13370" width="5.85546875" style="5" customWidth="1"/>
    <col min="13371" max="13379" width="4.7109375" style="5" customWidth="1"/>
    <col min="13380" max="13380" width="0.140625" style="5" customWidth="1"/>
    <col min="13381" max="13418" width="8.7109375" style="5" customWidth="1"/>
    <col min="13419" max="13419" width="6.140625" style="5" customWidth="1"/>
    <col min="13420" max="13499" width="8.7109375" style="5" customWidth="1"/>
    <col min="13500" max="13559" width="11.42578125" style="5" customWidth="1"/>
    <col min="13560" max="13560" width="16.42578125" style="5" customWidth="1"/>
    <col min="13561" max="13566" width="11.42578125" style="5" customWidth="1"/>
    <col min="13567" max="13568" width="10.7109375" style="5"/>
    <col min="13569" max="13569" width="1.140625" style="5" customWidth="1"/>
    <col min="13570" max="13570" width="7.5703125" style="5" customWidth="1"/>
    <col min="13571" max="13571" width="6.85546875" style="5" customWidth="1"/>
    <col min="13572" max="13572" width="6.28515625" style="5" customWidth="1"/>
    <col min="13573" max="13573" width="7" style="5" customWidth="1"/>
    <col min="13574" max="13574" width="6.42578125" style="5" customWidth="1"/>
    <col min="13575" max="13575" width="5.85546875" style="5" customWidth="1"/>
    <col min="13576" max="13576" width="7.7109375" style="5" customWidth="1"/>
    <col min="13577" max="13577" width="10.5703125" style="5" customWidth="1"/>
    <col min="13578" max="13578" width="7.7109375" style="5" customWidth="1"/>
    <col min="13579" max="13579" width="8.85546875" style="5" customWidth="1"/>
    <col min="13580" max="13580" width="7.5703125" style="5" customWidth="1"/>
    <col min="13581" max="13581" width="6.7109375" style="5" customWidth="1"/>
    <col min="13582" max="13582" width="7.140625" style="5" customWidth="1"/>
    <col min="13583" max="13583" width="5.5703125" style="5" customWidth="1"/>
    <col min="13584" max="13584" width="5.28515625" style="5" customWidth="1"/>
    <col min="13585" max="13585" width="14.7109375" style="5" customWidth="1"/>
    <col min="13586" max="13586" width="10.5703125" style="5" customWidth="1"/>
    <col min="13587" max="13587" width="0.85546875" style="5" customWidth="1"/>
    <col min="13588" max="13588" width="3.42578125" style="5" customWidth="1"/>
    <col min="13589" max="13589" width="2.5703125" style="5" customWidth="1"/>
    <col min="13590" max="13595" width="4.7109375" style="5" customWidth="1"/>
    <col min="13596" max="13596" width="8.5703125" style="5" customWidth="1"/>
    <col min="13597" max="13602" width="4.7109375" style="5" customWidth="1"/>
    <col min="13603" max="13603" width="6.7109375" style="5" customWidth="1"/>
    <col min="13604" max="13604" width="6.140625" style="5" customWidth="1"/>
    <col min="13605" max="13608" width="4.7109375" style="5" customWidth="1"/>
    <col min="13609" max="13609" width="9" style="5" customWidth="1"/>
    <col min="13610" max="13610" width="6.28515625" style="5" customWidth="1"/>
    <col min="13611" max="13613" width="4.7109375" style="5" customWidth="1"/>
    <col min="13614" max="13614" width="5.42578125" style="5" customWidth="1"/>
    <col min="13615" max="13618" width="4.7109375" style="5" customWidth="1"/>
    <col min="13619" max="13619" width="5.5703125" style="5" customWidth="1"/>
    <col min="13620" max="13620" width="5.7109375" style="5" customWidth="1"/>
    <col min="13621" max="13624" width="4.7109375" style="5" customWidth="1"/>
    <col min="13625" max="13625" width="5.5703125" style="5" customWidth="1"/>
    <col min="13626" max="13626" width="5.85546875" style="5" customWidth="1"/>
    <col min="13627" max="13635" width="4.7109375" style="5" customWidth="1"/>
    <col min="13636" max="13636" width="0.140625" style="5" customWidth="1"/>
    <col min="13637" max="13674" width="8.7109375" style="5" customWidth="1"/>
    <col min="13675" max="13675" width="6.140625" style="5" customWidth="1"/>
    <col min="13676" max="13755" width="8.7109375" style="5" customWidth="1"/>
    <col min="13756" max="13815" width="11.42578125" style="5" customWidth="1"/>
    <col min="13816" max="13816" width="16.42578125" style="5" customWidth="1"/>
    <col min="13817" max="13822" width="11.42578125" style="5" customWidth="1"/>
    <col min="13823" max="13824" width="10.7109375" style="5"/>
    <col min="13825" max="13825" width="1.140625" style="5" customWidth="1"/>
    <col min="13826" max="13826" width="7.5703125" style="5" customWidth="1"/>
    <col min="13827" max="13827" width="6.85546875" style="5" customWidth="1"/>
    <col min="13828" max="13828" width="6.28515625" style="5" customWidth="1"/>
    <col min="13829" max="13829" width="7" style="5" customWidth="1"/>
    <col min="13830" max="13830" width="6.42578125" style="5" customWidth="1"/>
    <col min="13831" max="13831" width="5.85546875" style="5" customWidth="1"/>
    <col min="13832" max="13832" width="7.7109375" style="5" customWidth="1"/>
    <col min="13833" max="13833" width="10.5703125" style="5" customWidth="1"/>
    <col min="13834" max="13834" width="7.7109375" style="5" customWidth="1"/>
    <col min="13835" max="13835" width="8.85546875" style="5" customWidth="1"/>
    <col min="13836" max="13836" width="7.5703125" style="5" customWidth="1"/>
    <col min="13837" max="13837" width="6.7109375" style="5" customWidth="1"/>
    <col min="13838" max="13838" width="7.140625" style="5" customWidth="1"/>
    <col min="13839" max="13839" width="5.5703125" style="5" customWidth="1"/>
    <col min="13840" max="13840" width="5.28515625" style="5" customWidth="1"/>
    <col min="13841" max="13841" width="14.7109375" style="5" customWidth="1"/>
    <col min="13842" max="13842" width="10.5703125" style="5" customWidth="1"/>
    <col min="13843" max="13843" width="0.85546875" style="5" customWidth="1"/>
    <col min="13844" max="13844" width="3.42578125" style="5" customWidth="1"/>
    <col min="13845" max="13845" width="2.5703125" style="5" customWidth="1"/>
    <col min="13846" max="13851" width="4.7109375" style="5" customWidth="1"/>
    <col min="13852" max="13852" width="8.5703125" style="5" customWidth="1"/>
    <col min="13853" max="13858" width="4.7109375" style="5" customWidth="1"/>
    <col min="13859" max="13859" width="6.7109375" style="5" customWidth="1"/>
    <col min="13860" max="13860" width="6.140625" style="5" customWidth="1"/>
    <col min="13861" max="13864" width="4.7109375" style="5" customWidth="1"/>
    <col min="13865" max="13865" width="9" style="5" customWidth="1"/>
    <col min="13866" max="13866" width="6.28515625" style="5" customWidth="1"/>
    <col min="13867" max="13869" width="4.7109375" style="5" customWidth="1"/>
    <col min="13870" max="13870" width="5.42578125" style="5" customWidth="1"/>
    <col min="13871" max="13874" width="4.7109375" style="5" customWidth="1"/>
    <col min="13875" max="13875" width="5.5703125" style="5" customWidth="1"/>
    <col min="13876" max="13876" width="5.7109375" style="5" customWidth="1"/>
    <col min="13877" max="13880" width="4.7109375" style="5" customWidth="1"/>
    <col min="13881" max="13881" width="5.5703125" style="5" customWidth="1"/>
    <col min="13882" max="13882" width="5.85546875" style="5" customWidth="1"/>
    <col min="13883" max="13891" width="4.7109375" style="5" customWidth="1"/>
    <col min="13892" max="13892" width="0.140625" style="5" customWidth="1"/>
    <col min="13893" max="13930" width="8.7109375" style="5" customWidth="1"/>
    <col min="13931" max="13931" width="6.140625" style="5" customWidth="1"/>
    <col min="13932" max="14011" width="8.7109375" style="5" customWidth="1"/>
    <col min="14012" max="14071" width="11.42578125" style="5" customWidth="1"/>
    <col min="14072" max="14072" width="16.42578125" style="5" customWidth="1"/>
    <col min="14073" max="14078" width="11.42578125" style="5" customWidth="1"/>
    <col min="14079" max="14080" width="10.7109375" style="5"/>
    <col min="14081" max="14081" width="1.140625" style="5" customWidth="1"/>
    <col min="14082" max="14082" width="7.5703125" style="5" customWidth="1"/>
    <col min="14083" max="14083" width="6.85546875" style="5" customWidth="1"/>
    <col min="14084" max="14084" width="6.28515625" style="5" customWidth="1"/>
    <col min="14085" max="14085" width="7" style="5" customWidth="1"/>
    <col min="14086" max="14086" width="6.42578125" style="5" customWidth="1"/>
    <col min="14087" max="14087" width="5.85546875" style="5" customWidth="1"/>
    <col min="14088" max="14088" width="7.7109375" style="5" customWidth="1"/>
    <col min="14089" max="14089" width="10.5703125" style="5" customWidth="1"/>
    <col min="14090" max="14090" width="7.7109375" style="5" customWidth="1"/>
    <col min="14091" max="14091" width="8.85546875" style="5" customWidth="1"/>
    <col min="14092" max="14092" width="7.5703125" style="5" customWidth="1"/>
    <col min="14093" max="14093" width="6.7109375" style="5" customWidth="1"/>
    <col min="14094" max="14094" width="7.140625" style="5" customWidth="1"/>
    <col min="14095" max="14095" width="5.5703125" style="5" customWidth="1"/>
    <col min="14096" max="14096" width="5.28515625" style="5" customWidth="1"/>
    <col min="14097" max="14097" width="14.7109375" style="5" customWidth="1"/>
    <col min="14098" max="14098" width="10.5703125" style="5" customWidth="1"/>
    <col min="14099" max="14099" width="0.85546875" style="5" customWidth="1"/>
    <col min="14100" max="14100" width="3.42578125" style="5" customWidth="1"/>
    <col min="14101" max="14101" width="2.5703125" style="5" customWidth="1"/>
    <col min="14102" max="14107" width="4.7109375" style="5" customWidth="1"/>
    <col min="14108" max="14108" width="8.5703125" style="5" customWidth="1"/>
    <col min="14109" max="14114" width="4.7109375" style="5" customWidth="1"/>
    <col min="14115" max="14115" width="6.7109375" style="5" customWidth="1"/>
    <col min="14116" max="14116" width="6.140625" style="5" customWidth="1"/>
    <col min="14117" max="14120" width="4.7109375" style="5" customWidth="1"/>
    <col min="14121" max="14121" width="9" style="5" customWidth="1"/>
    <col min="14122" max="14122" width="6.28515625" style="5" customWidth="1"/>
    <col min="14123" max="14125" width="4.7109375" style="5" customWidth="1"/>
    <col min="14126" max="14126" width="5.42578125" style="5" customWidth="1"/>
    <col min="14127" max="14130" width="4.7109375" style="5" customWidth="1"/>
    <col min="14131" max="14131" width="5.5703125" style="5" customWidth="1"/>
    <col min="14132" max="14132" width="5.7109375" style="5" customWidth="1"/>
    <col min="14133" max="14136" width="4.7109375" style="5" customWidth="1"/>
    <col min="14137" max="14137" width="5.5703125" style="5" customWidth="1"/>
    <col min="14138" max="14138" width="5.85546875" style="5" customWidth="1"/>
    <col min="14139" max="14147" width="4.7109375" style="5" customWidth="1"/>
    <col min="14148" max="14148" width="0.140625" style="5" customWidth="1"/>
    <col min="14149" max="14186" width="8.7109375" style="5" customWidth="1"/>
    <col min="14187" max="14187" width="6.140625" style="5" customWidth="1"/>
    <col min="14188" max="14267" width="8.7109375" style="5" customWidth="1"/>
    <col min="14268" max="14327" width="11.42578125" style="5" customWidth="1"/>
    <col min="14328" max="14328" width="16.42578125" style="5" customWidth="1"/>
    <col min="14329" max="14334" width="11.42578125" style="5" customWidth="1"/>
    <col min="14335" max="14336" width="10.7109375" style="5"/>
    <col min="14337" max="14337" width="1.140625" style="5" customWidth="1"/>
    <col min="14338" max="14338" width="7.5703125" style="5" customWidth="1"/>
    <col min="14339" max="14339" width="6.85546875" style="5" customWidth="1"/>
    <col min="14340" max="14340" width="6.28515625" style="5" customWidth="1"/>
    <col min="14341" max="14341" width="7" style="5" customWidth="1"/>
    <col min="14342" max="14342" width="6.42578125" style="5" customWidth="1"/>
    <col min="14343" max="14343" width="5.85546875" style="5" customWidth="1"/>
    <col min="14344" max="14344" width="7.7109375" style="5" customWidth="1"/>
    <col min="14345" max="14345" width="10.5703125" style="5" customWidth="1"/>
    <col min="14346" max="14346" width="7.7109375" style="5" customWidth="1"/>
    <col min="14347" max="14347" width="8.85546875" style="5" customWidth="1"/>
    <col min="14348" max="14348" width="7.5703125" style="5" customWidth="1"/>
    <col min="14349" max="14349" width="6.7109375" style="5" customWidth="1"/>
    <col min="14350" max="14350" width="7.140625" style="5" customWidth="1"/>
    <col min="14351" max="14351" width="5.5703125" style="5" customWidth="1"/>
    <col min="14352" max="14352" width="5.28515625" style="5" customWidth="1"/>
    <col min="14353" max="14353" width="14.7109375" style="5" customWidth="1"/>
    <col min="14354" max="14354" width="10.5703125" style="5" customWidth="1"/>
    <col min="14355" max="14355" width="0.85546875" style="5" customWidth="1"/>
    <col min="14356" max="14356" width="3.42578125" style="5" customWidth="1"/>
    <col min="14357" max="14357" width="2.5703125" style="5" customWidth="1"/>
    <col min="14358" max="14363" width="4.7109375" style="5" customWidth="1"/>
    <col min="14364" max="14364" width="8.5703125" style="5" customWidth="1"/>
    <col min="14365" max="14370" width="4.7109375" style="5" customWidth="1"/>
    <col min="14371" max="14371" width="6.7109375" style="5" customWidth="1"/>
    <col min="14372" max="14372" width="6.140625" style="5" customWidth="1"/>
    <col min="14373" max="14376" width="4.7109375" style="5" customWidth="1"/>
    <col min="14377" max="14377" width="9" style="5" customWidth="1"/>
    <col min="14378" max="14378" width="6.28515625" style="5" customWidth="1"/>
    <col min="14379" max="14381" width="4.7109375" style="5" customWidth="1"/>
    <col min="14382" max="14382" width="5.42578125" style="5" customWidth="1"/>
    <col min="14383" max="14386" width="4.7109375" style="5" customWidth="1"/>
    <col min="14387" max="14387" width="5.5703125" style="5" customWidth="1"/>
    <col min="14388" max="14388" width="5.7109375" style="5" customWidth="1"/>
    <col min="14389" max="14392" width="4.7109375" style="5" customWidth="1"/>
    <col min="14393" max="14393" width="5.5703125" style="5" customWidth="1"/>
    <col min="14394" max="14394" width="5.85546875" style="5" customWidth="1"/>
    <col min="14395" max="14403" width="4.7109375" style="5" customWidth="1"/>
    <col min="14404" max="14404" width="0.140625" style="5" customWidth="1"/>
    <col min="14405" max="14442" width="8.7109375" style="5" customWidth="1"/>
    <col min="14443" max="14443" width="6.140625" style="5" customWidth="1"/>
    <col min="14444" max="14523" width="8.7109375" style="5" customWidth="1"/>
    <col min="14524" max="14583" width="11.42578125" style="5" customWidth="1"/>
    <col min="14584" max="14584" width="16.42578125" style="5" customWidth="1"/>
    <col min="14585" max="14590" width="11.42578125" style="5" customWidth="1"/>
    <col min="14591" max="14592" width="10.7109375" style="5"/>
    <col min="14593" max="14593" width="1.140625" style="5" customWidth="1"/>
    <col min="14594" max="14594" width="7.5703125" style="5" customWidth="1"/>
    <col min="14595" max="14595" width="6.85546875" style="5" customWidth="1"/>
    <col min="14596" max="14596" width="6.28515625" style="5" customWidth="1"/>
    <col min="14597" max="14597" width="7" style="5" customWidth="1"/>
    <col min="14598" max="14598" width="6.42578125" style="5" customWidth="1"/>
    <col min="14599" max="14599" width="5.85546875" style="5" customWidth="1"/>
    <col min="14600" max="14600" width="7.7109375" style="5" customWidth="1"/>
    <col min="14601" max="14601" width="10.5703125" style="5" customWidth="1"/>
    <col min="14602" max="14602" width="7.7109375" style="5" customWidth="1"/>
    <col min="14603" max="14603" width="8.85546875" style="5" customWidth="1"/>
    <col min="14604" max="14604" width="7.5703125" style="5" customWidth="1"/>
    <col min="14605" max="14605" width="6.7109375" style="5" customWidth="1"/>
    <col min="14606" max="14606" width="7.140625" style="5" customWidth="1"/>
    <col min="14607" max="14607" width="5.5703125" style="5" customWidth="1"/>
    <col min="14608" max="14608" width="5.28515625" style="5" customWidth="1"/>
    <col min="14609" max="14609" width="14.7109375" style="5" customWidth="1"/>
    <col min="14610" max="14610" width="10.5703125" style="5" customWidth="1"/>
    <col min="14611" max="14611" width="0.85546875" style="5" customWidth="1"/>
    <col min="14612" max="14612" width="3.42578125" style="5" customWidth="1"/>
    <col min="14613" max="14613" width="2.5703125" style="5" customWidth="1"/>
    <col min="14614" max="14619" width="4.7109375" style="5" customWidth="1"/>
    <col min="14620" max="14620" width="8.5703125" style="5" customWidth="1"/>
    <col min="14621" max="14626" width="4.7109375" style="5" customWidth="1"/>
    <col min="14627" max="14627" width="6.7109375" style="5" customWidth="1"/>
    <col min="14628" max="14628" width="6.140625" style="5" customWidth="1"/>
    <col min="14629" max="14632" width="4.7109375" style="5" customWidth="1"/>
    <col min="14633" max="14633" width="9" style="5" customWidth="1"/>
    <col min="14634" max="14634" width="6.28515625" style="5" customWidth="1"/>
    <col min="14635" max="14637" width="4.7109375" style="5" customWidth="1"/>
    <col min="14638" max="14638" width="5.42578125" style="5" customWidth="1"/>
    <col min="14639" max="14642" width="4.7109375" style="5" customWidth="1"/>
    <col min="14643" max="14643" width="5.5703125" style="5" customWidth="1"/>
    <col min="14644" max="14644" width="5.7109375" style="5" customWidth="1"/>
    <col min="14645" max="14648" width="4.7109375" style="5" customWidth="1"/>
    <col min="14649" max="14649" width="5.5703125" style="5" customWidth="1"/>
    <col min="14650" max="14650" width="5.85546875" style="5" customWidth="1"/>
    <col min="14651" max="14659" width="4.7109375" style="5" customWidth="1"/>
    <col min="14660" max="14660" width="0.140625" style="5" customWidth="1"/>
    <col min="14661" max="14698" width="8.7109375" style="5" customWidth="1"/>
    <col min="14699" max="14699" width="6.140625" style="5" customWidth="1"/>
    <col min="14700" max="14779" width="8.7109375" style="5" customWidth="1"/>
    <col min="14780" max="14839" width="11.42578125" style="5" customWidth="1"/>
    <col min="14840" max="14840" width="16.42578125" style="5" customWidth="1"/>
    <col min="14841" max="14846" width="11.42578125" style="5" customWidth="1"/>
    <col min="14847" max="14848" width="10.7109375" style="5"/>
    <col min="14849" max="14849" width="1.140625" style="5" customWidth="1"/>
    <col min="14850" max="14850" width="7.5703125" style="5" customWidth="1"/>
    <col min="14851" max="14851" width="6.85546875" style="5" customWidth="1"/>
    <col min="14852" max="14852" width="6.28515625" style="5" customWidth="1"/>
    <col min="14853" max="14853" width="7" style="5" customWidth="1"/>
    <col min="14854" max="14854" width="6.42578125" style="5" customWidth="1"/>
    <col min="14855" max="14855" width="5.85546875" style="5" customWidth="1"/>
    <col min="14856" max="14856" width="7.7109375" style="5" customWidth="1"/>
    <col min="14857" max="14857" width="10.5703125" style="5" customWidth="1"/>
    <col min="14858" max="14858" width="7.7109375" style="5" customWidth="1"/>
    <col min="14859" max="14859" width="8.85546875" style="5" customWidth="1"/>
    <col min="14860" max="14860" width="7.5703125" style="5" customWidth="1"/>
    <col min="14861" max="14861" width="6.7109375" style="5" customWidth="1"/>
    <col min="14862" max="14862" width="7.140625" style="5" customWidth="1"/>
    <col min="14863" max="14863" width="5.5703125" style="5" customWidth="1"/>
    <col min="14864" max="14864" width="5.28515625" style="5" customWidth="1"/>
    <col min="14865" max="14865" width="14.7109375" style="5" customWidth="1"/>
    <col min="14866" max="14866" width="10.5703125" style="5" customWidth="1"/>
    <col min="14867" max="14867" width="0.85546875" style="5" customWidth="1"/>
    <col min="14868" max="14868" width="3.42578125" style="5" customWidth="1"/>
    <col min="14869" max="14869" width="2.5703125" style="5" customWidth="1"/>
    <col min="14870" max="14875" width="4.7109375" style="5" customWidth="1"/>
    <col min="14876" max="14876" width="8.5703125" style="5" customWidth="1"/>
    <col min="14877" max="14882" width="4.7109375" style="5" customWidth="1"/>
    <col min="14883" max="14883" width="6.7109375" style="5" customWidth="1"/>
    <col min="14884" max="14884" width="6.140625" style="5" customWidth="1"/>
    <col min="14885" max="14888" width="4.7109375" style="5" customWidth="1"/>
    <col min="14889" max="14889" width="9" style="5" customWidth="1"/>
    <col min="14890" max="14890" width="6.28515625" style="5" customWidth="1"/>
    <col min="14891" max="14893" width="4.7109375" style="5" customWidth="1"/>
    <col min="14894" max="14894" width="5.42578125" style="5" customWidth="1"/>
    <col min="14895" max="14898" width="4.7109375" style="5" customWidth="1"/>
    <col min="14899" max="14899" width="5.5703125" style="5" customWidth="1"/>
    <col min="14900" max="14900" width="5.7109375" style="5" customWidth="1"/>
    <col min="14901" max="14904" width="4.7109375" style="5" customWidth="1"/>
    <col min="14905" max="14905" width="5.5703125" style="5" customWidth="1"/>
    <col min="14906" max="14906" width="5.85546875" style="5" customWidth="1"/>
    <col min="14907" max="14915" width="4.7109375" style="5" customWidth="1"/>
    <col min="14916" max="14916" width="0.140625" style="5" customWidth="1"/>
    <col min="14917" max="14954" width="8.7109375" style="5" customWidth="1"/>
    <col min="14955" max="14955" width="6.140625" style="5" customWidth="1"/>
    <col min="14956" max="15035" width="8.7109375" style="5" customWidth="1"/>
    <col min="15036" max="15095" width="11.42578125" style="5" customWidth="1"/>
    <col min="15096" max="15096" width="16.42578125" style="5" customWidth="1"/>
    <col min="15097" max="15102" width="11.42578125" style="5" customWidth="1"/>
    <col min="15103" max="15104" width="10.7109375" style="5"/>
    <col min="15105" max="15105" width="1.140625" style="5" customWidth="1"/>
    <col min="15106" max="15106" width="7.5703125" style="5" customWidth="1"/>
    <col min="15107" max="15107" width="6.85546875" style="5" customWidth="1"/>
    <col min="15108" max="15108" width="6.28515625" style="5" customWidth="1"/>
    <col min="15109" max="15109" width="7" style="5" customWidth="1"/>
    <col min="15110" max="15110" width="6.42578125" style="5" customWidth="1"/>
    <col min="15111" max="15111" width="5.85546875" style="5" customWidth="1"/>
    <col min="15112" max="15112" width="7.7109375" style="5" customWidth="1"/>
    <col min="15113" max="15113" width="10.5703125" style="5" customWidth="1"/>
    <col min="15114" max="15114" width="7.7109375" style="5" customWidth="1"/>
    <col min="15115" max="15115" width="8.85546875" style="5" customWidth="1"/>
    <col min="15116" max="15116" width="7.5703125" style="5" customWidth="1"/>
    <col min="15117" max="15117" width="6.7109375" style="5" customWidth="1"/>
    <col min="15118" max="15118" width="7.140625" style="5" customWidth="1"/>
    <col min="15119" max="15119" width="5.5703125" style="5" customWidth="1"/>
    <col min="15120" max="15120" width="5.28515625" style="5" customWidth="1"/>
    <col min="15121" max="15121" width="14.7109375" style="5" customWidth="1"/>
    <col min="15122" max="15122" width="10.5703125" style="5" customWidth="1"/>
    <col min="15123" max="15123" width="0.85546875" style="5" customWidth="1"/>
    <col min="15124" max="15124" width="3.42578125" style="5" customWidth="1"/>
    <col min="15125" max="15125" width="2.5703125" style="5" customWidth="1"/>
    <col min="15126" max="15131" width="4.7109375" style="5" customWidth="1"/>
    <col min="15132" max="15132" width="8.5703125" style="5" customWidth="1"/>
    <col min="15133" max="15138" width="4.7109375" style="5" customWidth="1"/>
    <col min="15139" max="15139" width="6.7109375" style="5" customWidth="1"/>
    <col min="15140" max="15140" width="6.140625" style="5" customWidth="1"/>
    <col min="15141" max="15144" width="4.7109375" style="5" customWidth="1"/>
    <col min="15145" max="15145" width="9" style="5" customWidth="1"/>
    <col min="15146" max="15146" width="6.28515625" style="5" customWidth="1"/>
    <col min="15147" max="15149" width="4.7109375" style="5" customWidth="1"/>
    <col min="15150" max="15150" width="5.42578125" style="5" customWidth="1"/>
    <col min="15151" max="15154" width="4.7109375" style="5" customWidth="1"/>
    <col min="15155" max="15155" width="5.5703125" style="5" customWidth="1"/>
    <col min="15156" max="15156" width="5.7109375" style="5" customWidth="1"/>
    <col min="15157" max="15160" width="4.7109375" style="5" customWidth="1"/>
    <col min="15161" max="15161" width="5.5703125" style="5" customWidth="1"/>
    <col min="15162" max="15162" width="5.85546875" style="5" customWidth="1"/>
    <col min="15163" max="15171" width="4.7109375" style="5" customWidth="1"/>
    <col min="15172" max="15172" width="0.140625" style="5" customWidth="1"/>
    <col min="15173" max="15210" width="8.7109375" style="5" customWidth="1"/>
    <col min="15211" max="15211" width="6.140625" style="5" customWidth="1"/>
    <col min="15212" max="15291" width="8.7109375" style="5" customWidth="1"/>
    <col min="15292" max="15351" width="11.42578125" style="5" customWidth="1"/>
    <col min="15352" max="15352" width="16.42578125" style="5" customWidth="1"/>
    <col min="15353" max="15358" width="11.42578125" style="5" customWidth="1"/>
    <col min="15359" max="15360" width="10.7109375" style="5"/>
    <col min="15361" max="15361" width="1.140625" style="5" customWidth="1"/>
    <col min="15362" max="15362" width="7.5703125" style="5" customWidth="1"/>
    <col min="15363" max="15363" width="6.85546875" style="5" customWidth="1"/>
    <col min="15364" max="15364" width="6.28515625" style="5" customWidth="1"/>
    <col min="15365" max="15365" width="7" style="5" customWidth="1"/>
    <col min="15366" max="15366" width="6.42578125" style="5" customWidth="1"/>
    <col min="15367" max="15367" width="5.85546875" style="5" customWidth="1"/>
    <col min="15368" max="15368" width="7.7109375" style="5" customWidth="1"/>
    <col min="15369" max="15369" width="10.5703125" style="5" customWidth="1"/>
    <col min="15370" max="15370" width="7.7109375" style="5" customWidth="1"/>
    <col min="15371" max="15371" width="8.85546875" style="5" customWidth="1"/>
    <col min="15372" max="15372" width="7.5703125" style="5" customWidth="1"/>
    <col min="15373" max="15373" width="6.7109375" style="5" customWidth="1"/>
    <col min="15374" max="15374" width="7.140625" style="5" customWidth="1"/>
    <col min="15375" max="15375" width="5.5703125" style="5" customWidth="1"/>
    <col min="15376" max="15376" width="5.28515625" style="5" customWidth="1"/>
    <col min="15377" max="15377" width="14.7109375" style="5" customWidth="1"/>
    <col min="15378" max="15378" width="10.5703125" style="5" customWidth="1"/>
    <col min="15379" max="15379" width="0.85546875" style="5" customWidth="1"/>
    <col min="15380" max="15380" width="3.42578125" style="5" customWidth="1"/>
    <col min="15381" max="15381" width="2.5703125" style="5" customWidth="1"/>
    <col min="15382" max="15387" width="4.7109375" style="5" customWidth="1"/>
    <col min="15388" max="15388" width="8.5703125" style="5" customWidth="1"/>
    <col min="15389" max="15394" width="4.7109375" style="5" customWidth="1"/>
    <col min="15395" max="15395" width="6.7109375" style="5" customWidth="1"/>
    <col min="15396" max="15396" width="6.140625" style="5" customWidth="1"/>
    <col min="15397" max="15400" width="4.7109375" style="5" customWidth="1"/>
    <col min="15401" max="15401" width="9" style="5" customWidth="1"/>
    <col min="15402" max="15402" width="6.28515625" style="5" customWidth="1"/>
    <col min="15403" max="15405" width="4.7109375" style="5" customWidth="1"/>
    <col min="15406" max="15406" width="5.42578125" style="5" customWidth="1"/>
    <col min="15407" max="15410" width="4.7109375" style="5" customWidth="1"/>
    <col min="15411" max="15411" width="5.5703125" style="5" customWidth="1"/>
    <col min="15412" max="15412" width="5.7109375" style="5" customWidth="1"/>
    <col min="15413" max="15416" width="4.7109375" style="5" customWidth="1"/>
    <col min="15417" max="15417" width="5.5703125" style="5" customWidth="1"/>
    <col min="15418" max="15418" width="5.85546875" style="5" customWidth="1"/>
    <col min="15419" max="15427" width="4.7109375" style="5" customWidth="1"/>
    <col min="15428" max="15428" width="0.140625" style="5" customWidth="1"/>
    <col min="15429" max="15466" width="8.7109375" style="5" customWidth="1"/>
    <col min="15467" max="15467" width="6.140625" style="5" customWidth="1"/>
    <col min="15468" max="15547" width="8.7109375" style="5" customWidth="1"/>
    <col min="15548" max="15607" width="11.42578125" style="5" customWidth="1"/>
    <col min="15608" max="15608" width="16.42578125" style="5" customWidth="1"/>
    <col min="15609" max="15614" width="11.42578125" style="5" customWidth="1"/>
    <col min="15615" max="15616" width="10.7109375" style="5"/>
    <col min="15617" max="15617" width="1.140625" style="5" customWidth="1"/>
    <col min="15618" max="15618" width="7.5703125" style="5" customWidth="1"/>
    <col min="15619" max="15619" width="6.85546875" style="5" customWidth="1"/>
    <col min="15620" max="15620" width="6.28515625" style="5" customWidth="1"/>
    <col min="15621" max="15621" width="7" style="5" customWidth="1"/>
    <col min="15622" max="15622" width="6.42578125" style="5" customWidth="1"/>
    <col min="15623" max="15623" width="5.85546875" style="5" customWidth="1"/>
    <col min="15624" max="15624" width="7.7109375" style="5" customWidth="1"/>
    <col min="15625" max="15625" width="10.5703125" style="5" customWidth="1"/>
    <col min="15626" max="15626" width="7.7109375" style="5" customWidth="1"/>
    <col min="15627" max="15627" width="8.85546875" style="5" customWidth="1"/>
    <col min="15628" max="15628" width="7.5703125" style="5" customWidth="1"/>
    <col min="15629" max="15629" width="6.7109375" style="5" customWidth="1"/>
    <col min="15630" max="15630" width="7.140625" style="5" customWidth="1"/>
    <col min="15631" max="15631" width="5.5703125" style="5" customWidth="1"/>
    <col min="15632" max="15632" width="5.28515625" style="5" customWidth="1"/>
    <col min="15633" max="15633" width="14.7109375" style="5" customWidth="1"/>
    <col min="15634" max="15634" width="10.5703125" style="5" customWidth="1"/>
    <col min="15635" max="15635" width="0.85546875" style="5" customWidth="1"/>
    <col min="15636" max="15636" width="3.42578125" style="5" customWidth="1"/>
    <col min="15637" max="15637" width="2.5703125" style="5" customWidth="1"/>
    <col min="15638" max="15643" width="4.7109375" style="5" customWidth="1"/>
    <col min="15644" max="15644" width="8.5703125" style="5" customWidth="1"/>
    <col min="15645" max="15650" width="4.7109375" style="5" customWidth="1"/>
    <col min="15651" max="15651" width="6.7109375" style="5" customWidth="1"/>
    <col min="15652" max="15652" width="6.140625" style="5" customWidth="1"/>
    <col min="15653" max="15656" width="4.7109375" style="5" customWidth="1"/>
    <col min="15657" max="15657" width="9" style="5" customWidth="1"/>
    <col min="15658" max="15658" width="6.28515625" style="5" customWidth="1"/>
    <col min="15659" max="15661" width="4.7109375" style="5" customWidth="1"/>
    <col min="15662" max="15662" width="5.42578125" style="5" customWidth="1"/>
    <col min="15663" max="15666" width="4.7109375" style="5" customWidth="1"/>
    <col min="15667" max="15667" width="5.5703125" style="5" customWidth="1"/>
    <col min="15668" max="15668" width="5.7109375" style="5" customWidth="1"/>
    <col min="15669" max="15672" width="4.7109375" style="5" customWidth="1"/>
    <col min="15673" max="15673" width="5.5703125" style="5" customWidth="1"/>
    <col min="15674" max="15674" width="5.85546875" style="5" customWidth="1"/>
    <col min="15675" max="15683" width="4.7109375" style="5" customWidth="1"/>
    <col min="15684" max="15684" width="0.140625" style="5" customWidth="1"/>
    <col min="15685" max="15722" width="8.7109375" style="5" customWidth="1"/>
    <col min="15723" max="15723" width="6.140625" style="5" customWidth="1"/>
    <col min="15724" max="15803" width="8.7109375" style="5" customWidth="1"/>
    <col min="15804" max="15863" width="11.42578125" style="5" customWidth="1"/>
    <col min="15864" max="15864" width="16.42578125" style="5" customWidth="1"/>
    <col min="15865" max="15870" width="11.42578125" style="5" customWidth="1"/>
    <col min="15871" max="15872" width="10.7109375" style="5"/>
    <col min="15873" max="15873" width="1.140625" style="5" customWidth="1"/>
    <col min="15874" max="15874" width="7.5703125" style="5" customWidth="1"/>
    <col min="15875" max="15875" width="6.85546875" style="5" customWidth="1"/>
    <col min="15876" max="15876" width="6.28515625" style="5" customWidth="1"/>
    <col min="15877" max="15877" width="7" style="5" customWidth="1"/>
    <col min="15878" max="15878" width="6.42578125" style="5" customWidth="1"/>
    <col min="15879" max="15879" width="5.85546875" style="5" customWidth="1"/>
    <col min="15880" max="15880" width="7.7109375" style="5" customWidth="1"/>
    <col min="15881" max="15881" width="10.5703125" style="5" customWidth="1"/>
    <col min="15882" max="15882" width="7.7109375" style="5" customWidth="1"/>
    <col min="15883" max="15883" width="8.85546875" style="5" customWidth="1"/>
    <col min="15884" max="15884" width="7.5703125" style="5" customWidth="1"/>
    <col min="15885" max="15885" width="6.7109375" style="5" customWidth="1"/>
    <col min="15886" max="15886" width="7.140625" style="5" customWidth="1"/>
    <col min="15887" max="15887" width="5.5703125" style="5" customWidth="1"/>
    <col min="15888" max="15888" width="5.28515625" style="5" customWidth="1"/>
    <col min="15889" max="15889" width="14.7109375" style="5" customWidth="1"/>
    <col min="15890" max="15890" width="10.5703125" style="5" customWidth="1"/>
    <col min="15891" max="15891" width="0.85546875" style="5" customWidth="1"/>
    <col min="15892" max="15892" width="3.42578125" style="5" customWidth="1"/>
    <col min="15893" max="15893" width="2.5703125" style="5" customWidth="1"/>
    <col min="15894" max="15899" width="4.7109375" style="5" customWidth="1"/>
    <col min="15900" max="15900" width="8.5703125" style="5" customWidth="1"/>
    <col min="15901" max="15906" width="4.7109375" style="5" customWidth="1"/>
    <col min="15907" max="15907" width="6.7109375" style="5" customWidth="1"/>
    <col min="15908" max="15908" width="6.140625" style="5" customWidth="1"/>
    <col min="15909" max="15912" width="4.7109375" style="5" customWidth="1"/>
    <col min="15913" max="15913" width="9" style="5" customWidth="1"/>
    <col min="15914" max="15914" width="6.28515625" style="5" customWidth="1"/>
    <col min="15915" max="15917" width="4.7109375" style="5" customWidth="1"/>
    <col min="15918" max="15918" width="5.42578125" style="5" customWidth="1"/>
    <col min="15919" max="15922" width="4.7109375" style="5" customWidth="1"/>
    <col min="15923" max="15923" width="5.5703125" style="5" customWidth="1"/>
    <col min="15924" max="15924" width="5.7109375" style="5" customWidth="1"/>
    <col min="15925" max="15928" width="4.7109375" style="5" customWidth="1"/>
    <col min="15929" max="15929" width="5.5703125" style="5" customWidth="1"/>
    <col min="15930" max="15930" width="5.85546875" style="5" customWidth="1"/>
    <col min="15931" max="15939" width="4.7109375" style="5" customWidth="1"/>
    <col min="15940" max="15940" width="0.140625" style="5" customWidth="1"/>
    <col min="15941" max="15978" width="8.7109375" style="5" customWidth="1"/>
    <col min="15979" max="15979" width="6.140625" style="5" customWidth="1"/>
    <col min="15980" max="16059" width="8.7109375" style="5" customWidth="1"/>
    <col min="16060" max="16119" width="11.42578125" style="5" customWidth="1"/>
    <col min="16120" max="16120" width="16.42578125" style="5" customWidth="1"/>
    <col min="16121" max="16126" width="11.42578125" style="5" customWidth="1"/>
    <col min="16127" max="16128" width="10.7109375" style="5"/>
    <col min="16129" max="16129" width="1.140625" style="5" customWidth="1"/>
    <col min="16130" max="16130" width="7.5703125" style="5" customWidth="1"/>
    <col min="16131" max="16131" width="6.85546875" style="5" customWidth="1"/>
    <col min="16132" max="16132" width="6.28515625" style="5" customWidth="1"/>
    <col min="16133" max="16133" width="7" style="5" customWidth="1"/>
    <col min="16134" max="16134" width="6.42578125" style="5" customWidth="1"/>
    <col min="16135" max="16135" width="5.85546875" style="5" customWidth="1"/>
    <col min="16136" max="16136" width="7.7109375" style="5" customWidth="1"/>
    <col min="16137" max="16137" width="10.5703125" style="5" customWidth="1"/>
    <col min="16138" max="16138" width="7.7109375" style="5" customWidth="1"/>
    <col min="16139" max="16139" width="8.85546875" style="5" customWidth="1"/>
    <col min="16140" max="16140" width="7.5703125" style="5" customWidth="1"/>
    <col min="16141" max="16141" width="6.7109375" style="5" customWidth="1"/>
    <col min="16142" max="16142" width="7.140625" style="5" customWidth="1"/>
    <col min="16143" max="16143" width="5.5703125" style="5" customWidth="1"/>
    <col min="16144" max="16144" width="5.28515625" style="5" customWidth="1"/>
    <col min="16145" max="16145" width="14.7109375" style="5" customWidth="1"/>
    <col min="16146" max="16146" width="10.5703125" style="5" customWidth="1"/>
    <col min="16147" max="16147" width="0.85546875" style="5" customWidth="1"/>
    <col min="16148" max="16148" width="3.42578125" style="5" customWidth="1"/>
    <col min="16149" max="16149" width="2.5703125" style="5" customWidth="1"/>
    <col min="16150" max="16155" width="4.7109375" style="5" customWidth="1"/>
    <col min="16156" max="16156" width="8.5703125" style="5" customWidth="1"/>
    <col min="16157" max="16162" width="4.7109375" style="5" customWidth="1"/>
    <col min="16163" max="16163" width="6.7109375" style="5" customWidth="1"/>
    <col min="16164" max="16164" width="6.140625" style="5" customWidth="1"/>
    <col min="16165" max="16168" width="4.7109375" style="5" customWidth="1"/>
    <col min="16169" max="16169" width="9" style="5" customWidth="1"/>
    <col min="16170" max="16170" width="6.28515625" style="5" customWidth="1"/>
    <col min="16171" max="16173" width="4.7109375" style="5" customWidth="1"/>
    <col min="16174" max="16174" width="5.42578125" style="5" customWidth="1"/>
    <col min="16175" max="16178" width="4.7109375" style="5" customWidth="1"/>
    <col min="16179" max="16179" width="5.5703125" style="5" customWidth="1"/>
    <col min="16180" max="16180" width="5.7109375" style="5" customWidth="1"/>
    <col min="16181" max="16184" width="4.7109375" style="5" customWidth="1"/>
    <col min="16185" max="16185" width="5.5703125" style="5" customWidth="1"/>
    <col min="16186" max="16186" width="5.85546875" style="5" customWidth="1"/>
    <col min="16187" max="16195" width="4.7109375" style="5" customWidth="1"/>
    <col min="16196" max="16196" width="0.140625" style="5" customWidth="1"/>
    <col min="16197" max="16234" width="8.7109375" style="5" customWidth="1"/>
    <col min="16235" max="16235" width="6.140625" style="5" customWidth="1"/>
    <col min="16236" max="16315" width="8.7109375" style="5" customWidth="1"/>
    <col min="16316" max="16375" width="11.42578125" style="5" customWidth="1"/>
    <col min="16376" max="16376" width="16.42578125" style="5" customWidth="1"/>
    <col min="16377" max="16382" width="11.42578125" style="5" customWidth="1"/>
    <col min="16383" max="16384" width="10.7109375" style="5"/>
  </cols>
  <sheetData>
    <row r="1" spans="1:174" ht="87.75" customHeight="1" x14ac:dyDescent="0.25">
      <c r="A1" s="93"/>
      <c r="B1" s="93"/>
      <c r="C1" s="84"/>
      <c r="D1" s="84"/>
      <c r="E1" s="94" t="s">
        <v>0</v>
      </c>
      <c r="F1" s="84"/>
      <c r="G1" s="84"/>
      <c r="H1" s="84"/>
      <c r="I1" s="84"/>
      <c r="J1" s="84"/>
      <c r="K1" s="84"/>
      <c r="L1" s="84"/>
      <c r="M1" s="84"/>
      <c r="N1" s="84"/>
      <c r="O1" s="84"/>
      <c r="P1" s="84"/>
      <c r="Q1" s="84"/>
      <c r="R1" s="84"/>
      <c r="S1" s="95"/>
      <c r="BQ1" s="203"/>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row>
    <row r="2" spans="1:174" s="10" customFormat="1" ht="45.75" customHeight="1" x14ac:dyDescent="0.45">
      <c r="A2" s="233"/>
      <c r="B2" s="4"/>
      <c r="C2" s="4"/>
      <c r="D2" s="4"/>
      <c r="E2" s="4"/>
      <c r="F2" s="4"/>
      <c r="G2" s="4"/>
      <c r="H2" s="4"/>
      <c r="I2" s="4"/>
      <c r="J2" s="207" t="s">
        <v>4914</v>
      </c>
      <c r="K2" s="4"/>
      <c r="L2" s="4"/>
      <c r="M2" s="4"/>
      <c r="N2" s="4"/>
      <c r="O2" s="4"/>
      <c r="P2" s="4"/>
      <c r="Q2" s="4"/>
      <c r="R2" s="4"/>
      <c r="S2" s="97"/>
      <c r="T2" s="1"/>
      <c r="U2" s="1"/>
      <c r="V2" s="1"/>
      <c r="W2" s="1"/>
      <c r="X2" s="1"/>
      <c r="Y2" s="1"/>
      <c r="Z2" s="2"/>
      <c r="AA2" s="2"/>
      <c r="AB2" s="8" t="s">
        <v>1</v>
      </c>
      <c r="AC2" s="2"/>
      <c r="AD2" s="2"/>
      <c r="AE2" s="2"/>
      <c r="AF2" s="2"/>
      <c r="AG2" s="2"/>
      <c r="AH2" s="2"/>
      <c r="AI2" s="2"/>
      <c r="AJ2" s="2"/>
      <c r="AK2" s="2"/>
      <c r="AL2" s="2"/>
      <c r="AM2" s="2"/>
      <c r="AN2" s="2"/>
      <c r="AO2" s="2"/>
      <c r="AP2" s="2"/>
      <c r="AQ2" s="2"/>
      <c r="AR2" s="2"/>
      <c r="AS2" s="2"/>
      <c r="AT2" s="2"/>
      <c r="AU2" s="2"/>
      <c r="AV2" s="2"/>
      <c r="AW2" s="2"/>
      <c r="AX2" s="2"/>
      <c r="AY2" s="2"/>
      <c r="AZ2" s="2"/>
      <c r="BA2" s="2"/>
      <c r="BB2" s="2"/>
      <c r="BC2" s="2"/>
      <c r="BD2" s="663" t="s">
        <v>2</v>
      </c>
      <c r="BE2" s="663"/>
      <c r="BF2" s="663"/>
      <c r="BG2" s="663"/>
      <c r="BH2" s="663"/>
      <c r="BI2" s="663"/>
      <c r="BJ2" s="663"/>
      <c r="BK2" s="9"/>
      <c r="BL2" s="2"/>
      <c r="BM2" s="2"/>
      <c r="BN2" s="2"/>
      <c r="BO2" s="2"/>
      <c r="BP2" s="2"/>
      <c r="BQ2" s="203"/>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row>
    <row r="3" spans="1:174" s="10" customFormat="1" ht="16.5" customHeight="1" x14ac:dyDescent="0.2">
      <c r="A3" s="96"/>
      <c r="B3" s="96"/>
      <c r="C3" s="4"/>
      <c r="D3" s="4"/>
      <c r="E3" s="4"/>
      <c r="F3" s="4"/>
      <c r="G3" s="4"/>
      <c r="H3" s="4"/>
      <c r="I3" s="208"/>
      <c r="J3" s="4"/>
      <c r="K3" s="4"/>
      <c r="L3" s="4"/>
      <c r="M3" s="4"/>
      <c r="N3" s="4"/>
      <c r="O3" s="4"/>
      <c r="P3" s="4"/>
      <c r="Q3" s="4"/>
      <c r="R3" s="4"/>
      <c r="S3" s="97"/>
      <c r="T3" s="1"/>
      <c r="U3" s="1"/>
      <c r="V3" s="1"/>
      <c r="W3" s="1"/>
      <c r="X3" s="1"/>
      <c r="Y3" s="1"/>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11">
        <v>5</v>
      </c>
      <c r="BE3" s="664" t="s">
        <v>3</v>
      </c>
      <c r="BF3" s="664"/>
      <c r="BG3" s="664"/>
      <c r="BH3" s="664"/>
      <c r="BI3" s="664"/>
      <c r="BJ3" s="12">
        <f>X140</f>
        <v>0</v>
      </c>
      <c r="BK3" s="13"/>
      <c r="BL3" s="2"/>
      <c r="BM3" s="2"/>
      <c r="BN3" s="2"/>
      <c r="BO3" s="2"/>
      <c r="BP3" s="2"/>
      <c r="BQ3" s="203"/>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row>
    <row r="4" spans="1:174" s="10" customFormat="1" ht="16.5" customHeight="1" x14ac:dyDescent="0.25">
      <c r="A4" s="96"/>
      <c r="B4" s="157" t="s">
        <v>4</v>
      </c>
      <c r="C4" s="4"/>
      <c r="D4" s="4"/>
      <c r="E4" s="4"/>
      <c r="F4" s="4"/>
      <c r="G4" s="4"/>
      <c r="H4" s="4"/>
      <c r="I4" s="208"/>
      <c r="J4" s="4"/>
      <c r="K4" s="4"/>
      <c r="L4" s="4"/>
      <c r="M4" s="4"/>
      <c r="N4" s="4"/>
      <c r="O4" s="4"/>
      <c r="P4" s="4"/>
      <c r="Q4" s="4"/>
      <c r="R4" s="4"/>
      <c r="S4" s="98"/>
      <c r="T4" s="1"/>
      <c r="U4" s="1"/>
      <c r="V4" s="1"/>
      <c r="W4" s="1"/>
      <c r="X4" s="1"/>
      <c r="Y4" s="1"/>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11">
        <v>6</v>
      </c>
      <c r="BE4" s="664" t="s">
        <v>5</v>
      </c>
      <c r="BF4" s="664"/>
      <c r="BG4" s="664"/>
      <c r="BH4" s="664"/>
      <c r="BI4" s="664"/>
      <c r="BJ4" s="12">
        <f>BX167</f>
        <v>0</v>
      </c>
      <c r="BK4" s="13"/>
      <c r="BL4" s="2"/>
      <c r="BM4" s="2"/>
      <c r="BN4" s="2"/>
      <c r="BO4" s="2"/>
      <c r="BP4" s="2"/>
      <c r="BQ4" s="203"/>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row>
    <row r="5" spans="1:174" s="10" customFormat="1" ht="16.5" customHeight="1" x14ac:dyDescent="0.25">
      <c r="A5" s="96"/>
      <c r="B5" s="626"/>
      <c r="C5" s="576" t="s">
        <v>4883</v>
      </c>
      <c r="D5" s="576"/>
      <c r="E5" s="576"/>
      <c r="F5" s="576"/>
      <c r="G5" s="576"/>
      <c r="H5" s="576"/>
      <c r="I5" s="576"/>
      <c r="J5" s="576"/>
      <c r="K5" s="576"/>
      <c r="L5" s="576"/>
      <c r="M5" s="576"/>
      <c r="N5" s="576"/>
      <c r="O5" s="576"/>
      <c r="P5" s="576"/>
      <c r="Q5" s="576"/>
      <c r="R5" s="576"/>
      <c r="S5" s="97"/>
      <c r="T5" s="1"/>
      <c r="U5" s="1"/>
      <c r="V5" s="1"/>
      <c r="W5" s="1"/>
      <c r="X5" s="1"/>
      <c r="Y5" s="1"/>
      <c r="Z5" s="2"/>
      <c r="AA5" s="14">
        <f>IF(B5="",0,1)</f>
        <v>0</v>
      </c>
      <c r="AB5" s="2" t="s">
        <v>6</v>
      </c>
      <c r="AC5" s="2"/>
      <c r="AD5" s="2"/>
      <c r="AE5" s="2"/>
      <c r="AF5" s="2"/>
      <c r="AG5" s="2"/>
      <c r="AH5" s="2"/>
      <c r="AI5" s="2"/>
      <c r="AJ5" s="2"/>
      <c r="AK5" s="2"/>
      <c r="AL5" s="2"/>
      <c r="AM5" s="2"/>
      <c r="AN5" s="2"/>
      <c r="AO5" s="2"/>
      <c r="AP5" s="2"/>
      <c r="AQ5" s="2"/>
      <c r="AR5" s="2"/>
      <c r="AS5" s="2"/>
      <c r="AT5" s="2"/>
      <c r="AU5" s="2"/>
      <c r="AV5" s="2"/>
      <c r="AW5" s="2"/>
      <c r="AX5" s="2"/>
      <c r="AY5" s="2"/>
      <c r="AZ5" s="2"/>
      <c r="BA5" s="2"/>
      <c r="BB5" s="2"/>
      <c r="BC5" s="2"/>
      <c r="BD5" s="11">
        <v>7</v>
      </c>
      <c r="BE5" s="664" t="s">
        <v>7</v>
      </c>
      <c r="BF5" s="664"/>
      <c r="BG5" s="664"/>
      <c r="BH5" s="664"/>
      <c r="BI5" s="664"/>
      <c r="BJ5" s="12">
        <f>CJ188</f>
        <v>0</v>
      </c>
      <c r="BK5" s="13"/>
      <c r="BL5" s="2"/>
      <c r="BM5" s="2"/>
      <c r="BN5" s="2"/>
      <c r="BO5" s="2"/>
      <c r="BP5" s="2"/>
      <c r="BQ5" s="203"/>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4"/>
      <c r="CQ5" s="20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row>
    <row r="6" spans="1:174" s="10" customFormat="1" ht="16.5" customHeight="1" x14ac:dyDescent="0.25">
      <c r="A6" s="96"/>
      <c r="B6" s="626"/>
      <c r="C6" s="576"/>
      <c r="D6" s="576"/>
      <c r="E6" s="576"/>
      <c r="F6" s="576"/>
      <c r="G6" s="576"/>
      <c r="H6" s="576"/>
      <c r="I6" s="576"/>
      <c r="J6" s="576"/>
      <c r="K6" s="576"/>
      <c r="L6" s="576"/>
      <c r="M6" s="576"/>
      <c r="N6" s="576"/>
      <c r="O6" s="576"/>
      <c r="P6" s="576"/>
      <c r="Q6" s="576"/>
      <c r="R6" s="576"/>
      <c r="S6" s="97"/>
      <c r="T6" s="1"/>
      <c r="U6" s="1"/>
      <c r="V6" s="1"/>
      <c r="W6" s="1"/>
      <c r="X6" s="1"/>
      <c r="Y6" s="1"/>
      <c r="Z6" s="2"/>
      <c r="AA6" s="14"/>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03"/>
      <c r="BR6" s="204"/>
      <c r="BS6" s="204"/>
      <c r="BT6" s="204"/>
      <c r="BU6" s="204"/>
      <c r="BV6" s="204"/>
      <c r="BW6" s="204"/>
      <c r="BX6" s="204"/>
      <c r="BY6" s="204"/>
      <c r="BZ6" s="204"/>
      <c r="CA6" s="204"/>
      <c r="CB6" s="204"/>
      <c r="CC6" s="204"/>
      <c r="CD6" s="204"/>
      <c r="CE6" s="204"/>
      <c r="CF6" s="204"/>
      <c r="CG6" s="204"/>
      <c r="CH6" s="204"/>
      <c r="CI6" s="204"/>
      <c r="CJ6" s="204"/>
      <c r="CK6" s="204"/>
      <c r="CL6" s="204"/>
      <c r="CM6" s="204"/>
      <c r="CN6" s="204"/>
      <c r="CO6" s="204"/>
      <c r="CP6" s="204"/>
      <c r="CQ6" s="20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row>
    <row r="7" spans="1:174" s="10" customFormat="1" ht="16.5" customHeight="1" x14ac:dyDescent="0.25">
      <c r="A7" s="96"/>
      <c r="B7" s="626"/>
      <c r="C7" s="576" t="s">
        <v>4882</v>
      </c>
      <c r="D7" s="576"/>
      <c r="E7" s="576"/>
      <c r="F7" s="576"/>
      <c r="G7" s="576"/>
      <c r="H7" s="576"/>
      <c r="I7" s="576"/>
      <c r="J7" s="576"/>
      <c r="K7" s="576"/>
      <c r="L7" s="576"/>
      <c r="M7" s="576"/>
      <c r="N7" s="576"/>
      <c r="O7" s="576"/>
      <c r="P7" s="576"/>
      <c r="Q7" s="576"/>
      <c r="R7" s="576"/>
      <c r="S7" s="97"/>
      <c r="T7" s="1"/>
      <c r="U7" s="1"/>
      <c r="V7" s="1"/>
      <c r="W7" s="1"/>
      <c r="X7" s="1"/>
      <c r="Y7" s="1"/>
      <c r="Z7" s="2"/>
      <c r="AA7" s="14">
        <f>IF(B7="",0,1)</f>
        <v>0</v>
      </c>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03"/>
      <c r="BR7" s="204"/>
      <c r="BS7" s="204"/>
      <c r="BT7" s="204"/>
      <c r="BU7" s="204"/>
      <c r="BV7" s="204"/>
      <c r="BW7" s="204"/>
      <c r="BX7" s="204"/>
      <c r="BY7" s="204"/>
      <c r="BZ7" s="204"/>
      <c r="CA7" s="204"/>
      <c r="CB7" s="204"/>
      <c r="CC7" s="204"/>
      <c r="CD7" s="204"/>
      <c r="CE7" s="204"/>
      <c r="CF7" s="204"/>
      <c r="CG7" s="204"/>
      <c r="CH7" s="204"/>
      <c r="CI7" s="204"/>
      <c r="CJ7" s="204"/>
      <c r="CK7" s="204"/>
      <c r="CL7" s="204"/>
      <c r="CM7" s="204"/>
      <c r="CN7" s="204"/>
      <c r="CO7" s="204"/>
      <c r="CP7" s="204"/>
      <c r="CQ7" s="20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row>
    <row r="8" spans="1:174" s="10" customFormat="1" ht="16.5" customHeight="1" x14ac:dyDescent="0.25">
      <c r="A8" s="96"/>
      <c r="B8" s="626"/>
      <c r="C8" s="576"/>
      <c r="D8" s="576"/>
      <c r="E8" s="576"/>
      <c r="F8" s="576"/>
      <c r="G8" s="576"/>
      <c r="H8" s="576"/>
      <c r="I8" s="576"/>
      <c r="J8" s="576"/>
      <c r="K8" s="576"/>
      <c r="L8" s="576"/>
      <c r="M8" s="576"/>
      <c r="N8" s="576"/>
      <c r="O8" s="576"/>
      <c r="P8" s="576"/>
      <c r="Q8" s="576"/>
      <c r="R8" s="576"/>
      <c r="S8" s="97"/>
      <c r="T8" s="1"/>
      <c r="U8" s="1"/>
      <c r="V8" s="1"/>
      <c r="W8" s="1"/>
      <c r="X8" s="1"/>
      <c r="Y8" s="1"/>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03"/>
      <c r="BR8" s="204"/>
      <c r="BS8" s="205" t="s">
        <v>8</v>
      </c>
      <c r="BT8" s="204"/>
      <c r="BU8" s="204"/>
      <c r="BV8" s="204"/>
      <c r="BW8" s="204"/>
      <c r="BX8" s="204"/>
      <c r="BY8" s="204"/>
      <c r="BZ8" s="204"/>
      <c r="CA8" s="204"/>
      <c r="CB8" s="204"/>
      <c r="CC8" s="204"/>
      <c r="CD8" s="204"/>
      <c r="CE8" s="204"/>
      <c r="CF8" s="204"/>
      <c r="CG8" s="204"/>
      <c r="CH8" s="204"/>
      <c r="CI8" s="204"/>
      <c r="CJ8" s="204"/>
      <c r="CK8" s="204"/>
      <c r="CL8" s="204"/>
      <c r="CM8" s="204"/>
      <c r="CN8" s="204"/>
      <c r="CO8" s="204"/>
      <c r="CP8" s="204"/>
      <c r="CQ8" s="20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row>
    <row r="9" spans="1:174" s="10" customFormat="1" ht="21" customHeight="1" x14ac:dyDescent="0.25">
      <c r="A9" s="96"/>
      <c r="B9" s="626"/>
      <c r="C9" s="576" t="s">
        <v>4898</v>
      </c>
      <c r="D9" s="576"/>
      <c r="E9" s="576"/>
      <c r="F9" s="576"/>
      <c r="G9" s="576"/>
      <c r="H9" s="576"/>
      <c r="I9" s="576"/>
      <c r="J9" s="576"/>
      <c r="K9" s="576"/>
      <c r="L9" s="576"/>
      <c r="M9" s="576"/>
      <c r="N9" s="576"/>
      <c r="O9" s="576"/>
      <c r="P9" s="576"/>
      <c r="Q9" s="576"/>
      <c r="R9" s="576"/>
      <c r="S9" s="97"/>
      <c r="T9" s="1"/>
      <c r="U9" s="1"/>
      <c r="V9" s="1"/>
      <c r="W9" s="1"/>
      <c r="X9" s="1"/>
      <c r="Y9" s="1"/>
      <c r="Z9" s="2"/>
      <c r="AA9" s="14">
        <f>IF(B9="",0,1)</f>
        <v>0</v>
      </c>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03"/>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row>
    <row r="10" spans="1:174" s="10" customFormat="1" ht="29.25" customHeight="1" x14ac:dyDescent="0.25">
      <c r="A10" s="96"/>
      <c r="B10" s="626"/>
      <c r="C10" s="576"/>
      <c r="D10" s="576"/>
      <c r="E10" s="576"/>
      <c r="F10" s="576"/>
      <c r="G10" s="576"/>
      <c r="H10" s="576"/>
      <c r="I10" s="576"/>
      <c r="J10" s="576"/>
      <c r="K10" s="576"/>
      <c r="L10" s="576"/>
      <c r="M10" s="576"/>
      <c r="N10" s="576"/>
      <c r="O10" s="576"/>
      <c r="P10" s="576"/>
      <c r="Q10" s="576"/>
      <c r="R10" s="576"/>
      <c r="S10" s="97"/>
      <c r="T10" s="1"/>
      <c r="U10" s="1"/>
      <c r="V10" s="1"/>
      <c r="W10" s="1"/>
      <c r="X10" s="1"/>
      <c r="Y10" s="1"/>
      <c r="Z10" s="2"/>
      <c r="AA10" s="14"/>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03"/>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row>
    <row r="11" spans="1:174" s="10" customFormat="1" ht="30" customHeight="1" x14ac:dyDescent="0.25">
      <c r="A11" s="96"/>
      <c r="B11" s="96"/>
      <c r="C11" s="627" t="str">
        <f>IF(AA11=0,"Selecciones con una X una de las tres alternativas",IF(AA11=2,"Solo debe marcar una de las tres alternativas",""))</f>
        <v>Selecciones con una X una de las tres alternativas</v>
      </c>
      <c r="D11" s="627"/>
      <c r="E11" s="627"/>
      <c r="F11" s="627"/>
      <c r="G11" s="627"/>
      <c r="H11" s="627"/>
      <c r="I11" s="627"/>
      <c r="J11" s="627"/>
      <c r="K11" s="627"/>
      <c r="L11" s="209"/>
      <c r="M11" s="4"/>
      <c r="N11" s="4"/>
      <c r="O11" s="4"/>
      <c r="P11" s="4"/>
      <c r="Q11" s="4"/>
      <c r="R11" s="4"/>
      <c r="S11" s="97"/>
      <c r="T11" s="1"/>
      <c r="U11" s="1"/>
      <c r="V11" s="1"/>
      <c r="W11" s="1"/>
      <c r="X11" s="1"/>
      <c r="Y11" s="1"/>
      <c r="Z11" s="2"/>
      <c r="AA11" s="14">
        <f>SUM(AA5:AA9)</f>
        <v>0</v>
      </c>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03"/>
      <c r="BR11" s="204"/>
      <c r="BS11" s="204" t="s">
        <v>9</v>
      </c>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row>
    <row r="12" spans="1:174" s="10" customFormat="1" ht="30" customHeight="1" x14ac:dyDescent="0.25">
      <c r="A12" s="96"/>
      <c r="B12" s="96"/>
      <c r="C12" s="210"/>
      <c r="D12" s="4"/>
      <c r="E12" s="4"/>
      <c r="F12" s="4"/>
      <c r="G12" s="4"/>
      <c r="H12" s="4"/>
      <c r="I12" s="4"/>
      <c r="J12" s="4"/>
      <c r="K12" s="4"/>
      <c r="L12" s="4"/>
      <c r="M12" s="4"/>
      <c r="N12" s="4"/>
      <c r="O12" s="4"/>
      <c r="P12" s="4"/>
      <c r="Q12" s="4"/>
      <c r="R12" s="4"/>
      <c r="S12" s="97"/>
      <c r="T12" s="1"/>
      <c r="U12" s="1"/>
      <c r="V12" s="1"/>
      <c r="W12" s="1"/>
      <c r="X12" s="1"/>
      <c r="Y12" s="1"/>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03"/>
      <c r="BR12" s="204"/>
      <c r="BS12" s="204" t="s">
        <v>10</v>
      </c>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row>
    <row r="13" spans="1:174" s="10" customFormat="1" ht="30" customHeight="1" x14ac:dyDescent="0.25">
      <c r="A13" s="96"/>
      <c r="B13" s="157" t="s">
        <v>11</v>
      </c>
      <c r="C13" s="210"/>
      <c r="D13" s="4"/>
      <c r="E13" s="4"/>
      <c r="F13" s="4"/>
      <c r="G13" s="4"/>
      <c r="H13" s="4"/>
      <c r="I13" s="4"/>
      <c r="J13" s="4"/>
      <c r="K13" s="4"/>
      <c r="L13" s="4"/>
      <c r="M13" s="4"/>
      <c r="N13" s="4"/>
      <c r="O13" s="4"/>
      <c r="P13" s="4"/>
      <c r="Q13" s="4"/>
      <c r="R13" s="4"/>
      <c r="S13" s="97"/>
      <c r="T13" s="1"/>
      <c r="U13" s="1"/>
      <c r="V13" s="1"/>
      <c r="W13" s="1"/>
      <c r="X13" s="1"/>
      <c r="Y13" s="1"/>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03"/>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row>
    <row r="14" spans="1:174" s="10" customFormat="1" ht="30" customHeight="1" thickBot="1" x14ac:dyDescent="0.3">
      <c r="A14" s="96"/>
      <c r="B14" s="159" t="s">
        <v>12</v>
      </c>
      <c r="C14" s="210"/>
      <c r="D14" s="4"/>
      <c r="E14" s="4"/>
      <c r="F14" s="4"/>
      <c r="G14" s="4"/>
      <c r="H14" s="4"/>
      <c r="I14" s="4"/>
      <c r="J14" s="4"/>
      <c r="K14" s="4"/>
      <c r="L14" s="4"/>
      <c r="M14" s="4"/>
      <c r="N14" s="4"/>
      <c r="O14" s="4"/>
      <c r="P14" s="4"/>
      <c r="Q14" s="4"/>
      <c r="R14" s="4"/>
      <c r="S14" s="97"/>
      <c r="T14" s="1"/>
      <c r="U14" s="1"/>
      <c r="V14" s="1"/>
      <c r="W14" s="1"/>
      <c r="X14" s="1"/>
      <c r="Y14" s="1"/>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03"/>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row>
    <row r="15" spans="1:174" x14ac:dyDescent="0.25">
      <c r="A15" s="96"/>
      <c r="B15" s="15"/>
      <c r="C15" s="16"/>
      <c r="D15" s="16"/>
      <c r="E15" s="16"/>
      <c r="F15" s="16"/>
      <c r="G15" s="16"/>
      <c r="H15" s="16"/>
      <c r="I15" s="16"/>
      <c r="J15" s="16"/>
      <c r="K15" s="16"/>
      <c r="L15" s="16"/>
      <c r="M15" s="16"/>
      <c r="N15" s="16"/>
      <c r="O15" s="16"/>
      <c r="P15" s="16"/>
      <c r="Q15" s="16"/>
      <c r="R15" s="17"/>
      <c r="S15" s="97"/>
      <c r="BQ15" s="203"/>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row>
    <row r="16" spans="1:174" ht="18" customHeight="1" x14ac:dyDescent="0.25">
      <c r="A16" s="96"/>
      <c r="B16" s="18"/>
      <c r="C16" s="628"/>
      <c r="D16" s="629"/>
      <c r="E16" s="632" t="str">
        <f>IF(C16="","Ingrese RBD, sin dígito verificador","RBD ingresado")</f>
        <v>Ingrese RBD, sin dígito verificador</v>
      </c>
      <c r="F16" s="633"/>
      <c r="G16" s="633"/>
      <c r="H16" s="634"/>
      <c r="I16" s="211"/>
      <c r="J16" s="638" t="s">
        <v>13</v>
      </c>
      <c r="K16" s="638"/>
      <c r="L16" s="639" t="e">
        <f>VLOOKUP(C16,BBDD_2023,7,0)</f>
        <v>#N/A</v>
      </c>
      <c r="M16" s="640"/>
      <c r="N16" s="641" t="s">
        <v>14</v>
      </c>
      <c r="O16" s="641"/>
      <c r="P16" s="653" t="e">
        <f>VLOOKUP(C16,BBDD_2023,6,0)</f>
        <v>#N/A</v>
      </c>
      <c r="Q16" s="654"/>
      <c r="R16" s="19"/>
      <c r="S16" s="97"/>
      <c r="Z16" s="282" t="e">
        <f>VLOOKUP($C$16,EE,10,0)</f>
        <v>#NAME?</v>
      </c>
      <c r="AA16" s="282"/>
      <c r="AB16" s="282"/>
      <c r="AC16" s="282"/>
      <c r="AD16" s="282"/>
      <c r="AE16" s="282"/>
      <c r="BQ16" s="203"/>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row>
    <row r="17" spans="1:95" ht="18" customHeight="1" x14ac:dyDescent="0.25">
      <c r="A17" s="96"/>
      <c r="B17" s="21"/>
      <c r="C17" s="630"/>
      <c r="D17" s="631"/>
      <c r="E17" s="635"/>
      <c r="F17" s="636"/>
      <c r="G17" s="636"/>
      <c r="H17" s="637"/>
      <c r="I17" s="211"/>
      <c r="J17" s="638" t="s">
        <v>15</v>
      </c>
      <c r="K17" s="638"/>
      <c r="L17" s="639" t="e">
        <f>VLOOKUP(C16,BBDD_2023,8,0)</f>
        <v>#N/A</v>
      </c>
      <c r="M17" s="640"/>
      <c r="N17" s="641"/>
      <c r="O17" s="641"/>
      <c r="P17" s="655"/>
      <c r="Q17" s="656"/>
      <c r="R17" s="19"/>
      <c r="S17" s="97"/>
      <c r="Z17" s="2" t="e">
        <f>VLOOKUP($C$16,EE,11,0)</f>
        <v>#NAME?</v>
      </c>
      <c r="BQ17" s="203"/>
      <c r="BR17" s="204"/>
      <c r="BS17" s="204" t="s">
        <v>16</v>
      </c>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row>
    <row r="18" spans="1:95" ht="20.25" customHeight="1" x14ac:dyDescent="0.25">
      <c r="A18" s="96"/>
      <c r="B18" s="21"/>
      <c r="C18" s="665" t="e">
        <f>IF(P16&lt;19,"* Por matrícula, debe postular en casillas establecimientos asociados","")</f>
        <v>#N/A</v>
      </c>
      <c r="D18" s="665"/>
      <c r="E18" s="665"/>
      <c r="F18" s="665"/>
      <c r="G18" s="665"/>
      <c r="H18" s="665"/>
      <c r="I18" s="211"/>
      <c r="J18" s="638" t="s">
        <v>17</v>
      </c>
      <c r="K18" s="638"/>
      <c r="L18" s="639" t="e">
        <f>VLOOKUP(C16,BBDD_2023,9,0)</f>
        <v>#N/A</v>
      </c>
      <c r="M18" s="640"/>
      <c r="N18" s="211"/>
      <c r="O18" s="211"/>
      <c r="P18" s="211"/>
      <c r="Q18" s="211"/>
      <c r="R18" s="19"/>
      <c r="S18" s="97"/>
      <c r="Z18" s="2" t="e">
        <f>VLOOKUP($C$16,EE,12,0)</f>
        <v>#NAME?</v>
      </c>
      <c r="BQ18" s="203"/>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row>
    <row r="19" spans="1:95" ht="39" customHeight="1" x14ac:dyDescent="0.3">
      <c r="A19" s="96"/>
      <c r="B19" s="21"/>
      <c r="C19" s="666"/>
      <c r="D19" s="666"/>
      <c r="E19" s="666"/>
      <c r="F19" s="666"/>
      <c r="G19" s="666"/>
      <c r="H19" s="666"/>
      <c r="I19" s="211"/>
      <c r="J19" s="212"/>
      <c r="K19" s="212"/>
      <c r="L19" s="211"/>
      <c r="M19" s="212"/>
      <c r="N19" s="212"/>
      <c r="O19" s="211"/>
      <c r="P19" s="211"/>
      <c r="Q19" s="211"/>
      <c r="R19" s="19"/>
      <c r="S19" s="97"/>
      <c r="BQ19" s="203"/>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row>
    <row r="20" spans="1:95" ht="15" customHeight="1" x14ac:dyDescent="0.3">
      <c r="A20" s="96"/>
      <c r="B20" s="21"/>
      <c r="C20" s="213"/>
      <c r="D20" s="213"/>
      <c r="E20" s="214"/>
      <c r="F20" s="214"/>
      <c r="G20" s="214"/>
      <c r="H20" s="214"/>
      <c r="I20" s="211"/>
      <c r="J20" s="211"/>
      <c r="K20" s="211"/>
      <c r="L20" s="211"/>
      <c r="M20" s="211"/>
      <c r="N20" s="211"/>
      <c r="O20" s="211"/>
      <c r="P20" s="211"/>
      <c r="Q20" s="211"/>
      <c r="R20" s="19"/>
      <c r="S20" s="97"/>
      <c r="Z20" s="2" t="e">
        <f>VLOOKUP($C$16,EE,13,0)</f>
        <v>#NAME?</v>
      </c>
      <c r="BQ20" s="203"/>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row>
    <row r="21" spans="1:95" x14ac:dyDescent="0.25">
      <c r="A21" s="96"/>
      <c r="B21" s="642" t="s">
        <v>18</v>
      </c>
      <c r="C21" s="625"/>
      <c r="D21" s="625"/>
      <c r="E21" s="625"/>
      <c r="F21" s="625"/>
      <c r="G21" s="625"/>
      <c r="H21" s="625"/>
      <c r="I21" s="625"/>
      <c r="J21" s="625"/>
      <c r="K21" s="211"/>
      <c r="L21" s="643" t="s">
        <v>19</v>
      </c>
      <c r="M21" s="644"/>
      <c r="N21" s="645" t="e">
        <f>VLOOKUP(C16,BBDD_2023,4,0)</f>
        <v>#N/A</v>
      </c>
      <c r="O21" s="646"/>
      <c r="P21" s="646"/>
      <c r="Q21" s="647"/>
      <c r="R21" s="23"/>
      <c r="S21" s="97"/>
      <c r="BQ21" s="203"/>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row>
    <row r="22" spans="1:95" ht="15.75" customHeight="1" x14ac:dyDescent="0.25">
      <c r="A22" s="96"/>
      <c r="B22" s="648" t="e">
        <f>VLOOKUP(C16,BBDD_2023,2,0)</f>
        <v>#N/A</v>
      </c>
      <c r="C22" s="649"/>
      <c r="D22" s="649"/>
      <c r="E22" s="649"/>
      <c r="F22" s="649"/>
      <c r="G22" s="649"/>
      <c r="H22" s="649"/>
      <c r="I22" s="649"/>
      <c r="J22" s="649"/>
      <c r="K22" s="211"/>
      <c r="L22" s="643" t="s">
        <v>20</v>
      </c>
      <c r="M22" s="644"/>
      <c r="N22" s="650" t="e">
        <f>VLOOKUP(C16,BBDD_2023,3,0)</f>
        <v>#N/A</v>
      </c>
      <c r="O22" s="651"/>
      <c r="P22" s="651"/>
      <c r="Q22" s="652"/>
      <c r="R22" s="24"/>
      <c r="S22" s="97"/>
      <c r="BQ22" s="203"/>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row>
    <row r="23" spans="1:95" ht="16.5" thickBot="1" x14ac:dyDescent="0.3">
      <c r="A23" s="96"/>
      <c r="B23" s="25"/>
      <c r="C23" s="26"/>
      <c r="D23" s="26"/>
      <c r="E23" s="26"/>
      <c r="F23" s="26"/>
      <c r="G23" s="26"/>
      <c r="H23" s="26"/>
      <c r="I23" s="26"/>
      <c r="J23" s="26"/>
      <c r="K23" s="26"/>
      <c r="L23" s="26"/>
      <c r="M23" s="26"/>
      <c r="N23" s="26"/>
      <c r="O23" s="26"/>
      <c r="P23" s="26"/>
      <c r="Q23" s="27"/>
      <c r="R23" s="28"/>
      <c r="S23" s="97"/>
      <c r="BQ23" s="203"/>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row>
    <row r="24" spans="1:95" x14ac:dyDescent="0.25">
      <c r="A24" s="96"/>
      <c r="B24" s="96"/>
      <c r="C24" s="4"/>
      <c r="D24" s="4"/>
      <c r="E24" s="4"/>
      <c r="F24" s="4"/>
      <c r="G24" s="4"/>
      <c r="H24" s="4"/>
      <c r="I24" s="4"/>
      <c r="J24" s="4"/>
      <c r="K24" s="4"/>
      <c r="L24" s="4"/>
      <c r="M24" s="4"/>
      <c r="N24" s="4"/>
      <c r="O24" s="4"/>
      <c r="P24" s="4"/>
      <c r="Q24" s="215"/>
      <c r="R24" s="215"/>
      <c r="S24" s="97"/>
      <c r="BQ24" s="203"/>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row>
    <row r="25" spans="1:95" ht="18.75" x14ac:dyDescent="0.25">
      <c r="A25" s="96"/>
      <c r="B25" s="157" t="s">
        <v>21</v>
      </c>
      <c r="C25" s="4"/>
      <c r="D25" s="4"/>
      <c r="E25" s="4"/>
      <c r="F25" s="4"/>
      <c r="G25" s="4"/>
      <c r="H25" s="4"/>
      <c r="I25" s="4"/>
      <c r="J25" s="4"/>
      <c r="K25" s="4"/>
      <c r="L25" s="4"/>
      <c r="M25" s="4"/>
      <c r="N25" s="4"/>
      <c r="O25" s="4"/>
      <c r="P25" s="4"/>
      <c r="Q25" s="215"/>
      <c r="R25" s="215"/>
      <c r="S25" s="97"/>
      <c r="BQ25" s="203"/>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04"/>
      <c r="CO25" s="204"/>
      <c r="CP25" s="204"/>
      <c r="CQ25" s="204"/>
    </row>
    <row r="26" spans="1:95" ht="18.75" x14ac:dyDescent="0.25">
      <c r="A26" s="96"/>
      <c r="B26" s="157" t="s">
        <v>22</v>
      </c>
      <c r="C26" s="4"/>
      <c r="D26" s="4"/>
      <c r="E26" s="4"/>
      <c r="F26" s="4"/>
      <c r="G26" s="4"/>
      <c r="H26" s="4"/>
      <c r="I26" s="4"/>
      <c r="J26" s="4"/>
      <c r="K26" s="4"/>
      <c r="L26" s="4"/>
      <c r="M26" s="4"/>
      <c r="N26" s="4"/>
      <c r="O26" s="4"/>
      <c r="P26" s="4"/>
      <c r="Q26" s="215"/>
      <c r="R26" s="215"/>
      <c r="S26" s="97"/>
      <c r="BQ26" s="203"/>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4"/>
      <c r="CN26" s="204"/>
      <c r="CO26" s="204"/>
      <c r="CP26" s="204"/>
      <c r="CQ26" s="204"/>
    </row>
    <row r="27" spans="1:95" x14ac:dyDescent="0.25">
      <c r="A27" s="96"/>
      <c r="B27" s="96"/>
      <c r="C27" s="4"/>
      <c r="D27" s="4"/>
      <c r="E27" s="4"/>
      <c r="F27" s="4"/>
      <c r="G27" s="4"/>
      <c r="H27" s="4"/>
      <c r="I27" s="4"/>
      <c r="J27" s="625" t="s">
        <v>23</v>
      </c>
      <c r="K27" s="625"/>
      <c r="L27" s="625"/>
      <c r="M27" s="4"/>
      <c r="N27" s="4"/>
      <c r="O27" s="4"/>
      <c r="P27" s="4"/>
      <c r="Q27" s="215"/>
      <c r="R27" s="215"/>
      <c r="S27" s="97"/>
      <c r="BQ27" s="203"/>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row>
    <row r="28" spans="1:95" x14ac:dyDescent="0.25">
      <c r="A28" s="96"/>
      <c r="B28" s="160" t="s">
        <v>24</v>
      </c>
      <c r="C28" s="657" t="s">
        <v>18</v>
      </c>
      <c r="D28" s="662"/>
      <c r="E28" s="662"/>
      <c r="F28" s="662"/>
      <c r="G28" s="662"/>
      <c r="H28" s="662"/>
      <c r="I28" s="658"/>
      <c r="J28" s="29" t="s">
        <v>25</v>
      </c>
      <c r="K28" s="29" t="s">
        <v>26</v>
      </c>
      <c r="L28" s="29" t="s">
        <v>27</v>
      </c>
      <c r="M28" s="657" t="s">
        <v>14</v>
      </c>
      <c r="N28" s="658"/>
      <c r="O28" s="625" t="s">
        <v>19</v>
      </c>
      <c r="P28" s="625"/>
      <c r="Q28" s="625"/>
      <c r="R28" s="30" t="s">
        <v>20</v>
      </c>
      <c r="S28" s="97"/>
      <c r="BQ28" s="203"/>
      <c r="BR28" s="204"/>
      <c r="BS28" s="204"/>
      <c r="BT28" s="204"/>
      <c r="BU28" s="204"/>
      <c r="BV28" s="204"/>
      <c r="BW28" s="204"/>
      <c r="BX28" s="204"/>
      <c r="BY28" s="204"/>
      <c r="BZ28" s="204"/>
      <c r="CA28" s="204"/>
      <c r="CB28" s="204"/>
      <c r="CC28" s="204"/>
      <c r="CD28" s="204"/>
      <c r="CE28" s="204"/>
      <c r="CF28" s="204"/>
      <c r="CG28" s="204"/>
      <c r="CH28" s="204"/>
      <c r="CI28" s="204"/>
      <c r="CJ28" s="204"/>
      <c r="CK28" s="204"/>
      <c r="CL28" s="204"/>
      <c r="CM28" s="204"/>
      <c r="CN28" s="204"/>
      <c r="CO28" s="204"/>
      <c r="CP28" s="204"/>
      <c r="CQ28" s="204"/>
    </row>
    <row r="29" spans="1:95" x14ac:dyDescent="0.25">
      <c r="A29" s="96"/>
      <c r="B29" s="161"/>
      <c r="C29" s="649" t="e">
        <f>VLOOKUP(B29,BBDD_2023,2,0)</f>
        <v>#N/A</v>
      </c>
      <c r="D29" s="649"/>
      <c r="E29" s="649"/>
      <c r="F29" s="649"/>
      <c r="G29" s="649"/>
      <c r="H29" s="649"/>
      <c r="I29" s="649"/>
      <c r="J29" s="116" t="e">
        <f>VLOOKUP(B29,BBDD_2023,9,0)</f>
        <v>#N/A</v>
      </c>
      <c r="K29" s="117" t="e">
        <f>VLOOKUP(B29,BBDD_2023,7,0)</f>
        <v>#N/A</v>
      </c>
      <c r="L29" s="117" t="e">
        <f>VLOOKUP(B29,BBDD_2023,8,0)</f>
        <v>#N/A</v>
      </c>
      <c r="M29" s="659" t="e">
        <f>VLOOKUP(B29,BBDD_2023,6,0)</f>
        <v>#N/A</v>
      </c>
      <c r="N29" s="660"/>
      <c r="O29" s="659" t="e">
        <f>VLOOKUP(B29,BBDD_2023,4,0)</f>
        <v>#N/A</v>
      </c>
      <c r="P29" s="661"/>
      <c r="Q29" s="660"/>
      <c r="R29" s="118" t="e">
        <f>VLOOKUP(B29,BBDD_2023,3,0)</f>
        <v>#N/A</v>
      </c>
      <c r="S29" s="97"/>
      <c r="V29" s="1" t="e">
        <f>IF(M29&gt;=20,1,0)</f>
        <v>#N/A</v>
      </c>
      <c r="X29" s="137" t="e">
        <f>SUM(V29:V31)</f>
        <v>#N/A</v>
      </c>
      <c r="BQ29" s="203"/>
      <c r="BR29" s="204"/>
      <c r="BS29" s="204"/>
      <c r="BT29" s="204"/>
      <c r="BU29" s="204"/>
      <c r="BV29" s="204"/>
      <c r="BW29" s="204"/>
      <c r="BX29" s="204"/>
      <c r="BY29" s="204"/>
      <c r="BZ29" s="204"/>
      <c r="CA29" s="204"/>
      <c r="CB29" s="204"/>
      <c r="CC29" s="204"/>
      <c r="CD29" s="204"/>
      <c r="CE29" s="204"/>
      <c r="CF29" s="204"/>
      <c r="CG29" s="204"/>
      <c r="CH29" s="204"/>
      <c r="CI29" s="204"/>
      <c r="CJ29" s="204"/>
      <c r="CK29" s="204"/>
      <c r="CL29" s="204"/>
      <c r="CM29" s="204"/>
      <c r="CN29" s="204"/>
      <c r="CO29" s="204"/>
      <c r="CP29" s="204"/>
      <c r="CQ29" s="204"/>
    </row>
    <row r="30" spans="1:95" x14ac:dyDescent="0.25">
      <c r="A30" s="96"/>
      <c r="B30" s="161"/>
      <c r="C30" s="649" t="e">
        <f>VLOOKUP(B30,BBDD_2023,2,0)</f>
        <v>#N/A</v>
      </c>
      <c r="D30" s="649"/>
      <c r="E30" s="649"/>
      <c r="F30" s="649"/>
      <c r="G30" s="649"/>
      <c r="H30" s="649"/>
      <c r="I30" s="649"/>
      <c r="J30" s="116" t="e">
        <f>VLOOKUP(B30,BBDD_2023,9,0)</f>
        <v>#N/A</v>
      </c>
      <c r="K30" s="117" t="e">
        <f>VLOOKUP(B30,BBDD_2023,7,0)</f>
        <v>#N/A</v>
      </c>
      <c r="L30" s="117" t="e">
        <f>VLOOKUP(B30,BBDD_2023,8,0)</f>
        <v>#N/A</v>
      </c>
      <c r="M30" s="659" t="e">
        <f>VLOOKUP(B30,BBDD_2023,6,0)</f>
        <v>#N/A</v>
      </c>
      <c r="N30" s="660"/>
      <c r="O30" s="659" t="e">
        <f>VLOOKUP(B30,BBDD_2023,4,0)</f>
        <v>#N/A</v>
      </c>
      <c r="P30" s="661"/>
      <c r="Q30" s="660"/>
      <c r="R30" s="118" t="e">
        <f>VLOOKUP(B30,BBDD_2023,3,0)</f>
        <v>#N/A</v>
      </c>
      <c r="S30" s="97"/>
      <c r="V30" s="1" t="e">
        <f t="shared" ref="V30:V31" si="0">IF(M30&gt;=20,1,0)</f>
        <v>#N/A</v>
      </c>
      <c r="AB30" s="2" t="e">
        <f>IF(R30=R29,0,1)</f>
        <v>#N/A</v>
      </c>
      <c r="BQ30" s="203"/>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204"/>
      <c r="CO30" s="204"/>
      <c r="CP30" s="204"/>
      <c r="CQ30" s="204"/>
    </row>
    <row r="31" spans="1:95" x14ac:dyDescent="0.25">
      <c r="A31" s="96"/>
      <c r="B31" s="161"/>
      <c r="C31" s="649" t="e">
        <f>VLOOKUP(B31,BBDD_2023,2,0)</f>
        <v>#N/A</v>
      </c>
      <c r="D31" s="649"/>
      <c r="E31" s="649"/>
      <c r="F31" s="649"/>
      <c r="G31" s="649"/>
      <c r="H31" s="649"/>
      <c r="I31" s="649"/>
      <c r="J31" s="116" t="e">
        <f>VLOOKUP(B31,BBDD_2023,9,0)</f>
        <v>#N/A</v>
      </c>
      <c r="K31" s="117" t="e">
        <f>VLOOKUP(B31,BBDD_2023,7,0)</f>
        <v>#N/A</v>
      </c>
      <c r="L31" s="117" t="e">
        <f>VLOOKUP(B31,BBDD_2023,8,0)</f>
        <v>#N/A</v>
      </c>
      <c r="M31" s="659" t="e">
        <f>VLOOKUP(B31,BBDD_2023,6,0)</f>
        <v>#N/A</v>
      </c>
      <c r="N31" s="660"/>
      <c r="O31" s="659" t="e">
        <f>VLOOKUP(B31,BBDD_2023,4,0)</f>
        <v>#N/A</v>
      </c>
      <c r="P31" s="661"/>
      <c r="Q31" s="660"/>
      <c r="R31" s="118" t="e">
        <f>VLOOKUP(B31,BBDD_2023,3,0)</f>
        <v>#N/A</v>
      </c>
      <c r="S31" s="97"/>
      <c r="V31" s="1" t="e">
        <f t="shared" si="0"/>
        <v>#N/A</v>
      </c>
      <c r="AB31" s="2" t="e">
        <f>IF(R31=R29,0,1)</f>
        <v>#N/A</v>
      </c>
      <c r="BQ31" s="203"/>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row>
    <row r="32" spans="1:95" x14ac:dyDescent="0.25">
      <c r="A32" s="96"/>
      <c r="B32" s="344" t="e">
        <f>IF(P16&gt;=20,"No ingresar RBD en éste cuadro, es sólo para establecimientos con matrícula inferior a 20 estudiantes","Debe ingresar hasta 3 RBD, considerando a quien postula y marcar tercera opción en tipo de postulación")</f>
        <v>#N/A</v>
      </c>
      <c r="C32" s="345"/>
      <c r="D32" s="345"/>
      <c r="E32" s="345"/>
      <c r="F32" s="345"/>
      <c r="G32" s="345"/>
      <c r="H32" s="345"/>
      <c r="I32" s="345"/>
      <c r="J32" s="345"/>
      <c r="K32" s="345"/>
      <c r="L32" s="345"/>
      <c r="M32" s="345"/>
      <c r="N32" s="345"/>
      <c r="O32" s="345"/>
      <c r="P32" s="345"/>
      <c r="Q32" s="215"/>
      <c r="R32" s="215"/>
      <c r="S32" s="97"/>
      <c r="AB32" s="2" t="e">
        <f>SUM(AB30:AB31)</f>
        <v>#N/A</v>
      </c>
      <c r="BQ32" s="203"/>
      <c r="BR32" s="204"/>
      <c r="BS32" s="204"/>
      <c r="BT32" s="204"/>
      <c r="BU32" s="204"/>
      <c r="BV32" s="204"/>
      <c r="BW32" s="204"/>
      <c r="BX32" s="204"/>
      <c r="BY32" s="204"/>
      <c r="BZ32" s="204"/>
      <c r="CA32" s="204"/>
      <c r="CB32" s="204"/>
      <c r="CC32" s="204"/>
      <c r="CD32" s="204"/>
      <c r="CE32" s="204"/>
      <c r="CF32" s="204"/>
      <c r="CG32" s="204"/>
      <c r="CH32" s="204"/>
      <c r="CI32" s="204"/>
      <c r="CJ32" s="204"/>
      <c r="CK32" s="204"/>
      <c r="CL32" s="204"/>
      <c r="CM32" s="204"/>
      <c r="CN32" s="204"/>
      <c r="CO32" s="204"/>
      <c r="CP32" s="204"/>
      <c r="CQ32" s="204"/>
    </row>
    <row r="33" spans="1:174" s="10" customFormat="1" x14ac:dyDescent="0.25">
      <c r="A33" s="96"/>
      <c r="B33" s="301" t="e">
        <f>IF(M29&gt;19,"Matrícula debe ser inferior a 20 estudiantes",IF(M30&gt;19,"Matrícula debe ser inferior a 20 estudiantes",IF(M31&gt;19,"Matrícula debe ser inferior a 20 estudiantes","")))</f>
        <v>#N/A</v>
      </c>
      <c r="C33" s="302"/>
      <c r="D33" s="302"/>
      <c r="E33" s="302"/>
      <c r="F33" s="302"/>
      <c r="G33" s="302"/>
      <c r="H33" s="302"/>
      <c r="I33" s="302"/>
      <c r="J33" s="302"/>
      <c r="K33" s="302"/>
      <c r="L33" s="302"/>
      <c r="M33" s="302"/>
      <c r="N33" s="302"/>
      <c r="O33" s="302"/>
      <c r="P33" s="302"/>
      <c r="Q33" s="216"/>
      <c r="R33" s="4"/>
      <c r="S33" s="97"/>
      <c r="T33" s="1"/>
      <c r="U33" s="1"/>
      <c r="V33" s="1"/>
      <c r="W33" s="1"/>
      <c r="X33" s="1"/>
      <c r="Y33" s="1"/>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03"/>
      <c r="BR33" s="204"/>
      <c r="BS33" s="204"/>
      <c r="BT33" s="204"/>
      <c r="BU33" s="204"/>
      <c r="BV33" s="204"/>
      <c r="BW33" s="204"/>
      <c r="BX33" s="204"/>
      <c r="BY33" s="204"/>
      <c r="BZ33" s="204"/>
      <c r="CA33" s="204"/>
      <c r="CB33" s="204"/>
      <c r="CC33" s="204"/>
      <c r="CD33" s="204"/>
      <c r="CE33" s="204"/>
      <c r="CF33" s="204"/>
      <c r="CG33" s="204"/>
      <c r="CH33" s="204"/>
      <c r="CI33" s="204"/>
      <c r="CJ33" s="204"/>
      <c r="CK33" s="204"/>
      <c r="CL33" s="204"/>
      <c r="CM33" s="204"/>
      <c r="CN33" s="204"/>
      <c r="CO33" s="204"/>
      <c r="CP33" s="204"/>
      <c r="CQ33" s="20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row>
    <row r="34" spans="1:174" s="10" customFormat="1" x14ac:dyDescent="0.25">
      <c r="A34" s="96"/>
      <c r="B34" s="301" t="e">
        <f>IF(AB32&gt;0,"Los RBD que pstulan asociados, deben ser de la misma comuna","")</f>
        <v>#N/A</v>
      </c>
      <c r="C34" s="302"/>
      <c r="D34" s="302"/>
      <c r="E34" s="302"/>
      <c r="F34" s="302"/>
      <c r="G34" s="302"/>
      <c r="H34" s="302"/>
      <c r="I34" s="302"/>
      <c r="J34" s="302"/>
      <c r="K34" s="302"/>
      <c r="L34" s="302"/>
      <c r="M34" s="302"/>
      <c r="N34" s="302"/>
      <c r="O34" s="302"/>
      <c r="P34" s="302"/>
      <c r="Q34" s="4"/>
      <c r="R34" s="4"/>
      <c r="S34" s="97"/>
      <c r="T34" s="1"/>
      <c r="U34" s="1"/>
      <c r="V34" s="1"/>
      <c r="W34" s="1"/>
      <c r="X34" s="1"/>
      <c r="Y34" s="1"/>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03"/>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row>
    <row r="35" spans="1:174" s="10" customFormat="1" ht="26.25" customHeight="1" x14ac:dyDescent="0.25">
      <c r="A35" s="96"/>
      <c r="B35" s="162"/>
      <c r="C35" s="217"/>
      <c r="D35" s="217"/>
      <c r="E35" s="217"/>
      <c r="F35" s="217"/>
      <c r="G35" s="217"/>
      <c r="H35" s="217"/>
      <c r="I35" s="217"/>
      <c r="J35" s="217"/>
      <c r="K35" s="217"/>
      <c r="L35" s="217"/>
      <c r="M35" s="217"/>
      <c r="N35" s="217"/>
      <c r="O35" s="4"/>
      <c r="P35" s="4"/>
      <c r="Q35" s="4"/>
      <c r="R35" s="4"/>
      <c r="S35" s="97"/>
      <c r="T35" s="1"/>
      <c r="U35" s="1"/>
      <c r="V35" s="1"/>
      <c r="W35" s="1"/>
      <c r="X35" s="1"/>
      <c r="Y35" s="1"/>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03"/>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row>
    <row r="36" spans="1:174" s="10" customFormat="1" ht="18.75" x14ac:dyDescent="0.3">
      <c r="A36" s="96"/>
      <c r="B36" s="184" t="s">
        <v>4861</v>
      </c>
      <c r="C36" s="217"/>
      <c r="D36" s="217"/>
      <c r="E36" s="217"/>
      <c r="F36" s="217"/>
      <c r="G36" s="217"/>
      <c r="H36" s="217"/>
      <c r="I36" s="217"/>
      <c r="J36" s="217"/>
      <c r="K36" s="217"/>
      <c r="L36" s="217"/>
      <c r="M36" s="217"/>
      <c r="N36" s="217"/>
      <c r="O36" s="625" t="s">
        <v>258</v>
      </c>
      <c r="P36" s="625"/>
      <c r="Q36" s="22" t="s">
        <v>259</v>
      </c>
      <c r="R36" s="4"/>
      <c r="S36" s="97"/>
      <c r="T36" s="1"/>
      <c r="U36" s="1"/>
      <c r="V36" s="1"/>
      <c r="W36" s="1"/>
      <c r="X36" s="1"/>
      <c r="Y36" s="1"/>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03"/>
      <c r="BR36" s="204"/>
      <c r="BS36" s="204"/>
      <c r="BT36" s="204"/>
      <c r="BU36" s="204"/>
      <c r="BV36" s="204"/>
      <c r="BW36" s="204"/>
      <c r="BX36" s="204"/>
      <c r="BY36" s="204"/>
      <c r="BZ36" s="204"/>
      <c r="CA36" s="204"/>
      <c r="CB36" s="204"/>
      <c r="CC36" s="204"/>
      <c r="CD36" s="204"/>
      <c r="CE36" s="204"/>
      <c r="CF36" s="204"/>
      <c r="CG36" s="204"/>
      <c r="CH36" s="204"/>
      <c r="CI36" s="204"/>
      <c r="CJ36" s="204"/>
      <c r="CK36" s="204"/>
      <c r="CL36" s="204"/>
      <c r="CM36" s="204"/>
      <c r="CN36" s="204"/>
      <c r="CO36" s="204"/>
      <c r="CP36" s="204"/>
      <c r="CQ36" s="20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row>
    <row r="37" spans="1:174" s="10" customFormat="1" x14ac:dyDescent="0.25">
      <c r="A37" s="96"/>
      <c r="B37" s="618" t="s">
        <v>4860</v>
      </c>
      <c r="C37" s="619"/>
      <c r="D37" s="619"/>
      <c r="E37" s="619"/>
      <c r="F37" s="619"/>
      <c r="G37" s="619"/>
      <c r="H37" s="619"/>
      <c r="I37" s="619"/>
      <c r="J37" s="619"/>
      <c r="K37" s="619"/>
      <c r="L37" s="619"/>
      <c r="M37" s="619"/>
      <c r="N37" s="620"/>
      <c r="O37" s="624"/>
      <c r="P37" s="624"/>
      <c r="Q37" s="624"/>
      <c r="R37" s="4"/>
      <c r="S37" s="97"/>
      <c r="T37" s="1"/>
      <c r="U37" s="1"/>
      <c r="V37" s="1"/>
      <c r="W37" s="1"/>
      <c r="X37" s="1"/>
      <c r="Y37" s="1"/>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03"/>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4"/>
      <c r="CQ37" s="20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row>
    <row r="38" spans="1:174" s="10" customFormat="1" ht="19.5" customHeight="1" x14ac:dyDescent="0.25">
      <c r="A38" s="96"/>
      <c r="B38" s="621"/>
      <c r="C38" s="622"/>
      <c r="D38" s="622"/>
      <c r="E38" s="622"/>
      <c r="F38" s="622"/>
      <c r="G38" s="622"/>
      <c r="H38" s="622"/>
      <c r="I38" s="622"/>
      <c r="J38" s="622"/>
      <c r="K38" s="622"/>
      <c r="L38" s="622"/>
      <c r="M38" s="622"/>
      <c r="N38" s="623"/>
      <c r="O38" s="624"/>
      <c r="P38" s="624"/>
      <c r="Q38" s="624"/>
      <c r="R38" s="4"/>
      <c r="S38" s="97"/>
      <c r="T38" s="1"/>
      <c r="U38" s="1"/>
      <c r="V38" s="1"/>
      <c r="W38" s="1">
        <f>IF(O37="X",1,0)</f>
        <v>0</v>
      </c>
      <c r="X38" s="1">
        <f>IF(Q37="X",1,0)</f>
        <v>0</v>
      </c>
      <c r="Y38" s="1"/>
      <c r="Z38" s="2">
        <f>SUM(W38:Y38)</f>
        <v>0</v>
      </c>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03"/>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row>
    <row r="39" spans="1:174" s="10" customFormat="1" x14ac:dyDescent="0.25">
      <c r="A39" s="96"/>
      <c r="B39" s="96"/>
      <c r="C39" s="4"/>
      <c r="D39" s="4"/>
      <c r="E39" s="4"/>
      <c r="F39" s="4"/>
      <c r="G39" s="4"/>
      <c r="H39" s="4"/>
      <c r="I39" s="4"/>
      <c r="J39" s="4"/>
      <c r="K39" s="4"/>
      <c r="L39" s="4"/>
      <c r="M39" s="4"/>
      <c r="N39" s="4"/>
      <c r="O39" s="4"/>
      <c r="P39" s="4"/>
      <c r="Q39" s="4"/>
      <c r="R39" s="4"/>
      <c r="S39" s="97"/>
      <c r="T39" s="1"/>
      <c r="U39" s="1"/>
      <c r="V39" s="1"/>
      <c r="W39" s="1"/>
      <c r="X39" s="1"/>
      <c r="Y39" s="1"/>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03"/>
      <c r="BR39" s="204"/>
      <c r="BS39" s="204"/>
      <c r="BT39" s="204"/>
      <c r="BU39" s="204"/>
      <c r="BV39" s="204"/>
      <c r="BW39" s="204"/>
      <c r="BX39" s="204"/>
      <c r="BY39" s="204"/>
      <c r="BZ39" s="204"/>
      <c r="CA39" s="204"/>
      <c r="CB39" s="204"/>
      <c r="CC39" s="204"/>
      <c r="CD39" s="204"/>
      <c r="CE39" s="204"/>
      <c r="CF39" s="204"/>
      <c r="CG39" s="204"/>
      <c r="CH39" s="204"/>
      <c r="CI39" s="204"/>
      <c r="CJ39" s="204"/>
      <c r="CK39" s="204"/>
      <c r="CL39" s="204"/>
      <c r="CM39" s="204"/>
      <c r="CN39" s="204"/>
      <c r="CO39" s="204"/>
      <c r="CP39" s="204"/>
      <c r="CQ39" s="20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row>
    <row r="40" spans="1:174" s="10" customFormat="1" ht="18.75" x14ac:dyDescent="0.25">
      <c r="A40" s="96"/>
      <c r="B40" s="157" t="s">
        <v>28</v>
      </c>
      <c r="C40" s="4"/>
      <c r="D40" s="4"/>
      <c r="E40" s="4"/>
      <c r="F40" s="4"/>
      <c r="G40" s="4"/>
      <c r="H40" s="4"/>
      <c r="I40" s="4"/>
      <c r="J40" s="4"/>
      <c r="K40" s="4"/>
      <c r="L40" s="4"/>
      <c r="M40" s="4"/>
      <c r="N40" s="4"/>
      <c r="O40" s="4"/>
      <c r="P40" s="4"/>
      <c r="Q40" s="4"/>
      <c r="R40" s="4"/>
      <c r="S40" s="97"/>
      <c r="T40" s="1"/>
      <c r="U40" s="1"/>
      <c r="V40" s="1"/>
      <c r="W40" s="1"/>
      <c r="X40" s="1"/>
      <c r="Y40" s="1"/>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03"/>
      <c r="BR40" s="204"/>
      <c r="BS40" s="204"/>
      <c r="BT40" s="204"/>
      <c r="BU40" s="204"/>
      <c r="BV40" s="204"/>
      <c r="BW40" s="204"/>
      <c r="BX40" s="204"/>
      <c r="BY40" s="204"/>
      <c r="BZ40" s="204"/>
      <c r="CA40" s="204"/>
      <c r="CB40" s="204"/>
      <c r="CC40" s="204"/>
      <c r="CD40" s="204"/>
      <c r="CE40" s="204"/>
      <c r="CF40" s="204"/>
      <c r="CG40" s="204"/>
      <c r="CH40" s="204"/>
      <c r="CI40" s="204"/>
      <c r="CJ40" s="204"/>
      <c r="CK40" s="204"/>
      <c r="CL40" s="204"/>
      <c r="CM40" s="204"/>
      <c r="CN40" s="204"/>
      <c r="CO40" s="204"/>
      <c r="CP40" s="204"/>
      <c r="CQ40" s="20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row>
    <row r="41" spans="1:174" s="10" customFormat="1" ht="18.75" x14ac:dyDescent="0.3">
      <c r="A41" s="96"/>
      <c r="B41" s="163"/>
      <c r="C41" s="4"/>
      <c r="D41" s="4"/>
      <c r="E41" s="4"/>
      <c r="F41" s="4"/>
      <c r="G41" s="4"/>
      <c r="H41" s="4"/>
      <c r="I41" s="218" t="s">
        <v>29</v>
      </c>
      <c r="J41" s="4"/>
      <c r="K41" s="4"/>
      <c r="L41" s="4"/>
      <c r="M41" s="4"/>
      <c r="N41" s="4"/>
      <c r="O41" s="4"/>
      <c r="P41" s="4"/>
      <c r="Q41" s="4"/>
      <c r="R41" s="4"/>
      <c r="S41" s="97"/>
      <c r="T41" s="1"/>
      <c r="U41" s="1"/>
      <c r="V41" s="1"/>
      <c r="W41" s="1"/>
      <c r="X41" s="1"/>
      <c r="Y41" s="1"/>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03"/>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row>
    <row r="42" spans="1:174" s="10" customFormat="1" ht="111.75" customHeight="1" thickBot="1" x14ac:dyDescent="0.3">
      <c r="A42" s="96"/>
      <c r="B42" s="602" t="s">
        <v>4941</v>
      </c>
      <c r="C42" s="603"/>
      <c r="D42" s="603"/>
      <c r="E42" s="603"/>
      <c r="F42" s="603"/>
      <c r="G42" s="603"/>
      <c r="H42" s="603"/>
      <c r="I42" s="603"/>
      <c r="J42" s="603"/>
      <c r="K42" s="603"/>
      <c r="L42" s="603"/>
      <c r="M42" s="603"/>
      <c r="N42" s="603"/>
      <c r="O42" s="603"/>
      <c r="P42" s="603"/>
      <c r="Q42" s="604"/>
      <c r="R42" s="4"/>
      <c r="S42" s="97"/>
      <c r="T42" s="1"/>
      <c r="U42" s="1"/>
      <c r="V42" s="1"/>
      <c r="W42" s="1"/>
      <c r="X42" s="1"/>
      <c r="Y42" s="1"/>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03"/>
      <c r="BR42" s="204"/>
      <c r="BS42" s="204"/>
      <c r="BT42" s="204"/>
      <c r="BU42" s="204"/>
      <c r="BV42" s="204"/>
      <c r="BW42" s="204"/>
      <c r="BX42" s="204"/>
      <c r="BY42" s="204"/>
      <c r="BZ42" s="204"/>
      <c r="CA42" s="204"/>
      <c r="CB42" s="204"/>
      <c r="CC42" s="204"/>
      <c r="CD42" s="204"/>
      <c r="CE42" s="204"/>
      <c r="CF42" s="204"/>
      <c r="CG42" s="204"/>
      <c r="CH42" s="204"/>
      <c r="CI42" s="204"/>
      <c r="CJ42" s="204"/>
      <c r="CK42" s="204"/>
      <c r="CL42" s="204"/>
      <c r="CM42" s="204"/>
      <c r="CN42" s="204"/>
      <c r="CO42" s="204"/>
      <c r="CP42" s="204"/>
      <c r="CQ42" s="20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row>
    <row r="43" spans="1:174" s="10" customFormat="1" ht="57.75" customHeight="1" x14ac:dyDescent="0.25">
      <c r="A43" s="96"/>
      <c r="B43" s="605"/>
      <c r="C43" s="606"/>
      <c r="D43" s="606"/>
      <c r="E43" s="606"/>
      <c r="F43" s="606"/>
      <c r="G43" s="606"/>
      <c r="H43" s="606"/>
      <c r="I43" s="606"/>
      <c r="J43" s="606"/>
      <c r="K43" s="606"/>
      <c r="L43" s="606"/>
      <c r="M43" s="606"/>
      <c r="N43" s="606"/>
      <c r="O43" s="606"/>
      <c r="P43" s="606"/>
      <c r="Q43" s="607"/>
      <c r="R43" s="4"/>
      <c r="S43" s="97"/>
      <c r="AZ43" s="2"/>
      <c r="BA43" s="2"/>
      <c r="BB43" s="2"/>
      <c r="BC43" s="2"/>
      <c r="BD43" s="2"/>
      <c r="BE43" s="2"/>
      <c r="BF43" s="2"/>
      <c r="BG43" s="2"/>
      <c r="BH43" s="2"/>
      <c r="BI43" s="2"/>
      <c r="BJ43" s="2"/>
      <c r="BK43" s="2"/>
      <c r="BL43" s="2"/>
      <c r="BM43" s="2"/>
      <c r="BN43" s="2"/>
      <c r="BO43" s="2"/>
      <c r="BP43" s="2"/>
      <c r="BQ43" s="1"/>
      <c r="BR43" s="1"/>
      <c r="BS43" s="612" t="s">
        <v>4862</v>
      </c>
      <c r="BT43" s="613"/>
      <c r="BU43" s="613"/>
      <c r="BV43" s="614"/>
      <c r="BW43" s="2"/>
      <c r="BX43" s="2"/>
      <c r="BY43" s="2"/>
      <c r="BZ43" s="2"/>
      <c r="CA43" s="2"/>
      <c r="CB43" s="2"/>
      <c r="CC43" s="2"/>
      <c r="CD43" s="2"/>
      <c r="CE43" s="2"/>
      <c r="CF43" s="2">
        <f>SUM(BS46+BS47+CJ45+BS50)</f>
        <v>0</v>
      </c>
      <c r="CG43" s="2"/>
      <c r="CH43" s="2"/>
      <c r="CI43" s="2"/>
      <c r="CJ43" s="608" t="s">
        <v>31</v>
      </c>
      <c r="CK43" s="608"/>
      <c r="CL43" s="608"/>
      <c r="CM43" s="2"/>
      <c r="CN43" s="2"/>
      <c r="CO43" s="2"/>
      <c r="CP43" s="2"/>
      <c r="CQ43" s="2"/>
      <c r="CR43" s="2"/>
      <c r="CS43" s="2"/>
      <c r="CT43" s="2"/>
      <c r="CU43" s="2"/>
      <c r="CV43" s="2"/>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row>
    <row r="44" spans="1:174" s="10" customFormat="1" ht="18.75" customHeight="1" thickBot="1" x14ac:dyDescent="0.3">
      <c r="A44" s="96"/>
      <c r="B44" s="609" t="s">
        <v>32</v>
      </c>
      <c r="C44" s="610"/>
      <c r="D44" s="610"/>
      <c r="E44" s="610"/>
      <c r="F44" s="610"/>
      <c r="G44" s="610"/>
      <c r="H44" s="610"/>
      <c r="I44" s="610"/>
      <c r="J44" s="610"/>
      <c r="K44" s="610"/>
      <c r="L44" s="610"/>
      <c r="M44" s="610"/>
      <c r="N44" s="610"/>
      <c r="O44" s="610"/>
      <c r="P44" s="610"/>
      <c r="Q44" s="610"/>
      <c r="R44" s="4"/>
      <c r="S44" s="97"/>
      <c r="AC44" s="10">
        <v>24900</v>
      </c>
      <c r="AZ44" s="2"/>
      <c r="BA44" s="2"/>
      <c r="BB44" s="2"/>
      <c r="BC44" s="2"/>
      <c r="BD44" s="2"/>
      <c r="BE44" s="2"/>
      <c r="BF44" s="2"/>
      <c r="BG44" s="2"/>
      <c r="BH44" s="2"/>
      <c r="BI44" s="2"/>
      <c r="BJ44" s="2"/>
      <c r="BK44" s="2"/>
      <c r="BL44" s="2"/>
      <c r="BM44" s="2"/>
      <c r="BN44" s="2"/>
      <c r="BO44" s="2"/>
      <c r="BP44" s="2"/>
      <c r="BQ44" s="1"/>
      <c r="BR44" s="1"/>
      <c r="BS44" s="615"/>
      <c r="BT44" s="616"/>
      <c r="BU44" s="616"/>
      <c r="BV44" s="617"/>
      <c r="BW44" s="2"/>
      <c r="BX44" s="2"/>
      <c r="BY44" s="2"/>
      <c r="BZ44" s="2"/>
      <c r="CA44" s="2"/>
      <c r="CB44" s="2"/>
      <c r="CC44" s="2"/>
      <c r="CD44" s="282"/>
      <c r="CE44" s="282"/>
      <c r="CF44" s="2">
        <f>SUM(BS46+BS47+CJ45+BS49)</f>
        <v>0</v>
      </c>
      <c r="CG44" s="2"/>
      <c r="CH44" s="2"/>
      <c r="CI44" s="2"/>
      <c r="CJ44" s="608"/>
      <c r="CK44" s="608"/>
      <c r="CL44" s="608"/>
      <c r="CM44" s="2"/>
      <c r="CN44" s="303" t="s">
        <v>4901</v>
      </c>
      <c r="CO44" s="304"/>
      <c r="CP44" s="305"/>
      <c r="CQ44" s="2"/>
      <c r="CR44" s="2"/>
      <c r="CS44" s="2"/>
      <c r="CT44" s="2"/>
      <c r="CU44" s="2"/>
      <c r="CV44" s="2"/>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row>
    <row r="45" spans="1:174" s="10" customFormat="1" ht="24" customHeight="1" x14ac:dyDescent="0.4">
      <c r="A45" s="96"/>
      <c r="B45" s="611"/>
      <c r="C45" s="610"/>
      <c r="D45" s="610"/>
      <c r="E45" s="610"/>
      <c r="F45" s="610"/>
      <c r="G45" s="610"/>
      <c r="H45" s="610"/>
      <c r="I45" s="610"/>
      <c r="J45" s="610"/>
      <c r="K45" s="610"/>
      <c r="L45" s="610"/>
      <c r="M45" s="610"/>
      <c r="N45" s="610"/>
      <c r="O45" s="610"/>
      <c r="P45" s="610"/>
      <c r="Q45" s="610"/>
      <c r="R45" s="4"/>
      <c r="S45" s="97"/>
      <c r="AC45" s="10">
        <v>12900</v>
      </c>
      <c r="AZ45" s="2"/>
      <c r="BA45" s="2"/>
      <c r="BB45" s="2"/>
      <c r="BC45" s="2"/>
      <c r="BD45" s="2"/>
      <c r="BE45" s="2"/>
      <c r="BF45" s="2"/>
      <c r="BG45" s="2"/>
      <c r="BH45" s="2"/>
      <c r="BI45" s="2"/>
      <c r="BJ45" s="2"/>
      <c r="BK45" s="2"/>
      <c r="BL45" s="2"/>
      <c r="BM45" s="2"/>
      <c r="BN45" s="2"/>
      <c r="BO45" s="2"/>
      <c r="BP45" s="2"/>
      <c r="BQ45" s="1"/>
      <c r="BR45" s="1"/>
      <c r="BS45" s="1" t="s">
        <v>33</v>
      </c>
      <c r="BT45" s="2"/>
      <c r="BU45" s="2"/>
      <c r="BV45" s="2"/>
      <c r="BW45" s="2"/>
      <c r="BX45" s="2"/>
      <c r="BY45" s="2"/>
      <c r="BZ45" s="2"/>
      <c r="CA45" s="2"/>
      <c r="CB45" s="2"/>
      <c r="CC45" s="2"/>
      <c r="CD45" s="512"/>
      <c r="CE45" s="512"/>
      <c r="CF45" s="32">
        <f>SUM(BS46+BS47)</f>
        <v>0</v>
      </c>
      <c r="CG45" s="2"/>
      <c r="CH45" s="32">
        <f>SUM(BS46:BS51)+CJ45</f>
        <v>0</v>
      </c>
      <c r="CI45" s="2"/>
      <c r="CJ45" s="185"/>
      <c r="CK45" s="2"/>
      <c r="CL45" s="2"/>
      <c r="CM45" s="2"/>
      <c r="CN45" s="593">
        <f>IF(BS46=1,1,IF(BS47=1,2,IF(CN49=2,3,IF(CN49=3,4,IF(CH45=4,5,0)))))</f>
        <v>0</v>
      </c>
      <c r="CO45" s="593"/>
      <c r="CP45" s="593"/>
      <c r="CQ45" s="2"/>
      <c r="CR45" s="2"/>
      <c r="CS45" s="2"/>
      <c r="CT45" s="2"/>
      <c r="CU45" s="2"/>
      <c r="CV45" s="2"/>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row>
    <row r="46" spans="1:174" s="10" customFormat="1" ht="19.899999999999999" customHeight="1" x14ac:dyDescent="0.3">
      <c r="A46" s="96"/>
      <c r="B46" s="594"/>
      <c r="C46" s="595"/>
      <c r="D46" s="595"/>
      <c r="E46" s="595"/>
      <c r="F46" s="595"/>
      <c r="G46" s="595"/>
      <c r="H46" s="595"/>
      <c r="I46" s="595"/>
      <c r="J46" s="595"/>
      <c r="K46" s="595"/>
      <c r="L46" s="595"/>
      <c r="M46" s="595"/>
      <c r="N46" s="595"/>
      <c r="O46" s="595"/>
      <c r="P46" s="595"/>
      <c r="Q46" s="595"/>
      <c r="R46" s="4"/>
      <c r="S46" s="97"/>
      <c r="AC46" s="10">
        <v>12900</v>
      </c>
      <c r="AZ46" s="2"/>
      <c r="BA46" s="2"/>
      <c r="BB46" s="2"/>
      <c r="BC46" s="2"/>
      <c r="BD46" s="2"/>
      <c r="BE46" s="2"/>
      <c r="BF46" s="2"/>
      <c r="BG46" s="2"/>
      <c r="BH46" s="2"/>
      <c r="BI46" s="2"/>
      <c r="BJ46" s="2"/>
      <c r="BK46" s="2"/>
      <c r="BL46" s="2"/>
      <c r="BM46" s="2"/>
      <c r="BN46" s="2"/>
      <c r="BO46" s="2"/>
      <c r="BP46" s="2"/>
      <c r="BQ46" s="1"/>
      <c r="BR46" s="1"/>
      <c r="BS46" s="33"/>
      <c r="BT46" s="2" t="s">
        <v>34</v>
      </c>
      <c r="BU46" s="2"/>
      <c r="BV46" s="2"/>
      <c r="BW46" s="2"/>
      <c r="BX46" s="2"/>
      <c r="BY46" s="31"/>
      <c r="BZ46" s="2"/>
      <c r="CA46" s="14"/>
      <c r="CB46" s="2"/>
      <c r="CC46" s="2"/>
      <c r="CD46" s="2"/>
      <c r="CE46" s="2"/>
      <c r="CF46" s="2"/>
      <c r="CG46" s="2"/>
      <c r="CH46" s="2"/>
      <c r="CI46" s="2"/>
      <c r="CJ46" s="2"/>
      <c r="CK46" s="2"/>
      <c r="CL46" s="2"/>
      <c r="CM46" s="2"/>
      <c r="CN46" s="593"/>
      <c r="CO46" s="593"/>
      <c r="CP46" s="593"/>
      <c r="CQ46" s="2"/>
      <c r="CR46" s="2"/>
      <c r="CS46" s="2"/>
      <c r="CT46" s="2"/>
      <c r="CU46" s="2"/>
      <c r="CV46" s="2"/>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row>
    <row r="47" spans="1:174" s="10" customFormat="1" ht="19.899999999999999" customHeight="1" x14ac:dyDescent="0.3">
      <c r="A47" s="96"/>
      <c r="B47" s="594"/>
      <c r="C47" s="595"/>
      <c r="D47" s="595"/>
      <c r="E47" s="595"/>
      <c r="F47" s="595"/>
      <c r="G47" s="595"/>
      <c r="H47" s="595"/>
      <c r="I47" s="595"/>
      <c r="J47" s="595"/>
      <c r="K47" s="595"/>
      <c r="L47" s="595"/>
      <c r="M47" s="595"/>
      <c r="N47" s="595"/>
      <c r="O47" s="595"/>
      <c r="P47" s="595"/>
      <c r="Q47" s="595"/>
      <c r="R47" s="4"/>
      <c r="S47" s="97"/>
      <c r="AC47" s="10">
        <v>2000</v>
      </c>
      <c r="AZ47" s="2"/>
      <c r="BA47" s="2"/>
      <c r="BB47" s="2"/>
      <c r="BC47" s="2"/>
      <c r="BD47" s="2"/>
      <c r="BE47" s="2"/>
      <c r="BF47" s="2"/>
      <c r="BG47" s="2"/>
      <c r="BH47" s="2"/>
      <c r="BI47" s="2"/>
      <c r="BJ47" s="2"/>
      <c r="BK47" s="2"/>
      <c r="BL47" s="2"/>
      <c r="BM47" s="2"/>
      <c r="BN47" s="2"/>
      <c r="BO47" s="2"/>
      <c r="BP47" s="2"/>
      <c r="BQ47" s="1"/>
      <c r="BR47" s="1"/>
      <c r="BS47" s="33"/>
      <c r="BT47" s="2" t="s">
        <v>35</v>
      </c>
      <c r="BU47" s="2"/>
      <c r="BV47" s="2"/>
      <c r="BW47" s="2"/>
      <c r="BX47" s="2"/>
      <c r="BY47" s="31"/>
      <c r="BZ47" s="2"/>
      <c r="CA47" s="14"/>
      <c r="CB47" s="2"/>
      <c r="CC47" s="2"/>
      <c r="CD47" s="2"/>
      <c r="CE47" s="2"/>
      <c r="CF47" s="2"/>
      <c r="CG47" s="2"/>
      <c r="CH47" s="2"/>
      <c r="CI47" s="2"/>
      <c r="CJ47" s="2"/>
      <c r="CK47" s="2"/>
      <c r="CL47" s="2"/>
      <c r="CM47" s="2"/>
      <c r="CN47" s="593"/>
      <c r="CO47" s="593"/>
      <c r="CP47" s="593"/>
      <c r="CQ47" s="2"/>
      <c r="CR47" s="2"/>
      <c r="CS47" s="2"/>
      <c r="CT47" s="2"/>
      <c r="CU47" s="2"/>
      <c r="CV47" s="2"/>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row>
    <row r="48" spans="1:174" s="10" customFormat="1" ht="19.899999999999999" customHeight="1" x14ac:dyDescent="0.25">
      <c r="A48" s="96"/>
      <c r="B48" s="594"/>
      <c r="C48" s="595"/>
      <c r="D48" s="595"/>
      <c r="E48" s="595"/>
      <c r="F48" s="595"/>
      <c r="G48" s="595"/>
      <c r="H48" s="595"/>
      <c r="I48" s="595"/>
      <c r="J48" s="595"/>
      <c r="K48" s="595"/>
      <c r="L48" s="595"/>
      <c r="M48" s="595"/>
      <c r="N48" s="595"/>
      <c r="O48" s="595"/>
      <c r="P48" s="595"/>
      <c r="Q48" s="595"/>
      <c r="R48" s="4"/>
      <c r="S48" s="97"/>
      <c r="AC48" s="10">
        <v>56500</v>
      </c>
      <c r="AZ48" s="2"/>
      <c r="BA48" s="2"/>
      <c r="BB48" s="2"/>
      <c r="BC48" s="2"/>
      <c r="BD48" s="2"/>
      <c r="BE48" s="2"/>
      <c r="BF48" s="2"/>
      <c r="BG48" s="2"/>
      <c r="BH48" s="2"/>
      <c r="BI48" s="2"/>
      <c r="BJ48" s="2"/>
      <c r="BK48" s="2"/>
      <c r="BL48" s="2"/>
      <c r="BM48" s="2"/>
      <c r="BN48" s="2"/>
      <c r="BO48" s="2"/>
      <c r="BP48" s="2"/>
      <c r="BQ48" s="1"/>
      <c r="BR48" s="1"/>
      <c r="BS48" s="34"/>
      <c r="BT48" s="2" t="s">
        <v>36</v>
      </c>
      <c r="BU48" s="2"/>
      <c r="BV48" s="2"/>
      <c r="BW48" s="2"/>
      <c r="BX48" s="2"/>
      <c r="BY48" s="31"/>
      <c r="BZ48" s="2"/>
      <c r="CA48" s="14"/>
      <c r="CB48" s="2"/>
      <c r="CC48" s="2"/>
      <c r="CD48" s="2"/>
      <c r="CE48" s="2"/>
      <c r="CF48" s="2"/>
      <c r="CG48" s="2"/>
      <c r="CH48" s="2"/>
      <c r="CI48" s="2"/>
      <c r="CJ48" s="2"/>
      <c r="CK48" s="2"/>
      <c r="CL48" s="2"/>
      <c r="CM48" s="2"/>
      <c r="CN48" s="2"/>
      <c r="CO48" s="2"/>
      <c r="CP48" s="2"/>
      <c r="CQ48" s="2"/>
      <c r="CR48" s="2"/>
      <c r="CS48" s="2"/>
      <c r="CT48" s="2"/>
      <c r="CU48" s="2"/>
      <c r="CV48" s="2"/>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row>
    <row r="49" spans="1:174" s="10" customFormat="1" ht="24.6" customHeight="1" x14ac:dyDescent="0.25">
      <c r="A49" s="96"/>
      <c r="B49" s="594"/>
      <c r="C49" s="595"/>
      <c r="D49" s="595"/>
      <c r="E49" s="595"/>
      <c r="F49" s="595"/>
      <c r="G49" s="595"/>
      <c r="H49" s="595"/>
      <c r="I49" s="595"/>
      <c r="J49" s="595"/>
      <c r="K49" s="595"/>
      <c r="L49" s="595"/>
      <c r="M49" s="595"/>
      <c r="N49" s="595"/>
      <c r="O49" s="595"/>
      <c r="P49" s="595"/>
      <c r="Q49" s="595"/>
      <c r="R49" s="4"/>
      <c r="S49" s="97"/>
      <c r="AC49" s="10">
        <f>SUM(AC44:AC48)</f>
        <v>109200</v>
      </c>
      <c r="AZ49" s="2"/>
      <c r="BA49" s="2"/>
      <c r="BB49" s="596"/>
      <c r="BC49" s="596"/>
      <c r="BD49" s="596"/>
      <c r="BE49" s="596"/>
      <c r="BF49" s="596"/>
      <c r="BG49" s="2"/>
      <c r="BH49" s="2"/>
      <c r="BI49" s="2"/>
      <c r="BJ49" s="2"/>
      <c r="BK49" s="2"/>
      <c r="BL49" s="2"/>
      <c r="BM49" s="2"/>
      <c r="BN49" s="2"/>
      <c r="BO49" s="2"/>
      <c r="BP49" s="2"/>
      <c r="BQ49" s="1"/>
      <c r="BR49" s="1"/>
      <c r="BS49" s="34"/>
      <c r="BT49" s="2" t="s">
        <v>37</v>
      </c>
      <c r="BU49" s="2"/>
      <c r="BV49" s="2"/>
      <c r="BW49" s="2"/>
      <c r="BX49" s="2"/>
      <c r="BY49" s="31"/>
      <c r="BZ49" s="2"/>
      <c r="CA49" s="14"/>
      <c r="CB49" s="2"/>
      <c r="CC49" s="2"/>
      <c r="CD49" s="2"/>
      <c r="CE49" s="2"/>
      <c r="CF49" s="2"/>
      <c r="CG49" s="2"/>
      <c r="CH49" s="2"/>
      <c r="CI49" s="2"/>
      <c r="CJ49" s="2"/>
      <c r="CK49" s="2"/>
      <c r="CL49" s="2"/>
      <c r="CM49" s="2"/>
      <c r="CN49" s="2">
        <f>SUM(BS48:BS50)+CJ45</f>
        <v>0</v>
      </c>
      <c r="CO49" s="2"/>
      <c r="CP49" s="2"/>
      <c r="CQ49" s="2"/>
      <c r="CR49" s="2"/>
      <c r="CS49" s="2"/>
      <c r="CT49" s="2"/>
      <c r="CU49" s="2"/>
      <c r="CV49" s="2"/>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row>
    <row r="50" spans="1:174" s="10" customFormat="1" ht="26.25" customHeight="1" x14ac:dyDescent="0.25">
      <c r="A50" s="96"/>
      <c r="B50" s="594"/>
      <c r="C50" s="595"/>
      <c r="D50" s="595"/>
      <c r="E50" s="595"/>
      <c r="F50" s="595"/>
      <c r="G50" s="595"/>
      <c r="H50" s="595"/>
      <c r="I50" s="595"/>
      <c r="J50" s="595"/>
      <c r="K50" s="595"/>
      <c r="L50" s="595"/>
      <c r="M50" s="595"/>
      <c r="N50" s="595"/>
      <c r="O50" s="595"/>
      <c r="P50" s="595"/>
      <c r="Q50" s="595"/>
      <c r="R50" s="4"/>
      <c r="S50" s="97"/>
      <c r="AZ50" s="2"/>
      <c r="BA50" s="2"/>
      <c r="BB50" s="596"/>
      <c r="BC50" s="596"/>
      <c r="BD50" s="596"/>
      <c r="BE50" s="596"/>
      <c r="BF50" s="596"/>
      <c r="BG50" s="2"/>
      <c r="BH50" s="2"/>
      <c r="BI50" s="2"/>
      <c r="BJ50" s="2"/>
      <c r="BK50" s="2"/>
      <c r="BL50" s="2"/>
      <c r="BM50" s="2"/>
      <c r="BN50" s="2"/>
      <c r="BO50" s="2"/>
      <c r="BP50" s="2"/>
      <c r="BQ50" s="1"/>
      <c r="BR50" s="1"/>
      <c r="BS50" s="34"/>
      <c r="BT50" s="2" t="s">
        <v>38</v>
      </c>
      <c r="BU50" s="2"/>
      <c r="BV50" s="2"/>
      <c r="BW50" s="2"/>
      <c r="BX50" s="2"/>
      <c r="BY50" s="31"/>
      <c r="BZ50" s="2"/>
      <c r="CA50" s="14"/>
      <c r="CB50" s="2"/>
      <c r="CC50" s="2"/>
      <c r="CD50" s="2"/>
      <c r="CE50" s="2"/>
      <c r="CF50" s="2"/>
      <c r="CG50" s="2"/>
      <c r="CH50" s="2"/>
      <c r="CI50" s="2"/>
      <c r="CJ50" s="2"/>
      <c r="CK50" s="2"/>
      <c r="CL50" s="2"/>
      <c r="CM50" s="2"/>
      <c r="CN50" s="2"/>
      <c r="CO50" s="2"/>
      <c r="CP50" s="2"/>
      <c r="CQ50" s="2"/>
      <c r="CR50" s="2"/>
      <c r="CS50" s="2"/>
      <c r="CT50" s="2"/>
      <c r="CU50" s="2"/>
      <c r="CV50" s="2"/>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row>
    <row r="51" spans="1:174" s="10" customFormat="1" ht="19.899999999999999" customHeight="1" x14ac:dyDescent="0.25">
      <c r="A51" s="96"/>
      <c r="B51" s="594"/>
      <c r="C51" s="595"/>
      <c r="D51" s="595"/>
      <c r="E51" s="595"/>
      <c r="F51" s="595"/>
      <c r="G51" s="595"/>
      <c r="H51" s="595"/>
      <c r="I51" s="595"/>
      <c r="J51" s="595"/>
      <c r="K51" s="595"/>
      <c r="L51" s="595"/>
      <c r="M51" s="595"/>
      <c r="N51" s="595"/>
      <c r="O51" s="595"/>
      <c r="P51" s="595"/>
      <c r="Q51" s="595"/>
      <c r="R51" s="4"/>
      <c r="S51" s="97"/>
      <c r="AZ51" s="2"/>
      <c r="BA51" s="2"/>
      <c r="BB51" s="596"/>
      <c r="BC51" s="596"/>
      <c r="BD51" s="596"/>
      <c r="BE51" s="596"/>
      <c r="BF51" s="596"/>
      <c r="BG51" s="2"/>
      <c r="BH51" s="2"/>
      <c r="BI51" s="2"/>
      <c r="BJ51" s="2"/>
      <c r="BK51" s="2"/>
      <c r="BL51" s="2"/>
      <c r="BM51" s="2"/>
      <c r="BN51" s="2"/>
      <c r="BO51" s="2"/>
      <c r="BP51" s="2"/>
      <c r="BQ51" s="1"/>
      <c r="BR51" s="1"/>
      <c r="BS51" s="2"/>
      <c r="BT51" s="2"/>
      <c r="BU51" s="1"/>
      <c r="BV51" s="1"/>
      <c r="BW51" s="2"/>
      <c r="BX51" s="2"/>
      <c r="BY51" s="31"/>
      <c r="BZ51" s="2"/>
      <c r="CA51" s="14"/>
      <c r="CB51" s="2"/>
      <c r="CC51" s="2"/>
      <c r="CD51" s="2"/>
      <c r="CE51" s="2"/>
      <c r="CF51" s="2"/>
      <c r="CG51" s="2"/>
      <c r="CH51" s="2"/>
      <c r="CI51" s="2"/>
      <c r="CJ51" s="2"/>
      <c r="CK51" s="2"/>
      <c r="CL51" s="2"/>
      <c r="CM51" s="2"/>
      <c r="CN51" s="2"/>
      <c r="CO51" s="2"/>
      <c r="CP51" s="2"/>
      <c r="CQ51" s="2"/>
      <c r="CR51" s="2"/>
      <c r="CS51" s="2"/>
      <c r="CT51" s="2"/>
      <c r="CU51" s="2"/>
      <c r="CV51" s="2"/>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row>
    <row r="52" spans="1:174" s="10" customFormat="1" ht="49.5" customHeight="1" x14ac:dyDescent="0.25">
      <c r="A52" s="96"/>
      <c r="B52" s="594"/>
      <c r="C52" s="595"/>
      <c r="D52" s="595"/>
      <c r="E52" s="595"/>
      <c r="F52" s="595"/>
      <c r="G52" s="595"/>
      <c r="H52" s="595"/>
      <c r="I52" s="595"/>
      <c r="J52" s="595"/>
      <c r="K52" s="595"/>
      <c r="L52" s="595"/>
      <c r="M52" s="595"/>
      <c r="N52" s="595"/>
      <c r="O52" s="595"/>
      <c r="P52" s="595"/>
      <c r="Q52" s="595"/>
      <c r="R52" s="4"/>
      <c r="S52" s="97"/>
      <c r="AZ52" s="2"/>
      <c r="BA52" s="2"/>
      <c r="BB52" s="2"/>
      <c r="BC52" s="2"/>
      <c r="BD52" s="2"/>
      <c r="BE52" s="2"/>
      <c r="BF52" s="2"/>
      <c r="BG52" s="2"/>
      <c r="BH52" s="2"/>
      <c r="BI52" s="2"/>
      <c r="BJ52" s="2"/>
      <c r="BK52" s="2"/>
      <c r="BL52" s="2"/>
      <c r="BM52" s="2"/>
      <c r="BN52" s="2"/>
      <c r="BO52" s="2"/>
      <c r="BP52" s="2"/>
      <c r="BQ52" s="1"/>
      <c r="BR52" s="234"/>
      <c r="BS52" s="597" t="s">
        <v>4887</v>
      </c>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39"/>
      <c r="CQ52" s="2"/>
      <c r="CR52" s="2"/>
      <c r="CS52" s="2"/>
      <c r="CT52" s="2"/>
      <c r="CU52" s="2"/>
      <c r="CV52" s="2"/>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row>
    <row r="53" spans="1:174" s="10" customFormat="1" ht="39.75" customHeight="1" x14ac:dyDescent="0.25">
      <c r="A53" s="96"/>
      <c r="B53" s="594"/>
      <c r="C53" s="595"/>
      <c r="D53" s="595"/>
      <c r="E53" s="595"/>
      <c r="F53" s="595"/>
      <c r="G53" s="595"/>
      <c r="H53" s="595"/>
      <c r="I53" s="595"/>
      <c r="J53" s="595"/>
      <c r="K53" s="595"/>
      <c r="L53" s="595"/>
      <c r="M53" s="595"/>
      <c r="N53" s="595"/>
      <c r="O53" s="595"/>
      <c r="P53" s="595"/>
      <c r="Q53" s="595"/>
      <c r="R53" s="4"/>
      <c r="S53" s="97"/>
      <c r="AZ53" s="2"/>
      <c r="BA53" s="2"/>
      <c r="BB53" s="2"/>
      <c r="BC53" s="2"/>
      <c r="BD53" s="2"/>
      <c r="BE53" s="2"/>
      <c r="BF53" s="2"/>
      <c r="BG53" s="2"/>
      <c r="BH53" s="2"/>
      <c r="BI53" s="2"/>
      <c r="BJ53" s="2"/>
      <c r="BK53" s="2"/>
      <c r="BL53" s="2"/>
      <c r="BM53" s="2"/>
      <c r="BN53" s="2"/>
      <c r="BO53" s="2"/>
      <c r="BP53" s="2"/>
      <c r="BQ53" s="1"/>
      <c r="BR53" s="234"/>
      <c r="BS53" s="599" t="s">
        <v>4886</v>
      </c>
      <c r="BT53" s="598"/>
      <c r="BU53" s="598"/>
      <c r="BV53" s="598"/>
      <c r="BW53" s="598"/>
      <c r="BX53" s="598"/>
      <c r="BY53" s="598"/>
      <c r="BZ53" s="598"/>
      <c r="CA53" s="598"/>
      <c r="CB53" s="598"/>
      <c r="CC53" s="598"/>
      <c r="CD53" s="598"/>
      <c r="CE53" s="598"/>
      <c r="CF53" s="598"/>
      <c r="CG53" s="598"/>
      <c r="CH53" s="598"/>
      <c r="CI53" s="598"/>
      <c r="CJ53" s="598"/>
      <c r="CK53" s="598"/>
      <c r="CL53" s="598"/>
      <c r="CM53" s="598"/>
      <c r="CN53" s="598"/>
      <c r="CO53" s="598"/>
      <c r="CP53" s="39"/>
      <c r="CQ53" s="2"/>
      <c r="CR53" s="2"/>
      <c r="CS53" s="2"/>
      <c r="CT53" s="2"/>
      <c r="CU53" s="2"/>
      <c r="CV53" s="2"/>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row>
    <row r="54" spans="1:174" s="10" customFormat="1" ht="38.25" customHeight="1" x14ac:dyDescent="0.25">
      <c r="A54" s="96"/>
      <c r="B54" s="594"/>
      <c r="C54" s="595"/>
      <c r="D54" s="595"/>
      <c r="E54" s="595"/>
      <c r="F54" s="595"/>
      <c r="G54" s="595"/>
      <c r="H54" s="595"/>
      <c r="I54" s="595"/>
      <c r="J54" s="595"/>
      <c r="K54" s="595"/>
      <c r="L54" s="595"/>
      <c r="M54" s="595"/>
      <c r="N54" s="595"/>
      <c r="O54" s="595"/>
      <c r="P54" s="595"/>
      <c r="Q54" s="595"/>
      <c r="R54" s="4"/>
      <c r="S54" s="97"/>
      <c r="AZ54" s="2"/>
      <c r="BA54" s="2"/>
      <c r="BB54" s="2"/>
      <c r="BC54" s="2"/>
      <c r="BD54" s="2"/>
      <c r="BE54" s="2"/>
      <c r="BF54" s="2"/>
      <c r="BG54" s="2"/>
      <c r="BH54" s="2"/>
      <c r="BI54" s="2"/>
      <c r="BJ54" s="2"/>
      <c r="BK54" s="2"/>
      <c r="BL54" s="2"/>
      <c r="BM54" s="2"/>
      <c r="BN54" s="2"/>
      <c r="BO54" s="2"/>
      <c r="BP54" s="2"/>
      <c r="BQ54" s="1"/>
      <c r="BR54" s="234"/>
      <c r="BS54" s="600" t="s">
        <v>4888</v>
      </c>
      <c r="BT54" s="598"/>
      <c r="BU54" s="598"/>
      <c r="BV54" s="598"/>
      <c r="BW54" s="598"/>
      <c r="BX54" s="598"/>
      <c r="BY54" s="598"/>
      <c r="BZ54" s="598"/>
      <c r="CA54" s="598"/>
      <c r="CB54" s="598"/>
      <c r="CC54" s="598"/>
      <c r="CD54" s="598"/>
      <c r="CE54" s="598"/>
      <c r="CF54" s="598"/>
      <c r="CG54" s="598"/>
      <c r="CH54" s="598"/>
      <c r="CI54" s="598"/>
      <c r="CJ54" s="598"/>
      <c r="CK54" s="598"/>
      <c r="CL54" s="598"/>
      <c r="CM54" s="598"/>
      <c r="CN54" s="598"/>
      <c r="CO54" s="598"/>
      <c r="CP54" s="39"/>
      <c r="CQ54" s="2"/>
      <c r="CR54" s="2"/>
      <c r="CS54" s="2"/>
      <c r="CT54" s="2"/>
      <c r="CU54" s="2"/>
      <c r="CV54" s="2"/>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row>
    <row r="55" spans="1:174" s="10" customFormat="1" ht="35.25" customHeight="1" x14ac:dyDescent="0.25">
      <c r="A55" s="96"/>
      <c r="B55" s="594"/>
      <c r="C55" s="595"/>
      <c r="D55" s="595"/>
      <c r="E55" s="595"/>
      <c r="F55" s="595"/>
      <c r="G55" s="595"/>
      <c r="H55" s="595"/>
      <c r="I55" s="595"/>
      <c r="J55" s="595"/>
      <c r="K55" s="595"/>
      <c r="L55" s="595"/>
      <c r="M55" s="595"/>
      <c r="N55" s="595"/>
      <c r="O55" s="595"/>
      <c r="P55" s="595"/>
      <c r="Q55" s="595"/>
      <c r="R55" s="4"/>
      <c r="S55" s="97"/>
      <c r="AZ55" s="2"/>
      <c r="BA55" s="2"/>
      <c r="BB55" s="2"/>
      <c r="BC55" s="2"/>
      <c r="BD55" s="2"/>
      <c r="BE55" s="2"/>
      <c r="BF55" s="2"/>
      <c r="BG55" s="2"/>
      <c r="BH55" s="2"/>
      <c r="BI55" s="2"/>
      <c r="BJ55" s="2"/>
      <c r="BK55" s="2"/>
      <c r="BL55" s="2"/>
      <c r="BM55" s="2"/>
      <c r="BN55" s="2"/>
      <c r="BO55" s="2"/>
      <c r="BP55" s="2"/>
      <c r="BQ55" s="1"/>
      <c r="BR55" s="234"/>
      <c r="BS55" s="601"/>
      <c r="BT55" s="601"/>
      <c r="BU55" s="601"/>
      <c r="BV55" s="601"/>
      <c r="BW55" s="601"/>
      <c r="BX55" s="601"/>
      <c r="BY55" s="601"/>
      <c r="BZ55" s="601"/>
      <c r="CA55" s="601"/>
      <c r="CB55" s="601"/>
      <c r="CC55" s="601"/>
      <c r="CD55" s="601"/>
      <c r="CE55" s="601"/>
      <c r="CF55" s="601"/>
      <c r="CG55" s="601"/>
      <c r="CH55" s="601"/>
      <c r="CI55" s="601"/>
      <c r="CJ55" s="601"/>
      <c r="CK55" s="601"/>
      <c r="CL55" s="601"/>
      <c r="CM55" s="601"/>
      <c r="CN55" s="601"/>
      <c r="CO55" s="601"/>
      <c r="CP55" s="39"/>
      <c r="CQ55" s="2"/>
      <c r="CR55" s="2"/>
      <c r="CS55" s="2"/>
      <c r="CT55" s="2"/>
      <c r="CU55" s="2"/>
      <c r="CV55" s="2"/>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row>
    <row r="56" spans="1:174" s="10" customFormat="1" ht="34.5" customHeight="1" x14ac:dyDescent="0.25">
      <c r="A56" s="96"/>
      <c r="B56" s="594"/>
      <c r="C56" s="595"/>
      <c r="D56" s="595"/>
      <c r="E56" s="595"/>
      <c r="F56" s="595"/>
      <c r="G56" s="595"/>
      <c r="H56" s="595"/>
      <c r="I56" s="595"/>
      <c r="J56" s="595"/>
      <c r="K56" s="595"/>
      <c r="L56" s="595"/>
      <c r="M56" s="595"/>
      <c r="N56" s="595"/>
      <c r="O56" s="595"/>
      <c r="P56" s="595"/>
      <c r="Q56" s="595"/>
      <c r="R56" s="4"/>
      <c r="S56" s="97"/>
      <c r="AZ56" s="2"/>
      <c r="BA56" s="2"/>
      <c r="BB56" s="2"/>
      <c r="BC56" s="2"/>
      <c r="BD56" s="2"/>
      <c r="BE56" s="2"/>
      <c r="BF56" s="2"/>
      <c r="BG56" s="2"/>
      <c r="BH56" s="2"/>
      <c r="BI56" s="2"/>
      <c r="BJ56" s="2"/>
      <c r="BK56" s="2"/>
      <c r="BL56" s="2"/>
      <c r="BM56" s="2"/>
      <c r="BN56" s="2"/>
      <c r="BO56" s="2"/>
      <c r="BP56" s="2"/>
      <c r="BQ56" s="1"/>
      <c r="BR56" s="234"/>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1"/>
      <c r="CP56" s="601"/>
      <c r="CQ56" s="2"/>
      <c r="CR56" s="2"/>
      <c r="CS56" s="2"/>
      <c r="CT56" s="2"/>
      <c r="CU56" s="2"/>
      <c r="CV56" s="2"/>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row>
    <row r="57" spans="1:174" s="10" customFormat="1" x14ac:dyDescent="0.25">
      <c r="A57" s="96"/>
      <c r="B57" s="163"/>
      <c r="C57" s="4"/>
      <c r="D57" s="4"/>
      <c r="E57" s="4"/>
      <c r="F57" s="4"/>
      <c r="G57" s="4"/>
      <c r="H57" s="4"/>
      <c r="I57" s="4"/>
      <c r="J57" s="4"/>
      <c r="K57" s="4"/>
      <c r="L57" s="4"/>
      <c r="M57" s="4"/>
      <c r="N57" s="4"/>
      <c r="O57" s="4"/>
      <c r="P57" s="4"/>
      <c r="Q57" s="4"/>
      <c r="R57" s="4"/>
      <c r="S57" s="97"/>
      <c r="AZ57" s="2"/>
      <c r="BA57" s="2"/>
      <c r="BB57" s="2"/>
      <c r="BC57" s="2"/>
      <c r="BD57" s="2"/>
      <c r="BE57" s="2"/>
      <c r="BF57" s="2"/>
      <c r="BG57" s="2"/>
      <c r="BH57" s="2"/>
      <c r="BI57" s="2"/>
      <c r="BJ57" s="2"/>
      <c r="BK57" s="2"/>
      <c r="BL57" s="2"/>
      <c r="BM57" s="2"/>
      <c r="BN57" s="2"/>
      <c r="BO57" s="2"/>
      <c r="BP57" s="2"/>
      <c r="BQ57" s="1"/>
      <c r="BR57" s="1"/>
      <c r="BS57" s="1"/>
      <c r="BT57" s="1"/>
      <c r="BU57" s="1"/>
      <c r="BV57" s="1"/>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row>
    <row r="58" spans="1:174" s="10" customFormat="1" ht="18.75" x14ac:dyDescent="0.3">
      <c r="A58" s="96"/>
      <c r="B58" s="163"/>
      <c r="C58" s="4"/>
      <c r="D58" s="4"/>
      <c r="E58" s="4"/>
      <c r="F58" s="4"/>
      <c r="G58" s="4"/>
      <c r="H58" s="4"/>
      <c r="I58" s="218" t="s">
        <v>39</v>
      </c>
      <c r="J58" s="4"/>
      <c r="K58" s="4"/>
      <c r="L58" s="4"/>
      <c r="M58" s="4"/>
      <c r="N58" s="4"/>
      <c r="O58" s="4"/>
      <c r="P58" s="4"/>
      <c r="Q58" s="4"/>
      <c r="R58" s="4"/>
      <c r="S58" s="97"/>
      <c r="T58" s="1"/>
      <c r="U58" s="1"/>
      <c r="V58" s="1"/>
      <c r="W58" s="1"/>
      <c r="X58" s="1"/>
      <c r="Y58" s="1"/>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03"/>
      <c r="BR58" s="204"/>
      <c r="BS58" s="204"/>
      <c r="BT58" s="204"/>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row>
    <row r="59" spans="1:174" s="10" customFormat="1" ht="21" customHeight="1" x14ac:dyDescent="0.25">
      <c r="A59" s="96"/>
      <c r="B59" s="472" t="s">
        <v>4899</v>
      </c>
      <c r="C59" s="473"/>
      <c r="D59" s="473"/>
      <c r="E59" s="473"/>
      <c r="F59" s="473"/>
      <c r="G59" s="473"/>
      <c r="H59" s="473"/>
      <c r="I59" s="473"/>
      <c r="J59" s="473"/>
      <c r="K59" s="473"/>
      <c r="L59" s="473"/>
      <c r="M59" s="473"/>
      <c r="N59" s="473"/>
      <c r="O59" s="473"/>
      <c r="P59" s="473"/>
      <c r="Q59" s="473"/>
      <c r="R59" s="4"/>
      <c r="S59" s="97"/>
      <c r="T59" s="1"/>
      <c r="U59" s="1"/>
      <c r="V59" s="1"/>
      <c r="W59" s="1"/>
      <c r="X59" s="1"/>
      <c r="Y59" s="1"/>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03"/>
      <c r="BR59" s="204"/>
      <c r="BS59" s="204"/>
      <c r="BT59" s="204"/>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c r="CV59" s="204"/>
      <c r="CW59" s="204"/>
      <c r="CX59" s="20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row>
    <row r="60" spans="1:174" s="10" customFormat="1" ht="36.75" customHeight="1" x14ac:dyDescent="0.25">
      <c r="A60" s="96"/>
      <c r="B60" s="578"/>
      <c r="C60" s="579"/>
      <c r="D60" s="579"/>
      <c r="E60" s="579"/>
      <c r="F60" s="579"/>
      <c r="G60" s="579"/>
      <c r="H60" s="579"/>
      <c r="I60" s="579"/>
      <c r="J60" s="579"/>
      <c r="K60" s="579"/>
      <c r="L60" s="579"/>
      <c r="M60" s="579"/>
      <c r="N60" s="579"/>
      <c r="O60" s="579"/>
      <c r="P60" s="579"/>
      <c r="Q60" s="579"/>
      <c r="R60" s="4"/>
      <c r="S60" s="97"/>
      <c r="T60" s="1"/>
      <c r="U60" s="1"/>
      <c r="V60" s="1"/>
      <c r="W60" s="1"/>
      <c r="X60" s="1"/>
      <c r="Y60" s="1"/>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03"/>
      <c r="BR60" s="204"/>
      <c r="BS60" s="204"/>
      <c r="BT60" s="204"/>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c r="CV60" s="204"/>
      <c r="CW60" s="204"/>
      <c r="CX60" s="20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row>
    <row r="61" spans="1:174" s="10" customFormat="1" ht="25.5" customHeight="1" x14ac:dyDescent="0.25">
      <c r="A61" s="96"/>
      <c r="B61" s="510" t="s">
        <v>40</v>
      </c>
      <c r="C61" s="586"/>
      <c r="D61" s="586"/>
      <c r="E61" s="586"/>
      <c r="F61" s="586"/>
      <c r="G61" s="586"/>
      <c r="H61" s="586"/>
      <c r="I61" s="586"/>
      <c r="J61" s="586"/>
      <c r="K61" s="586"/>
      <c r="L61" s="586"/>
      <c r="M61" s="586"/>
      <c r="N61" s="586"/>
      <c r="O61" s="586"/>
      <c r="P61" s="586"/>
      <c r="Q61" s="586"/>
      <c r="R61" s="4"/>
      <c r="S61" s="97"/>
      <c r="T61" s="1"/>
      <c r="U61" s="1"/>
      <c r="V61" s="1"/>
      <c r="W61" s="1"/>
      <c r="X61" s="1"/>
      <c r="Y61" s="1"/>
      <c r="Z61" s="2"/>
      <c r="AA61" s="2"/>
      <c r="AB61" s="2"/>
      <c r="AC61" s="2"/>
      <c r="AD61" s="2"/>
      <c r="AE61" s="2"/>
      <c r="AF61" s="2"/>
      <c r="AG61" s="282"/>
      <c r="AH61" s="28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03"/>
      <c r="BR61" s="204"/>
      <c r="BS61" s="204"/>
      <c r="BT61" s="204"/>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row>
    <row r="62" spans="1:174" s="10" customFormat="1" ht="19.899999999999999" customHeight="1" x14ac:dyDescent="0.25">
      <c r="A62" s="96"/>
      <c r="B62" s="524"/>
      <c r="C62" s="525"/>
      <c r="D62" s="525"/>
      <c r="E62" s="525"/>
      <c r="F62" s="525"/>
      <c r="G62" s="525"/>
      <c r="H62" s="525"/>
      <c r="I62" s="525"/>
      <c r="J62" s="525"/>
      <c r="K62" s="525"/>
      <c r="L62" s="525"/>
      <c r="M62" s="525"/>
      <c r="N62" s="525"/>
      <c r="O62" s="525"/>
      <c r="P62" s="525"/>
      <c r="Q62" s="526"/>
      <c r="R62" s="4"/>
      <c r="S62" s="97"/>
      <c r="BB62" s="2"/>
      <c r="BC62" s="2"/>
      <c r="BD62" s="2"/>
      <c r="BE62" s="2"/>
      <c r="BF62" s="2"/>
      <c r="BG62" s="2"/>
      <c r="BH62" s="2"/>
      <c r="BI62" s="2"/>
      <c r="BJ62" s="2"/>
      <c r="BK62" s="2"/>
      <c r="BL62" s="2"/>
      <c r="BM62" s="2"/>
      <c r="BN62" s="2"/>
      <c r="BO62" s="2"/>
      <c r="BP62" s="2"/>
      <c r="BQ62" s="1"/>
      <c r="BR62" s="1"/>
      <c r="BS62" s="1"/>
      <c r="BT62" s="1"/>
      <c r="BU62" s="1"/>
      <c r="BV62" s="1"/>
      <c r="BW62" s="587" t="s">
        <v>41</v>
      </c>
      <c r="BX62" s="587"/>
      <c r="BY62" s="587"/>
      <c r="BZ62" s="587"/>
      <c r="CA62" s="587"/>
      <c r="CB62" s="587"/>
      <c r="CC62" s="587"/>
      <c r="CD62" s="587"/>
      <c r="CE62" s="587"/>
      <c r="CF62" s="587"/>
      <c r="CG62" s="587"/>
      <c r="CH62" s="587"/>
      <c r="CI62" s="587"/>
      <c r="CJ62" s="587"/>
      <c r="CK62" s="587"/>
      <c r="CL62" s="587"/>
      <c r="CM62" s="587"/>
      <c r="CN62" s="2"/>
      <c r="CO62" s="2"/>
      <c r="CP62" s="2"/>
      <c r="CQ62" s="2"/>
      <c r="CR62" s="2"/>
      <c r="CS62" s="2"/>
      <c r="CT62" s="2"/>
      <c r="CU62" s="2"/>
      <c r="CV62" s="2"/>
      <c r="CW62" s="2"/>
      <c r="CX62" s="2"/>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row>
    <row r="63" spans="1:174" s="10" customFormat="1" ht="19.899999999999999" customHeight="1" x14ac:dyDescent="0.25">
      <c r="A63" s="96"/>
      <c r="B63" s="527"/>
      <c r="C63" s="528"/>
      <c r="D63" s="528"/>
      <c r="E63" s="528"/>
      <c r="F63" s="528"/>
      <c r="G63" s="528"/>
      <c r="H63" s="528"/>
      <c r="I63" s="528"/>
      <c r="J63" s="528"/>
      <c r="K63" s="528"/>
      <c r="L63" s="528"/>
      <c r="M63" s="528"/>
      <c r="N63" s="528"/>
      <c r="O63" s="528"/>
      <c r="P63" s="528"/>
      <c r="Q63" s="529"/>
      <c r="R63" s="4"/>
      <c r="S63" s="97"/>
      <c r="BB63" s="2"/>
      <c r="BC63" s="2"/>
      <c r="BD63" s="2"/>
      <c r="BE63" s="2"/>
      <c r="BF63" s="2"/>
      <c r="BG63" s="2"/>
      <c r="BH63" s="2"/>
      <c r="BI63" s="2"/>
      <c r="BJ63" s="2"/>
      <c r="BK63" s="2"/>
      <c r="BL63" s="2"/>
      <c r="BM63" s="2"/>
      <c r="BN63" s="2"/>
      <c r="BO63" s="2"/>
      <c r="BP63" s="2"/>
      <c r="BQ63" s="1"/>
      <c r="BR63" s="1"/>
      <c r="BS63" s="1"/>
      <c r="BT63" s="1"/>
      <c r="BU63" s="1"/>
      <c r="BV63" s="1"/>
      <c r="BW63" s="587"/>
      <c r="BX63" s="587"/>
      <c r="BY63" s="587"/>
      <c r="BZ63" s="587"/>
      <c r="CA63" s="587"/>
      <c r="CB63" s="587"/>
      <c r="CC63" s="587"/>
      <c r="CD63" s="587"/>
      <c r="CE63" s="587"/>
      <c r="CF63" s="587"/>
      <c r="CG63" s="587"/>
      <c r="CH63" s="587"/>
      <c r="CI63" s="587"/>
      <c r="CJ63" s="587"/>
      <c r="CK63" s="587"/>
      <c r="CL63" s="587"/>
      <c r="CM63" s="587"/>
      <c r="CN63" s="2"/>
      <c r="CO63" s="2"/>
      <c r="CP63" s="2"/>
      <c r="CQ63" s="2"/>
      <c r="CR63" s="2"/>
      <c r="CS63" s="2"/>
      <c r="CT63" s="2"/>
      <c r="CU63" s="2"/>
      <c r="CV63" s="2"/>
      <c r="CW63" s="2"/>
      <c r="CX63" s="2"/>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row>
    <row r="64" spans="1:174" s="10" customFormat="1" ht="19.899999999999999" customHeight="1" x14ac:dyDescent="0.25">
      <c r="A64" s="96"/>
      <c r="B64" s="527"/>
      <c r="C64" s="528"/>
      <c r="D64" s="528"/>
      <c r="E64" s="528"/>
      <c r="F64" s="528"/>
      <c r="G64" s="528"/>
      <c r="H64" s="528"/>
      <c r="I64" s="528"/>
      <c r="J64" s="528"/>
      <c r="K64" s="528"/>
      <c r="L64" s="528"/>
      <c r="M64" s="528"/>
      <c r="N64" s="528"/>
      <c r="O64" s="528"/>
      <c r="P64" s="528"/>
      <c r="Q64" s="529"/>
      <c r="R64" s="4"/>
      <c r="S64" s="97"/>
      <c r="BB64" s="2"/>
      <c r="BC64" s="2"/>
      <c r="BD64" s="2"/>
      <c r="BE64" s="2"/>
      <c r="BF64" s="2"/>
      <c r="BG64" s="2"/>
      <c r="BH64" s="2"/>
      <c r="BI64" s="2"/>
      <c r="BJ64" s="2"/>
      <c r="BK64" s="2"/>
      <c r="BL64" s="2"/>
      <c r="BM64" s="2"/>
      <c r="BN64" s="2"/>
      <c r="BO64" s="2"/>
      <c r="BP64" s="2"/>
      <c r="BQ64" s="1"/>
      <c r="BR64" s="1"/>
      <c r="BS64" s="1"/>
      <c r="BT64" s="1"/>
      <c r="BU64" s="1"/>
      <c r="BV64" s="1"/>
      <c r="BW64" s="587"/>
      <c r="BX64" s="587"/>
      <c r="BY64" s="587"/>
      <c r="BZ64" s="587"/>
      <c r="CA64" s="587"/>
      <c r="CB64" s="587"/>
      <c r="CC64" s="587"/>
      <c r="CD64" s="587"/>
      <c r="CE64" s="587"/>
      <c r="CF64" s="587"/>
      <c r="CG64" s="587"/>
      <c r="CH64" s="587"/>
      <c r="CI64" s="587"/>
      <c r="CJ64" s="587"/>
      <c r="CK64" s="587"/>
      <c r="CL64" s="587"/>
      <c r="CM64" s="587"/>
      <c r="CN64" s="2"/>
      <c r="CO64" s="2"/>
      <c r="CP64" s="2"/>
      <c r="CQ64" s="2"/>
      <c r="CR64" s="2"/>
      <c r="CS64" s="2"/>
      <c r="CT64" s="2"/>
      <c r="CU64" s="2"/>
      <c r="CV64" s="2"/>
      <c r="CW64" s="2"/>
      <c r="CX64" s="2"/>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row>
    <row r="65" spans="1:174" s="10" customFormat="1" ht="19.899999999999999" customHeight="1" x14ac:dyDescent="0.25">
      <c r="A65" s="96"/>
      <c r="B65" s="527"/>
      <c r="C65" s="528"/>
      <c r="D65" s="528"/>
      <c r="E65" s="528"/>
      <c r="F65" s="528"/>
      <c r="G65" s="528"/>
      <c r="H65" s="528"/>
      <c r="I65" s="528"/>
      <c r="J65" s="528"/>
      <c r="K65" s="528"/>
      <c r="L65" s="528"/>
      <c r="M65" s="528"/>
      <c r="N65" s="528"/>
      <c r="O65" s="528"/>
      <c r="P65" s="528"/>
      <c r="Q65" s="529"/>
      <c r="R65" s="4"/>
      <c r="S65" s="97"/>
      <c r="BB65" s="2"/>
      <c r="BC65" s="2"/>
      <c r="BD65" s="2"/>
      <c r="BE65" s="2"/>
      <c r="BF65" s="2"/>
      <c r="BG65" s="2"/>
      <c r="BH65" s="2"/>
      <c r="BI65" s="2"/>
      <c r="BJ65" s="2"/>
      <c r="BK65" s="2"/>
      <c r="BL65" s="2"/>
      <c r="BM65" s="2"/>
      <c r="BN65" s="2"/>
      <c r="BO65" s="2"/>
      <c r="BP65" s="2"/>
      <c r="BQ65" s="1"/>
      <c r="BR65" s="1"/>
      <c r="BS65" s="588" t="s">
        <v>30</v>
      </c>
      <c r="BT65" s="588"/>
      <c r="BU65" s="588"/>
      <c r="BV65" s="588"/>
      <c r="BW65" s="587"/>
      <c r="BX65" s="587"/>
      <c r="BY65" s="587"/>
      <c r="BZ65" s="587"/>
      <c r="CA65" s="587"/>
      <c r="CB65" s="587"/>
      <c r="CC65" s="587"/>
      <c r="CD65" s="587"/>
      <c r="CE65" s="587"/>
      <c r="CF65" s="587"/>
      <c r="CG65" s="587"/>
      <c r="CH65" s="587"/>
      <c r="CI65" s="587"/>
      <c r="CJ65" s="587"/>
      <c r="CK65" s="587"/>
      <c r="CL65" s="587"/>
      <c r="CM65" s="587"/>
      <c r="CN65" s="2"/>
      <c r="CO65" s="2"/>
      <c r="CP65" s="2"/>
      <c r="CQ65" s="2"/>
      <c r="CR65" s="2"/>
      <c r="CS65" s="2"/>
      <c r="CT65" s="2"/>
      <c r="CU65" s="2"/>
      <c r="CV65" s="2"/>
      <c r="CW65" s="2"/>
      <c r="CX65" s="2"/>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row>
    <row r="66" spans="1:174" s="10" customFormat="1" ht="19.899999999999999" customHeight="1" x14ac:dyDescent="0.25">
      <c r="A66" s="96"/>
      <c r="B66" s="527"/>
      <c r="C66" s="528"/>
      <c r="D66" s="528"/>
      <c r="E66" s="528"/>
      <c r="F66" s="528"/>
      <c r="G66" s="528"/>
      <c r="H66" s="528"/>
      <c r="I66" s="528"/>
      <c r="J66" s="528"/>
      <c r="K66" s="528"/>
      <c r="L66" s="528"/>
      <c r="M66" s="528"/>
      <c r="N66" s="528"/>
      <c r="O66" s="528"/>
      <c r="P66" s="528"/>
      <c r="Q66" s="529"/>
      <c r="R66" s="4"/>
      <c r="S66" s="97"/>
      <c r="BB66" s="2"/>
      <c r="BC66" s="2"/>
      <c r="BD66" s="2"/>
      <c r="BE66" s="2"/>
      <c r="BF66" s="2"/>
      <c r="BG66" s="2"/>
      <c r="BH66" s="2"/>
      <c r="BI66" s="2"/>
      <c r="BJ66" s="2"/>
      <c r="BK66" s="2"/>
      <c r="BL66" s="2"/>
      <c r="BM66" s="2"/>
      <c r="BN66" s="2"/>
      <c r="BO66" s="2"/>
      <c r="BP66" s="2"/>
      <c r="BQ66" s="1"/>
      <c r="BR66" s="1"/>
      <c r="BS66" s="590" t="s">
        <v>4884</v>
      </c>
      <c r="BT66" s="591"/>
      <c r="BU66" s="591"/>
      <c r="BV66" s="591"/>
      <c r="BW66" s="591"/>
      <c r="BX66" s="592"/>
      <c r="BY66" s="35"/>
      <c r="BZ66" s="2"/>
      <c r="CA66" s="14"/>
      <c r="CB66" s="2"/>
      <c r="CC66" s="2"/>
      <c r="CD66" s="2"/>
      <c r="CE66" s="2"/>
      <c r="CF66" s="2"/>
      <c r="CG66" s="2"/>
      <c r="CH66" s="2"/>
      <c r="CI66" s="2"/>
      <c r="CJ66" s="2"/>
      <c r="CK66" s="2"/>
      <c r="CL66" s="303" t="s">
        <v>4901</v>
      </c>
      <c r="CM66" s="305"/>
      <c r="CN66" s="2"/>
      <c r="CO66" s="2"/>
      <c r="CP66" s="2"/>
      <c r="CQ66" s="2"/>
      <c r="CR66" s="2"/>
      <c r="CS66" s="2"/>
      <c r="CT66" s="2"/>
      <c r="CU66" s="2"/>
      <c r="CV66" s="2"/>
      <c r="CW66" s="2"/>
      <c r="CX66" s="2"/>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row>
    <row r="67" spans="1:174" s="10" customFormat="1" ht="19.899999999999999" customHeight="1" x14ac:dyDescent="0.25">
      <c r="A67" s="96"/>
      <c r="B67" s="527"/>
      <c r="C67" s="528"/>
      <c r="D67" s="528"/>
      <c r="E67" s="528"/>
      <c r="F67" s="528"/>
      <c r="G67" s="528"/>
      <c r="H67" s="528"/>
      <c r="I67" s="528"/>
      <c r="J67" s="528"/>
      <c r="K67" s="528"/>
      <c r="L67" s="528"/>
      <c r="M67" s="528"/>
      <c r="N67" s="528"/>
      <c r="O67" s="528"/>
      <c r="P67" s="528"/>
      <c r="Q67" s="529"/>
      <c r="R67" s="4"/>
      <c r="S67" s="97"/>
      <c r="BB67" s="2"/>
      <c r="BC67" s="2"/>
      <c r="BD67" s="2"/>
      <c r="BE67" s="2"/>
      <c r="BF67" s="2"/>
      <c r="BG67" s="2"/>
      <c r="BH67" s="2"/>
      <c r="BI67" s="2"/>
      <c r="BJ67" s="2"/>
      <c r="BK67" s="2"/>
      <c r="BL67" s="2"/>
      <c r="BM67" s="2"/>
      <c r="BN67" s="2"/>
      <c r="BO67" s="2"/>
      <c r="BP67" s="2"/>
      <c r="BQ67" s="1"/>
      <c r="BR67" s="1"/>
      <c r="BS67" s="206"/>
      <c r="BT67" s="36" t="s">
        <v>42</v>
      </c>
      <c r="BU67" s="1"/>
      <c r="BV67" s="1"/>
      <c r="BW67" s="2"/>
      <c r="BX67" s="2"/>
      <c r="BY67" s="2"/>
      <c r="BZ67" s="2"/>
      <c r="CA67" s="14"/>
      <c r="CB67" s="2"/>
      <c r="CC67" s="2"/>
      <c r="CD67" s="2"/>
      <c r="CE67" s="2"/>
      <c r="CF67" s="37">
        <v>1</v>
      </c>
      <c r="CG67" s="262" t="s">
        <v>43</v>
      </c>
      <c r="CH67" s="262"/>
      <c r="CI67" s="262"/>
      <c r="CJ67" s="2"/>
      <c r="CK67" s="2"/>
      <c r="CL67" s="589">
        <f>IF(CL70=1,1,IF(CL70=2,2,IF(CL70=3,3,IF(CL70=4,4,IF(CL70&gt;4,5,0)))))</f>
        <v>0</v>
      </c>
      <c r="CM67" s="589"/>
      <c r="CN67" s="2"/>
      <c r="CO67" s="2"/>
      <c r="CP67" s="2"/>
      <c r="CQ67" s="2"/>
      <c r="CR67" s="2"/>
      <c r="CS67" s="2"/>
      <c r="CT67" s="2"/>
      <c r="CU67" s="38"/>
      <c r="CV67" s="2"/>
      <c r="CW67" s="2"/>
      <c r="CX67" s="2"/>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row>
    <row r="68" spans="1:174" s="10" customFormat="1" ht="24.75" customHeight="1" x14ac:dyDescent="0.25">
      <c r="A68" s="96"/>
      <c r="B68" s="527"/>
      <c r="C68" s="528"/>
      <c r="D68" s="528"/>
      <c r="E68" s="528"/>
      <c r="F68" s="528"/>
      <c r="G68" s="528"/>
      <c r="H68" s="528"/>
      <c r="I68" s="528"/>
      <c r="J68" s="528"/>
      <c r="K68" s="528"/>
      <c r="L68" s="528"/>
      <c r="M68" s="528"/>
      <c r="N68" s="528"/>
      <c r="O68" s="528"/>
      <c r="P68" s="528"/>
      <c r="Q68" s="529"/>
      <c r="R68" s="4"/>
      <c r="S68" s="97"/>
      <c r="BB68" s="2"/>
      <c r="BC68" s="2"/>
      <c r="BD68" s="2"/>
      <c r="BE68" s="2"/>
      <c r="BF68" s="2"/>
      <c r="BG68" s="2"/>
      <c r="BH68" s="2"/>
      <c r="BI68" s="2"/>
      <c r="BJ68" s="2"/>
      <c r="BK68" s="2"/>
      <c r="BL68" s="2"/>
      <c r="BM68" s="2"/>
      <c r="BN68" s="2"/>
      <c r="BO68" s="2"/>
      <c r="BP68" s="2"/>
      <c r="BQ68" s="1"/>
      <c r="BR68" s="1"/>
      <c r="BS68" s="33"/>
      <c r="BT68" s="36" t="s">
        <v>44</v>
      </c>
      <c r="BU68" s="1"/>
      <c r="BV68" s="1"/>
      <c r="BW68" s="2"/>
      <c r="BX68" s="2"/>
      <c r="BY68" s="2"/>
      <c r="BZ68" s="2"/>
      <c r="CA68" s="14"/>
      <c r="CB68" s="2"/>
      <c r="CC68" s="2"/>
      <c r="CD68" s="2"/>
      <c r="CE68" s="2"/>
      <c r="CF68" s="37">
        <v>2</v>
      </c>
      <c r="CG68" s="262" t="s">
        <v>45</v>
      </c>
      <c r="CH68" s="262"/>
      <c r="CI68" s="262"/>
      <c r="CJ68" s="2"/>
      <c r="CK68" s="2"/>
      <c r="CL68" s="589"/>
      <c r="CM68" s="589"/>
      <c r="CN68" s="2"/>
      <c r="CO68" s="2"/>
      <c r="CP68" s="2"/>
      <c r="CQ68" s="2"/>
      <c r="CR68" s="2"/>
      <c r="CS68" s="2"/>
      <c r="CT68" s="2"/>
      <c r="CU68" s="38"/>
      <c r="CV68" s="2"/>
      <c r="CW68" s="2"/>
      <c r="CX68" s="2"/>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row>
    <row r="69" spans="1:174" s="10" customFormat="1" ht="19.899999999999999" customHeight="1" x14ac:dyDescent="0.25">
      <c r="A69" s="96"/>
      <c r="B69" s="527"/>
      <c r="C69" s="528"/>
      <c r="D69" s="528"/>
      <c r="E69" s="528"/>
      <c r="F69" s="528"/>
      <c r="G69" s="528"/>
      <c r="H69" s="528"/>
      <c r="I69" s="528"/>
      <c r="J69" s="528"/>
      <c r="K69" s="528"/>
      <c r="L69" s="528"/>
      <c r="M69" s="528"/>
      <c r="N69" s="528"/>
      <c r="O69" s="528"/>
      <c r="P69" s="528"/>
      <c r="Q69" s="529"/>
      <c r="R69" s="4"/>
      <c r="S69" s="97"/>
      <c r="BB69" s="2"/>
      <c r="BC69" s="2"/>
      <c r="BD69" s="2"/>
      <c r="BE69" s="2"/>
      <c r="BF69" s="2"/>
      <c r="BG69" s="2"/>
      <c r="BH69" s="2"/>
      <c r="BI69" s="2"/>
      <c r="BJ69" s="2"/>
      <c r="BK69" s="2"/>
      <c r="BL69" s="2"/>
      <c r="BM69" s="2"/>
      <c r="BN69" s="2"/>
      <c r="BO69" s="2"/>
      <c r="BP69" s="2"/>
      <c r="BQ69" s="1"/>
      <c r="BR69" s="1"/>
      <c r="BS69" s="33"/>
      <c r="BT69" s="36" t="s">
        <v>46</v>
      </c>
      <c r="BU69" s="1"/>
      <c r="BV69" s="1"/>
      <c r="BW69" s="2"/>
      <c r="BX69" s="2"/>
      <c r="BY69" s="2"/>
      <c r="BZ69" s="2"/>
      <c r="CA69" s="14"/>
      <c r="CB69" s="2"/>
      <c r="CC69" s="2"/>
      <c r="CD69" s="2"/>
      <c r="CE69" s="2"/>
      <c r="CF69" s="37">
        <v>3</v>
      </c>
      <c r="CG69" s="262" t="s">
        <v>47</v>
      </c>
      <c r="CH69" s="262"/>
      <c r="CI69" s="262"/>
      <c r="CJ69" s="2"/>
      <c r="CK69" s="2"/>
      <c r="CL69" s="2"/>
      <c r="CM69" s="2"/>
      <c r="CN69" s="2"/>
      <c r="CO69" s="2"/>
      <c r="CP69" s="2"/>
      <c r="CQ69" s="2"/>
      <c r="CR69" s="2"/>
      <c r="CS69" s="2"/>
      <c r="CT69" s="2"/>
      <c r="CU69" s="38"/>
      <c r="CV69" s="2"/>
      <c r="CW69" s="2"/>
      <c r="CX69" s="2"/>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row>
    <row r="70" spans="1:174" s="10" customFormat="1" ht="19.899999999999999" customHeight="1" x14ac:dyDescent="0.25">
      <c r="A70" s="96"/>
      <c r="B70" s="527"/>
      <c r="C70" s="528"/>
      <c r="D70" s="528"/>
      <c r="E70" s="528"/>
      <c r="F70" s="528"/>
      <c r="G70" s="528"/>
      <c r="H70" s="528"/>
      <c r="I70" s="528"/>
      <c r="J70" s="528"/>
      <c r="K70" s="528"/>
      <c r="L70" s="528"/>
      <c r="M70" s="528"/>
      <c r="N70" s="528"/>
      <c r="O70" s="528"/>
      <c r="P70" s="528"/>
      <c r="Q70" s="529"/>
      <c r="R70" s="4"/>
      <c r="S70" s="97"/>
      <c r="BB70" s="2"/>
      <c r="BC70" s="2"/>
      <c r="BD70" s="2"/>
      <c r="BE70" s="2"/>
      <c r="BF70" s="2"/>
      <c r="BG70" s="2"/>
      <c r="BH70" s="2"/>
      <c r="BI70" s="2"/>
      <c r="BJ70" s="2"/>
      <c r="BK70" s="2"/>
      <c r="BL70" s="2"/>
      <c r="BM70" s="2"/>
      <c r="BN70" s="2"/>
      <c r="BO70" s="2"/>
      <c r="BP70" s="2"/>
      <c r="BQ70" s="1"/>
      <c r="BR70" s="1"/>
      <c r="BS70" s="33"/>
      <c r="BT70" s="36" t="s">
        <v>48</v>
      </c>
      <c r="BU70" s="1"/>
      <c r="BV70" s="1"/>
      <c r="BW70" s="2"/>
      <c r="BX70" s="2"/>
      <c r="BY70" s="2"/>
      <c r="BZ70" s="2"/>
      <c r="CA70" s="14"/>
      <c r="CB70" s="2"/>
      <c r="CC70" s="2"/>
      <c r="CD70" s="2"/>
      <c r="CE70" s="2"/>
      <c r="CF70" s="37">
        <v>4</v>
      </c>
      <c r="CG70" s="262" t="s">
        <v>49</v>
      </c>
      <c r="CH70" s="262"/>
      <c r="CI70" s="262"/>
      <c r="CJ70" s="2"/>
      <c r="CK70" s="2"/>
      <c r="CL70" s="2">
        <f>SUM(BS67:BS73)</f>
        <v>0</v>
      </c>
      <c r="CM70" s="2"/>
      <c r="CN70" s="2"/>
      <c r="CO70" s="2"/>
      <c r="CP70" s="2"/>
      <c r="CQ70" s="2"/>
      <c r="CR70" s="2"/>
      <c r="CS70" s="2"/>
      <c r="CT70" s="2"/>
      <c r="CU70" s="2"/>
      <c r="CV70" s="2"/>
      <c r="CW70" s="2"/>
      <c r="CX70" s="2"/>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row>
    <row r="71" spans="1:174" s="10" customFormat="1" ht="19.899999999999999" customHeight="1" x14ac:dyDescent="0.25">
      <c r="A71" s="96"/>
      <c r="B71" s="527"/>
      <c r="C71" s="528"/>
      <c r="D71" s="528"/>
      <c r="E71" s="528"/>
      <c r="F71" s="528"/>
      <c r="G71" s="528"/>
      <c r="H71" s="528"/>
      <c r="I71" s="528"/>
      <c r="J71" s="528"/>
      <c r="K71" s="528"/>
      <c r="L71" s="528"/>
      <c r="M71" s="528"/>
      <c r="N71" s="528"/>
      <c r="O71" s="528"/>
      <c r="P71" s="528"/>
      <c r="Q71" s="529"/>
      <c r="R71" s="4"/>
      <c r="S71" s="97"/>
      <c r="BB71" s="2"/>
      <c r="BC71" s="2"/>
      <c r="BD71" s="2"/>
      <c r="BE71" s="2"/>
      <c r="BF71" s="2"/>
      <c r="BG71" s="2"/>
      <c r="BH71" s="2"/>
      <c r="BI71" s="2"/>
      <c r="BJ71" s="2"/>
      <c r="BK71" s="2"/>
      <c r="BL71" s="2"/>
      <c r="BM71" s="2"/>
      <c r="BN71" s="2"/>
      <c r="BO71" s="2"/>
      <c r="BP71" s="2"/>
      <c r="BQ71" s="1"/>
      <c r="BR71" s="1"/>
      <c r="BS71" s="33"/>
      <c r="BT71" s="36" t="s">
        <v>50</v>
      </c>
      <c r="BU71" s="1"/>
      <c r="BV71" s="1"/>
      <c r="BW71" s="2"/>
      <c r="BX71" s="2"/>
      <c r="BY71" s="2"/>
      <c r="BZ71" s="2"/>
      <c r="CA71" s="14"/>
      <c r="CB71" s="2"/>
      <c r="CC71" s="2"/>
      <c r="CD71" s="2"/>
      <c r="CE71" s="2"/>
      <c r="CF71" s="37">
        <v>5</v>
      </c>
      <c r="CG71" s="262" t="s">
        <v>51</v>
      </c>
      <c r="CH71" s="262"/>
      <c r="CI71" s="262"/>
      <c r="CJ71" s="2"/>
      <c r="CK71" s="2"/>
      <c r="CL71" s="2"/>
      <c r="CM71" s="2"/>
      <c r="CN71" s="2"/>
      <c r="CO71" s="2"/>
      <c r="CP71" s="2"/>
      <c r="CQ71" s="2"/>
      <c r="CR71" s="2"/>
      <c r="CS71" s="2"/>
      <c r="CT71" s="2"/>
      <c r="CU71" s="2"/>
      <c r="CV71" s="2"/>
      <c r="CW71" s="2"/>
      <c r="CX71" s="2"/>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row>
    <row r="72" spans="1:174" s="10" customFormat="1" ht="19.899999999999999" customHeight="1" x14ac:dyDescent="0.25">
      <c r="A72" s="96"/>
      <c r="B72" s="527"/>
      <c r="C72" s="528"/>
      <c r="D72" s="528"/>
      <c r="E72" s="528"/>
      <c r="F72" s="528"/>
      <c r="G72" s="528"/>
      <c r="H72" s="528"/>
      <c r="I72" s="528"/>
      <c r="J72" s="528"/>
      <c r="K72" s="528"/>
      <c r="L72" s="528"/>
      <c r="M72" s="528"/>
      <c r="N72" s="528"/>
      <c r="O72" s="528"/>
      <c r="P72" s="528"/>
      <c r="Q72" s="529"/>
      <c r="R72" s="4"/>
      <c r="S72" s="97"/>
      <c r="BB72" s="2"/>
      <c r="BC72" s="2"/>
      <c r="BD72" s="2"/>
      <c r="BE72" s="2"/>
      <c r="BF72" s="2"/>
      <c r="BG72" s="2"/>
      <c r="BH72" s="2"/>
      <c r="BI72" s="2"/>
      <c r="BJ72" s="2"/>
      <c r="BK72" s="2"/>
      <c r="BL72" s="2"/>
      <c r="BM72" s="2"/>
      <c r="BN72" s="2"/>
      <c r="BO72" s="2"/>
      <c r="BP72" s="2"/>
      <c r="BQ72" s="1"/>
      <c r="BR72" s="1"/>
      <c r="BS72" s="33"/>
      <c r="BT72" s="36" t="s">
        <v>52</v>
      </c>
      <c r="BU72" s="1"/>
      <c r="BV72" s="1"/>
      <c r="BW72" s="2"/>
      <c r="BX72" s="2"/>
      <c r="BY72" s="2"/>
      <c r="BZ72" s="2"/>
      <c r="CA72" s="14"/>
      <c r="CB72" s="2"/>
      <c r="CC72" s="2"/>
      <c r="CD72" s="2"/>
      <c r="CE72" s="2"/>
      <c r="CF72" s="2"/>
      <c r="CG72" s="2"/>
      <c r="CH72" s="2"/>
      <c r="CI72" s="2"/>
      <c r="CJ72" s="2"/>
      <c r="CK72" s="2"/>
      <c r="CL72" s="2"/>
      <c r="CM72" s="2"/>
      <c r="CN72" s="2"/>
      <c r="CO72" s="2"/>
      <c r="CP72" s="2"/>
      <c r="CQ72" s="2"/>
      <c r="CR72" s="2"/>
      <c r="CS72" s="2"/>
      <c r="CT72" s="2"/>
      <c r="CU72" s="2"/>
      <c r="CV72" s="2"/>
      <c r="CW72" s="2"/>
      <c r="CX72" s="2"/>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row>
    <row r="73" spans="1:174" s="10" customFormat="1" ht="15.75" customHeight="1" x14ac:dyDescent="0.25">
      <c r="A73" s="96"/>
      <c r="B73" s="527"/>
      <c r="C73" s="528"/>
      <c r="D73" s="528"/>
      <c r="E73" s="528"/>
      <c r="F73" s="528"/>
      <c r="G73" s="528"/>
      <c r="H73" s="528"/>
      <c r="I73" s="528"/>
      <c r="J73" s="528"/>
      <c r="K73" s="528"/>
      <c r="L73" s="528"/>
      <c r="M73" s="528"/>
      <c r="N73" s="528"/>
      <c r="O73" s="528"/>
      <c r="P73" s="528"/>
      <c r="Q73" s="529"/>
      <c r="R73" s="4"/>
      <c r="S73" s="97"/>
      <c r="BB73" s="2"/>
      <c r="BC73" s="2"/>
      <c r="BD73" s="2"/>
      <c r="BE73" s="2"/>
      <c r="BF73" s="2"/>
      <c r="BG73" s="2"/>
      <c r="BH73" s="2"/>
      <c r="BI73" s="2"/>
      <c r="BJ73" s="2"/>
      <c r="BK73" s="2"/>
      <c r="BL73" s="2"/>
      <c r="BM73" s="2"/>
      <c r="BN73" s="2"/>
      <c r="BO73" s="2"/>
      <c r="BP73" s="2"/>
      <c r="BQ73" s="1"/>
      <c r="BR73" s="1"/>
      <c r="BS73" s="33"/>
      <c r="BT73" s="39" t="s">
        <v>53</v>
      </c>
      <c r="BU73" s="1"/>
      <c r="BV73" s="1"/>
      <c r="BW73" s="2"/>
      <c r="BX73" s="2"/>
      <c r="BY73" s="2"/>
      <c r="BZ73" s="2"/>
      <c r="CA73" s="14"/>
      <c r="CB73" s="2"/>
      <c r="CC73" s="2"/>
      <c r="CD73" s="2"/>
      <c r="CE73" s="2"/>
      <c r="CF73" s="2"/>
      <c r="CG73" s="2"/>
      <c r="CH73" s="2"/>
      <c r="CI73" s="2"/>
      <c r="CJ73" s="2"/>
      <c r="CK73" s="2"/>
      <c r="CL73" s="2"/>
      <c r="CM73" s="2"/>
      <c r="CN73" s="2"/>
      <c r="CO73" s="2"/>
      <c r="CP73" s="2"/>
      <c r="CQ73" s="2"/>
      <c r="CR73" s="2"/>
      <c r="CS73" s="2"/>
      <c r="CT73" s="2"/>
      <c r="CU73" s="2"/>
      <c r="CV73" s="2"/>
      <c r="CW73" s="2"/>
      <c r="CX73" s="2"/>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row>
    <row r="74" spans="1:174" s="10" customFormat="1" ht="15.75" customHeight="1" x14ac:dyDescent="0.25">
      <c r="A74" s="96"/>
      <c r="B74" s="530"/>
      <c r="C74" s="531"/>
      <c r="D74" s="531"/>
      <c r="E74" s="531"/>
      <c r="F74" s="531"/>
      <c r="G74" s="531"/>
      <c r="H74" s="531"/>
      <c r="I74" s="531"/>
      <c r="J74" s="531"/>
      <c r="K74" s="531"/>
      <c r="L74" s="531"/>
      <c r="M74" s="531"/>
      <c r="N74" s="531"/>
      <c r="O74" s="531"/>
      <c r="P74" s="531"/>
      <c r="Q74" s="532"/>
      <c r="R74" s="4"/>
      <c r="S74" s="97"/>
      <c r="BB74" s="2"/>
      <c r="BC74" s="2"/>
      <c r="BD74" s="2"/>
      <c r="BE74" s="2"/>
      <c r="BF74" s="2"/>
      <c r="BG74" s="2"/>
      <c r="BH74" s="2"/>
      <c r="BI74" s="2"/>
      <c r="BJ74" s="2"/>
      <c r="BK74" s="2"/>
      <c r="BL74" s="2"/>
      <c r="BM74" s="2"/>
      <c r="BN74" s="2"/>
      <c r="BO74" s="2"/>
      <c r="BP74" s="2"/>
      <c r="BQ74" s="1"/>
      <c r="BR74" s="1"/>
      <c r="BS74" s="1"/>
      <c r="BT74" s="1"/>
      <c r="BU74" s="1"/>
      <c r="BV74" s="1"/>
      <c r="BW74" s="2"/>
      <c r="BX74" s="2"/>
      <c r="BY74" s="39"/>
      <c r="BZ74" s="2"/>
      <c r="CA74" s="2"/>
      <c r="CB74" s="2"/>
      <c r="CC74" s="2"/>
      <c r="CD74" s="2"/>
      <c r="CE74" s="2"/>
      <c r="CF74" s="2"/>
      <c r="CG74" s="2"/>
      <c r="CH74" s="2"/>
      <c r="CI74" s="2"/>
      <c r="CJ74" s="2"/>
      <c r="CK74" s="2"/>
      <c r="CL74" s="2"/>
      <c r="CM74" s="2"/>
      <c r="CN74" s="1" t="s">
        <v>54</v>
      </c>
      <c r="CO74" s="2"/>
      <c r="CP74" s="2"/>
      <c r="CQ74" s="2"/>
      <c r="CR74" s="2"/>
      <c r="CS74" s="2"/>
      <c r="CT74" s="2"/>
      <c r="CU74" s="2"/>
      <c r="CV74" s="2"/>
      <c r="CW74" s="2"/>
      <c r="CX74" s="2"/>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row>
    <row r="75" spans="1:174" s="10" customFormat="1" x14ac:dyDescent="0.25">
      <c r="A75" s="96"/>
      <c r="B75" s="163"/>
      <c r="C75" s="4"/>
      <c r="D75" s="4"/>
      <c r="E75" s="4"/>
      <c r="F75" s="4"/>
      <c r="G75" s="4"/>
      <c r="H75" s="4"/>
      <c r="I75" s="4"/>
      <c r="J75" s="4"/>
      <c r="K75" s="4"/>
      <c r="L75" s="4"/>
      <c r="M75" s="4"/>
      <c r="N75" s="4"/>
      <c r="O75" s="4"/>
      <c r="P75" s="4"/>
      <c r="Q75" s="4"/>
      <c r="R75" s="4"/>
      <c r="S75" s="97"/>
      <c r="BB75" s="2"/>
      <c r="BC75" s="2"/>
      <c r="BD75" s="2"/>
      <c r="BE75" s="2"/>
      <c r="BF75" s="2"/>
      <c r="BG75" s="2"/>
      <c r="BH75" s="2"/>
      <c r="BI75" s="2"/>
      <c r="BJ75" s="2"/>
      <c r="BK75" s="2"/>
      <c r="BL75" s="2"/>
      <c r="BM75" s="2"/>
      <c r="BN75" s="2"/>
      <c r="BO75" s="2"/>
      <c r="BP75" s="2"/>
      <c r="BQ75" s="1"/>
      <c r="BR75" s="1"/>
      <c r="BS75" s="1" t="s">
        <v>55</v>
      </c>
      <c r="BT75" s="1"/>
      <c r="BU75" s="1"/>
      <c r="BV75" s="1"/>
      <c r="BW75" s="2"/>
      <c r="BX75" s="2"/>
      <c r="BY75" s="2"/>
      <c r="BZ75" s="2"/>
      <c r="CA75" s="2"/>
      <c r="CB75" s="2"/>
      <c r="CC75" s="2"/>
      <c r="CD75" s="2"/>
      <c r="CE75" s="2"/>
      <c r="CF75" s="2"/>
      <c r="CG75" s="2"/>
      <c r="CH75" s="2"/>
      <c r="CI75" s="2"/>
      <c r="CJ75" s="2"/>
      <c r="CK75" s="2"/>
      <c r="CL75" s="2"/>
      <c r="CM75" s="2"/>
      <c r="CN75" s="1" t="s">
        <v>56</v>
      </c>
      <c r="CO75" s="2"/>
      <c r="CP75" s="2"/>
      <c r="CQ75" s="2"/>
      <c r="CR75" s="2"/>
      <c r="CS75" s="2"/>
      <c r="CT75" s="2"/>
      <c r="CU75" s="2"/>
      <c r="CV75" s="2"/>
      <c r="CW75" s="2"/>
      <c r="CX75" s="2"/>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row>
    <row r="76" spans="1:174" s="10" customFormat="1" ht="18.75" x14ac:dyDescent="0.25">
      <c r="A76" s="96"/>
      <c r="B76" s="163"/>
      <c r="C76" s="4"/>
      <c r="D76" s="4"/>
      <c r="E76" s="4"/>
      <c r="F76" s="4"/>
      <c r="G76" s="4"/>
      <c r="H76" s="4"/>
      <c r="I76" s="219" t="s">
        <v>57</v>
      </c>
      <c r="J76" s="4"/>
      <c r="K76" s="4"/>
      <c r="L76" s="4"/>
      <c r="M76" s="4"/>
      <c r="N76" s="4"/>
      <c r="O76" s="4"/>
      <c r="P76" s="4"/>
      <c r="Q76" s="4"/>
      <c r="R76" s="4"/>
      <c r="S76" s="97"/>
      <c r="BB76" s="2"/>
      <c r="BC76" s="2"/>
      <c r="BD76" s="2"/>
      <c r="BE76" s="2"/>
      <c r="BF76" s="2"/>
      <c r="BG76" s="2"/>
      <c r="BH76" s="2"/>
      <c r="BI76" s="2"/>
      <c r="BJ76" s="2"/>
      <c r="BK76" s="2"/>
      <c r="BL76" s="2"/>
      <c r="BM76" s="2"/>
      <c r="BN76" s="2"/>
      <c r="BO76" s="2"/>
      <c r="BP76" s="2"/>
      <c r="BQ76" s="1"/>
      <c r="BR76" s="1"/>
      <c r="BS76" s="1" t="s">
        <v>58</v>
      </c>
      <c r="BT76" s="1"/>
      <c r="BU76" s="1"/>
      <c r="BV76" s="1"/>
      <c r="BW76" s="2"/>
      <c r="BX76" s="2"/>
      <c r="BY76" s="2"/>
      <c r="BZ76" s="2"/>
      <c r="CA76" s="2"/>
      <c r="CB76" s="2"/>
      <c r="CC76" s="2"/>
      <c r="CD76" s="2"/>
      <c r="CE76" s="2"/>
      <c r="CF76" s="2"/>
      <c r="CG76" s="2"/>
      <c r="CH76" s="2"/>
      <c r="CI76" s="2"/>
      <c r="CJ76" s="2"/>
      <c r="CK76" s="2"/>
      <c r="CL76" s="2"/>
      <c r="CM76" s="2"/>
      <c r="CN76" s="1" t="s">
        <v>59</v>
      </c>
      <c r="CO76" s="2"/>
      <c r="CP76" s="2"/>
      <c r="CQ76" s="2"/>
      <c r="CR76" s="2"/>
      <c r="CS76" s="2"/>
      <c r="CT76" s="2"/>
      <c r="CU76" s="2"/>
      <c r="CV76" s="2"/>
      <c r="CW76" s="2"/>
      <c r="CX76" s="2"/>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row>
    <row r="77" spans="1:174" s="10" customFormat="1" ht="21" customHeight="1" x14ac:dyDescent="0.25">
      <c r="A77" s="96"/>
      <c r="B77" s="578" t="s">
        <v>60</v>
      </c>
      <c r="C77" s="579"/>
      <c r="D77" s="579"/>
      <c r="E77" s="579"/>
      <c r="F77" s="579"/>
      <c r="G77" s="579"/>
      <c r="H77" s="579"/>
      <c r="I77" s="579"/>
      <c r="J77" s="579"/>
      <c r="K77" s="579"/>
      <c r="L77" s="579"/>
      <c r="M77" s="579"/>
      <c r="N77" s="579"/>
      <c r="O77" s="579"/>
      <c r="P77" s="579"/>
      <c r="Q77" s="579"/>
      <c r="R77" s="4"/>
      <c r="S77" s="97"/>
      <c r="BB77" s="2"/>
      <c r="BC77" s="2"/>
      <c r="BD77" s="2"/>
      <c r="BE77" s="2"/>
      <c r="BF77" s="2"/>
      <c r="BG77" s="2"/>
      <c r="BH77" s="2"/>
      <c r="BI77" s="2"/>
      <c r="BJ77" s="2"/>
      <c r="BK77" s="2"/>
      <c r="BL77" s="2"/>
      <c r="BM77" s="2"/>
      <c r="BN77" s="2"/>
      <c r="BO77" s="2"/>
      <c r="BP77" s="2"/>
      <c r="BQ77" s="1"/>
      <c r="BR77" s="1"/>
      <c r="BS77" s="1"/>
      <c r="BT77" s="1"/>
      <c r="BU77" s="1"/>
      <c r="BV77" s="1"/>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row>
    <row r="78" spans="1:174" s="10" customFormat="1" ht="36" customHeight="1" thickBot="1" x14ac:dyDescent="0.3">
      <c r="A78" s="96"/>
      <c r="B78" s="580" t="s">
        <v>61</v>
      </c>
      <c r="C78" s="581"/>
      <c r="D78" s="581"/>
      <c r="E78" s="581"/>
      <c r="F78" s="581"/>
      <c r="G78" s="581"/>
      <c r="H78" s="581"/>
      <c r="I78" s="581"/>
      <c r="J78" s="581"/>
      <c r="K78" s="581"/>
      <c r="L78" s="581"/>
      <c r="M78" s="581"/>
      <c r="N78" s="581"/>
      <c r="O78" s="581"/>
      <c r="P78" s="581"/>
      <c r="Q78" s="582"/>
      <c r="R78" s="4"/>
      <c r="S78" s="98"/>
      <c r="T78" s="1"/>
      <c r="U78" s="1"/>
      <c r="V78" s="1"/>
      <c r="W78" s="1"/>
      <c r="X78" s="1"/>
      <c r="Y78" s="1"/>
      <c r="Z78" s="2"/>
      <c r="AA78" s="2"/>
      <c r="AB78" s="2"/>
      <c r="AC78" s="2"/>
      <c r="AD78" s="2"/>
      <c r="AE78" s="2"/>
      <c r="AF78" s="2"/>
      <c r="AG78" s="2"/>
      <c r="AH78" s="2"/>
      <c r="AI78" s="512" t="s">
        <v>62</v>
      </c>
      <c r="AJ78" s="512"/>
      <c r="AK78" s="2"/>
      <c r="AL78" s="2"/>
      <c r="AM78" s="2"/>
      <c r="AN78" s="2"/>
      <c r="AO78" s="2"/>
      <c r="AP78" s="2"/>
      <c r="AQ78" s="2"/>
      <c r="AR78" s="2"/>
      <c r="AS78" s="2"/>
      <c r="AT78" s="2"/>
      <c r="AU78" s="2"/>
      <c r="AV78" s="2"/>
      <c r="AW78" s="2"/>
      <c r="AX78" s="2"/>
      <c r="AY78" s="2"/>
      <c r="AZ78" s="2"/>
      <c r="BA78" s="2"/>
      <c r="BB78" s="2">
        <v>15</v>
      </c>
      <c r="BC78" s="2"/>
      <c r="BD78" s="2"/>
      <c r="BE78" s="2"/>
      <c r="BF78" s="2"/>
      <c r="BG78" s="2"/>
      <c r="BH78" s="2"/>
      <c r="BI78" s="2"/>
      <c r="BJ78" s="2"/>
      <c r="BK78" s="2"/>
      <c r="BL78" s="2"/>
      <c r="BM78" s="2"/>
      <c r="BN78" s="2"/>
      <c r="BO78" s="2"/>
      <c r="BP78" s="2"/>
      <c r="BQ78" s="203"/>
      <c r="BR78" s="204"/>
      <c r="BS78" s="204"/>
      <c r="BT78" s="204"/>
      <c r="BU78" s="204"/>
      <c r="BV78" s="204"/>
      <c r="BW78" s="204"/>
      <c r="BX78" s="204"/>
      <c r="BY78" s="204"/>
      <c r="BZ78" s="204"/>
      <c r="CA78" s="204"/>
      <c r="CB78" s="204"/>
      <c r="CC78" s="204"/>
      <c r="CD78" s="204"/>
      <c r="CE78" s="204"/>
      <c r="CF78" s="204"/>
      <c r="CG78" s="204"/>
      <c r="CH78" s="204"/>
      <c r="CI78" s="204"/>
      <c r="CJ78" s="204"/>
      <c r="CK78" s="204"/>
      <c r="CL78" s="204"/>
      <c r="CM78" s="204"/>
      <c r="CN78" s="204"/>
      <c r="CO78" s="204"/>
      <c r="CP78" s="204"/>
      <c r="CQ78" s="20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row>
    <row r="79" spans="1:174" s="10" customFormat="1" ht="16.5" thickBot="1" x14ac:dyDescent="0.3">
      <c r="A79" s="96"/>
      <c r="B79" s="164" t="s">
        <v>63</v>
      </c>
      <c r="C79" s="583" t="s">
        <v>64</v>
      </c>
      <c r="D79" s="584"/>
      <c r="E79" s="584"/>
      <c r="F79" s="584"/>
      <c r="G79" s="584"/>
      <c r="H79" s="584"/>
      <c r="I79" s="584"/>
      <c r="J79" s="585"/>
      <c r="K79" s="583" t="s">
        <v>65</v>
      </c>
      <c r="L79" s="584"/>
      <c r="M79" s="584"/>
      <c r="N79" s="584"/>
      <c r="O79" s="585"/>
      <c r="P79" s="285" t="s">
        <v>66</v>
      </c>
      <c r="Q79" s="285"/>
      <c r="R79" s="4"/>
      <c r="S79" s="98"/>
      <c r="T79" s="1"/>
      <c r="U79" s="1"/>
      <c r="V79" s="1"/>
      <c r="W79" s="1"/>
      <c r="X79" s="1"/>
      <c r="Y79" s="1"/>
      <c r="Z79" s="39" t="s">
        <v>67</v>
      </c>
      <c r="AA79" s="2" t="s">
        <v>65</v>
      </c>
      <c r="AB79" s="2"/>
      <c r="AC79" s="2"/>
      <c r="AD79" s="2"/>
      <c r="AE79" s="2"/>
      <c r="AF79" s="2"/>
      <c r="AG79" s="2"/>
      <c r="AH79" s="2"/>
      <c r="AI79" s="476" t="e">
        <f>SUM(#REF!)</f>
        <v>#REF!</v>
      </c>
      <c r="AJ79" s="478"/>
      <c r="AK79" s="2"/>
      <c r="AL79" s="2"/>
      <c r="AM79" s="2"/>
      <c r="AN79" s="2"/>
      <c r="AO79" s="2"/>
      <c r="AP79" s="2"/>
      <c r="AQ79" s="2"/>
      <c r="AR79" s="2"/>
      <c r="AS79" s="2"/>
      <c r="AT79" s="2"/>
      <c r="AU79" s="2"/>
      <c r="AV79" s="2"/>
      <c r="AW79" s="2"/>
      <c r="AX79" s="2"/>
      <c r="AY79" s="2"/>
      <c r="AZ79" s="2"/>
      <c r="BA79" s="2"/>
      <c r="BB79" s="2">
        <v>16</v>
      </c>
      <c r="BC79" s="2"/>
      <c r="BD79" s="2"/>
      <c r="BE79" s="2"/>
      <c r="BF79" s="2"/>
      <c r="BG79" s="2"/>
      <c r="BH79" s="2"/>
      <c r="BI79" s="2"/>
      <c r="BJ79" s="2"/>
      <c r="BK79" s="2"/>
      <c r="BL79" s="2"/>
      <c r="BM79" s="2"/>
      <c r="BN79" s="2"/>
      <c r="BO79" s="2"/>
      <c r="BP79" s="2"/>
      <c r="BQ79" s="203"/>
      <c r="BR79" s="204"/>
      <c r="BS79" s="204"/>
      <c r="BT79" s="204"/>
      <c r="BU79" s="204"/>
      <c r="BV79" s="204"/>
      <c r="BW79" s="204"/>
      <c r="BX79" s="204"/>
      <c r="BY79" s="204"/>
      <c r="BZ79" s="204"/>
      <c r="CA79" s="204"/>
      <c r="CB79" s="204"/>
      <c r="CC79" s="204"/>
      <c r="CD79" s="204"/>
      <c r="CE79" s="204"/>
      <c r="CF79" s="204"/>
      <c r="CG79" s="204"/>
      <c r="CH79" s="204"/>
      <c r="CI79" s="204"/>
      <c r="CJ79" s="204"/>
      <c r="CK79" s="204"/>
      <c r="CL79" s="204"/>
      <c r="CM79" s="204"/>
      <c r="CN79" s="204"/>
      <c r="CO79" s="204"/>
      <c r="CP79" s="204"/>
      <c r="CQ79" s="20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row>
    <row r="80" spans="1:174" s="10" customFormat="1" ht="24.75" customHeight="1" thickBot="1" x14ac:dyDescent="0.35">
      <c r="A80" s="96"/>
      <c r="B80" s="158"/>
      <c r="C80" s="576" t="s">
        <v>68</v>
      </c>
      <c r="D80" s="576"/>
      <c r="E80" s="576"/>
      <c r="F80" s="576"/>
      <c r="G80" s="576"/>
      <c r="H80" s="576"/>
      <c r="I80" s="576"/>
      <c r="J80" s="576"/>
      <c r="K80" s="570"/>
      <c r="L80" s="571"/>
      <c r="M80" s="571"/>
      <c r="N80" s="571"/>
      <c r="O80" s="572"/>
      <c r="P80" s="573" t="str">
        <f>V94</f>
        <v xml:space="preserve">, , </v>
      </c>
      <c r="Q80" s="573"/>
      <c r="R80" s="574" t="str">
        <f>IF(AD80=1,"Faltan destinatarios","")</f>
        <v/>
      </c>
      <c r="S80" s="575"/>
      <c r="T80" s="1"/>
      <c r="U80" s="1"/>
      <c r="V80" s="1"/>
      <c r="W80" s="1"/>
      <c r="X80" s="40">
        <f>IF(B80="",0,1)</f>
        <v>0</v>
      </c>
      <c r="Y80" s="40">
        <f t="shared" ref="Y80:Y85" si="1">IF(K80="",0,1)</f>
        <v>0</v>
      </c>
      <c r="Z80" s="2">
        <f t="shared" ref="Z80:Z85" si="2">IF(K80="A toda la comunidad educativa",1,0)</f>
        <v>0</v>
      </c>
      <c r="AA80" s="40">
        <f t="shared" ref="AA80:AA85" si="3">SUM(X80:Z80)</f>
        <v>0</v>
      </c>
      <c r="AB80" s="2">
        <f t="shared" ref="AB80:AB85" si="4">IF(AA80&gt;1,1,0)</f>
        <v>0</v>
      </c>
      <c r="AC80" s="2"/>
      <c r="AD80" s="2">
        <f t="shared" ref="AD80:AD85" si="5">SUM(X80:Y80)</f>
        <v>0</v>
      </c>
      <c r="AE80" s="2">
        <f t="shared" ref="AE80:AE85" si="6">IF(R80="Completar",1,0)</f>
        <v>0</v>
      </c>
      <c r="AF80" s="2"/>
      <c r="AG80" s="2"/>
      <c r="AH80" s="2"/>
      <c r="AI80" s="2"/>
      <c r="AJ80" s="2"/>
      <c r="AK80" s="2"/>
      <c r="AL80" s="2"/>
      <c r="AM80" s="152" t="s">
        <v>58</v>
      </c>
      <c r="AN80" s="2"/>
      <c r="AO80" s="2"/>
      <c r="AP80" s="2"/>
      <c r="AQ80" s="2"/>
      <c r="AR80" s="2"/>
      <c r="AS80" s="2"/>
      <c r="AT80" s="2"/>
      <c r="AU80" s="2"/>
      <c r="AV80" s="2"/>
      <c r="AW80" s="2"/>
      <c r="AX80" s="2"/>
      <c r="AY80" s="2"/>
      <c r="AZ80" s="2"/>
      <c r="BA80" s="2"/>
      <c r="BB80" s="2">
        <v>17</v>
      </c>
      <c r="BC80" s="2"/>
      <c r="BD80" s="2"/>
      <c r="BE80" s="2"/>
      <c r="BF80" s="2"/>
      <c r="BG80" s="2"/>
      <c r="BH80" s="2"/>
      <c r="BI80" s="2"/>
      <c r="BJ80" s="2"/>
      <c r="BK80" s="2"/>
      <c r="BL80" s="2"/>
      <c r="BM80" s="2"/>
      <c r="BN80" s="2"/>
      <c r="BO80" s="2"/>
      <c r="BP80" s="2"/>
      <c r="BQ80" s="203"/>
      <c r="BR80" s="204"/>
      <c r="BS80" s="204"/>
      <c r="BT80" s="204"/>
      <c r="BU80" s="204"/>
      <c r="BV80" s="204"/>
      <c r="BW80" s="204"/>
      <c r="BX80" s="204"/>
      <c r="BY80" s="204"/>
      <c r="BZ80" s="204"/>
      <c r="CA80" s="204"/>
      <c r="CB80" s="204"/>
      <c r="CC80" s="204"/>
      <c r="CD80" s="204"/>
      <c r="CE80" s="204"/>
      <c r="CF80" s="204"/>
      <c r="CG80" s="204"/>
      <c r="CH80" s="204"/>
      <c r="CI80" s="204"/>
      <c r="CJ80" s="204"/>
      <c r="CK80" s="204"/>
      <c r="CL80" s="204"/>
      <c r="CM80" s="204"/>
      <c r="CN80" s="204"/>
      <c r="CO80" s="204"/>
      <c r="CP80" s="204"/>
      <c r="CQ80" s="20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row>
    <row r="81" spans="1:174" s="10" customFormat="1" ht="27" customHeight="1" thickBot="1" x14ac:dyDescent="0.35">
      <c r="A81" s="96"/>
      <c r="B81" s="158"/>
      <c r="C81" s="576" t="s">
        <v>69</v>
      </c>
      <c r="D81" s="576"/>
      <c r="E81" s="576"/>
      <c r="F81" s="576"/>
      <c r="G81" s="576"/>
      <c r="H81" s="576"/>
      <c r="I81" s="576"/>
      <c r="J81" s="576"/>
      <c r="K81" s="570"/>
      <c r="L81" s="571"/>
      <c r="M81" s="571"/>
      <c r="N81" s="571"/>
      <c r="O81" s="572"/>
      <c r="P81" s="573" t="str">
        <f>V94</f>
        <v xml:space="preserve">, , </v>
      </c>
      <c r="Q81" s="573"/>
      <c r="R81" s="574" t="str">
        <f>IF(AD81=1,"Faltan destinatarios","")</f>
        <v/>
      </c>
      <c r="S81" s="575"/>
      <c r="T81" s="1"/>
      <c r="U81" s="1"/>
      <c r="V81" s="2"/>
      <c r="W81" s="1"/>
      <c r="X81" s="40">
        <f>IF(B81="",0,1)</f>
        <v>0</v>
      </c>
      <c r="Y81" s="40">
        <f t="shared" si="1"/>
        <v>0</v>
      </c>
      <c r="Z81" s="2">
        <f t="shared" si="2"/>
        <v>0</v>
      </c>
      <c r="AA81" s="40">
        <f t="shared" si="3"/>
        <v>0</v>
      </c>
      <c r="AB81" s="2">
        <f t="shared" si="4"/>
        <v>0</v>
      </c>
      <c r="AC81" s="2"/>
      <c r="AD81" s="2">
        <f t="shared" si="5"/>
        <v>0</v>
      </c>
      <c r="AE81" s="2">
        <f t="shared" si="6"/>
        <v>0</v>
      </c>
      <c r="AF81" s="2"/>
      <c r="AG81" s="138" t="s">
        <v>70</v>
      </c>
      <c r="AH81" s="139"/>
      <c r="AI81" s="139"/>
      <c r="AJ81" s="139"/>
      <c r="AK81" s="140"/>
      <c r="AL81" s="2"/>
      <c r="AM81" s="2"/>
      <c r="AN81" s="2"/>
      <c r="AO81" s="2"/>
      <c r="AP81" s="2"/>
      <c r="AQ81" s="2"/>
      <c r="AR81" s="2"/>
      <c r="AS81" s="2"/>
      <c r="AT81" s="2"/>
      <c r="AU81" s="2"/>
      <c r="AV81" s="2" t="s">
        <v>71</v>
      </c>
      <c r="AW81" s="2"/>
      <c r="AX81" s="2"/>
      <c r="AY81" s="2"/>
      <c r="AZ81" s="2"/>
      <c r="BA81" s="2"/>
      <c r="BB81" s="2">
        <v>18</v>
      </c>
      <c r="BC81" s="2"/>
      <c r="BD81" s="2"/>
      <c r="BE81" s="2"/>
      <c r="BF81" s="2"/>
      <c r="BG81" s="2"/>
      <c r="BH81" s="2"/>
      <c r="BI81" s="2"/>
      <c r="BJ81" s="2"/>
      <c r="BK81" s="2"/>
      <c r="BL81" s="2"/>
      <c r="BM81" s="2"/>
      <c r="BN81" s="2"/>
      <c r="BO81" s="2"/>
      <c r="BP81" s="2"/>
      <c r="BQ81" s="203"/>
      <c r="BR81" s="204"/>
      <c r="BS81" s="204"/>
      <c r="BT81" s="303" t="s">
        <v>4901</v>
      </c>
      <c r="BU81" s="304"/>
      <c r="BV81" s="305"/>
      <c r="BW81" s="204"/>
      <c r="BX81" s="204"/>
      <c r="BY81" s="204"/>
      <c r="BZ81" s="204"/>
      <c r="CA81" s="204"/>
      <c r="CB81" s="204"/>
      <c r="CC81" s="204"/>
      <c r="CD81" s="204"/>
      <c r="CE81" s="204"/>
      <c r="CF81" s="204"/>
      <c r="CG81" s="204"/>
      <c r="CH81" s="204"/>
      <c r="CI81" s="204"/>
      <c r="CJ81" s="204"/>
      <c r="CK81" s="204"/>
      <c r="CL81" s="204"/>
      <c r="CM81" s="204"/>
      <c r="CN81" s="204"/>
      <c r="CO81" s="204"/>
      <c r="CP81" s="204"/>
      <c r="CQ81" s="20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row>
    <row r="82" spans="1:174" s="10" customFormat="1" ht="26.25" customHeight="1" x14ac:dyDescent="0.3">
      <c r="A82" s="96"/>
      <c r="B82" s="158"/>
      <c r="C82" s="576" t="s">
        <v>72</v>
      </c>
      <c r="D82" s="576"/>
      <c r="E82" s="576"/>
      <c r="F82" s="576"/>
      <c r="G82" s="576"/>
      <c r="H82" s="576"/>
      <c r="I82" s="576"/>
      <c r="J82" s="576"/>
      <c r="K82" s="570"/>
      <c r="L82" s="571"/>
      <c r="M82" s="571"/>
      <c r="N82" s="571"/>
      <c r="O82" s="572"/>
      <c r="P82" s="573" t="str">
        <f>V94</f>
        <v xml:space="preserve">, , </v>
      </c>
      <c r="Q82" s="573"/>
      <c r="R82" s="574" t="str">
        <f>IF(AD82=2,"Faltan destinatarios","")</f>
        <v/>
      </c>
      <c r="S82" s="575"/>
      <c r="T82" s="1"/>
      <c r="U82" s="1"/>
      <c r="V82" s="2"/>
      <c r="W82" s="1"/>
      <c r="X82" s="40">
        <f>IF(B82="",0,2)</f>
        <v>0</v>
      </c>
      <c r="Y82" s="40">
        <f t="shared" si="1"/>
        <v>0</v>
      </c>
      <c r="Z82" s="2">
        <f t="shared" si="2"/>
        <v>0</v>
      </c>
      <c r="AA82" s="40">
        <f t="shared" si="3"/>
        <v>0</v>
      </c>
      <c r="AB82" s="2">
        <f t="shared" si="4"/>
        <v>0</v>
      </c>
      <c r="AC82" s="2"/>
      <c r="AD82" s="2">
        <f t="shared" si="5"/>
        <v>0</v>
      </c>
      <c r="AE82" s="2">
        <f t="shared" si="6"/>
        <v>0</v>
      </c>
      <c r="AF82" s="2"/>
      <c r="AG82" s="141" t="s">
        <v>4851</v>
      </c>
      <c r="AH82" s="46"/>
      <c r="AI82" s="46"/>
      <c r="AJ82" s="46"/>
      <c r="AK82" s="142"/>
      <c r="AL82" s="2"/>
      <c r="AM82" s="438">
        <f>IF(AA86&lt;2,0,IF(AA86&lt;=3,1,IF(AA86&lt;=6,2,IF(AA86&lt;=10,3,IF(AA86=11,4,IF(AA86&gt;11,5))))))</f>
        <v>0</v>
      </c>
      <c r="AN82" s="439"/>
      <c r="AO82" s="439"/>
      <c r="AP82" s="439"/>
      <c r="AQ82" s="440"/>
      <c r="AR82" s="2"/>
      <c r="AS82" s="2"/>
      <c r="AT82" s="2"/>
      <c r="AU82" s="2"/>
      <c r="AV82" s="2"/>
      <c r="AW82" s="2"/>
      <c r="AX82" s="2"/>
      <c r="AY82" s="2"/>
      <c r="AZ82" s="2"/>
      <c r="BA82" s="2"/>
      <c r="BB82" s="2">
        <v>19</v>
      </c>
      <c r="BC82" s="2"/>
      <c r="BD82" s="2"/>
      <c r="BE82" s="2"/>
      <c r="BF82" s="2"/>
      <c r="BG82" s="2"/>
      <c r="BH82" s="2"/>
      <c r="BI82" s="2"/>
      <c r="BJ82" s="2"/>
      <c r="BK82" s="2"/>
      <c r="BL82" s="2"/>
      <c r="BM82" s="2"/>
      <c r="BN82" s="2"/>
      <c r="BO82" s="2"/>
      <c r="BP82" s="2"/>
      <c r="BQ82" s="203"/>
      <c r="BR82" s="204"/>
      <c r="BS82" s="205"/>
      <c r="BT82" s="306">
        <f>IF(AA86&lt;2,0,IF(AA86&lt;=3,1,IF(AA86&lt;=6,2,IF(AA86&lt;=10,3,IF(AA86=11,4,IF(AA86&gt;11,5))))))</f>
        <v>0</v>
      </c>
      <c r="BU82" s="307"/>
      <c r="BV82" s="308"/>
      <c r="BW82" s="204"/>
      <c r="BX82" s="204"/>
      <c r="BY82" s="204"/>
      <c r="BZ82" s="204"/>
      <c r="CA82" s="204"/>
      <c r="CB82" s="204"/>
      <c r="CC82" s="204"/>
      <c r="CD82" s="204"/>
      <c r="CE82" s="204"/>
      <c r="CF82" s="204"/>
      <c r="CG82" s="204"/>
      <c r="CH82" s="204"/>
      <c r="CI82" s="204"/>
      <c r="CJ82" s="204"/>
      <c r="CK82" s="204"/>
      <c r="CL82" s="204"/>
      <c r="CM82" s="204"/>
      <c r="CN82" s="204"/>
      <c r="CO82" s="204"/>
      <c r="CP82" s="204"/>
      <c r="CQ82" s="20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row>
    <row r="83" spans="1:174" s="10" customFormat="1" ht="24" customHeight="1" x14ac:dyDescent="0.3">
      <c r="A83" s="96"/>
      <c r="B83" s="158"/>
      <c r="C83" s="577" t="s">
        <v>73</v>
      </c>
      <c r="D83" s="577"/>
      <c r="E83" s="577"/>
      <c r="F83" s="577"/>
      <c r="G83" s="577"/>
      <c r="H83" s="577"/>
      <c r="I83" s="577"/>
      <c r="J83" s="577"/>
      <c r="K83" s="570"/>
      <c r="L83" s="571"/>
      <c r="M83" s="571"/>
      <c r="N83" s="571"/>
      <c r="O83" s="572"/>
      <c r="P83" s="573" t="str">
        <f>V94</f>
        <v xml:space="preserve">, , </v>
      </c>
      <c r="Q83" s="573"/>
      <c r="R83" s="574" t="str">
        <f>IF(AD83=3,"Faltan destinatarios","")</f>
        <v/>
      </c>
      <c r="S83" s="575"/>
      <c r="T83" s="1"/>
      <c r="U83" s="1"/>
      <c r="V83" s="2"/>
      <c r="W83" s="1"/>
      <c r="X83" s="40">
        <f>IF(B83="",0,3)</f>
        <v>0</v>
      </c>
      <c r="Y83" s="40">
        <f t="shared" si="1"/>
        <v>0</v>
      </c>
      <c r="Z83" s="2">
        <f t="shared" si="2"/>
        <v>0</v>
      </c>
      <c r="AA83" s="40">
        <f t="shared" si="3"/>
        <v>0</v>
      </c>
      <c r="AB83" s="2">
        <f t="shared" si="4"/>
        <v>0</v>
      </c>
      <c r="AC83" s="2"/>
      <c r="AD83" s="2">
        <f t="shared" si="5"/>
        <v>0</v>
      </c>
      <c r="AE83" s="2">
        <f t="shared" si="6"/>
        <v>0</v>
      </c>
      <c r="AF83" s="2"/>
      <c r="AG83" s="141" t="s">
        <v>74</v>
      </c>
      <c r="AH83" s="46"/>
      <c r="AI83" s="46"/>
      <c r="AJ83" s="46"/>
      <c r="AK83" s="142"/>
      <c r="AL83" s="2"/>
      <c r="AM83" s="441"/>
      <c r="AN83" s="442"/>
      <c r="AO83" s="442"/>
      <c r="AP83" s="442"/>
      <c r="AQ83" s="443"/>
      <c r="AR83" s="2"/>
      <c r="AS83" s="2"/>
      <c r="AT83" s="2"/>
      <c r="AU83" s="2"/>
      <c r="AV83" s="2"/>
      <c r="AW83" s="2"/>
      <c r="AX83" s="2"/>
      <c r="AY83" s="2"/>
      <c r="AZ83" s="2"/>
      <c r="BA83" s="2"/>
      <c r="BB83" s="2">
        <v>20</v>
      </c>
      <c r="BC83" s="2"/>
      <c r="BD83" s="2"/>
      <c r="BE83" s="2"/>
      <c r="BF83" s="2"/>
      <c r="BG83" s="2"/>
      <c r="BH83" s="2"/>
      <c r="BI83" s="2"/>
      <c r="BJ83" s="2"/>
      <c r="BK83" s="2"/>
      <c r="BL83" s="2"/>
      <c r="BM83" s="2"/>
      <c r="BN83" s="2"/>
      <c r="BO83" s="2"/>
      <c r="BP83" s="2"/>
      <c r="BQ83" s="203"/>
      <c r="BR83" s="204"/>
      <c r="BS83" s="204"/>
      <c r="BT83" s="309"/>
      <c r="BU83" s="310"/>
      <c r="BV83" s="311"/>
      <c r="BW83" s="204"/>
      <c r="BX83" s="204"/>
      <c r="BY83" s="204"/>
      <c r="BZ83" s="204"/>
      <c r="CA83" s="204"/>
      <c r="CB83" s="204"/>
      <c r="CC83" s="204"/>
      <c r="CD83" s="204"/>
      <c r="CE83" s="204"/>
      <c r="CF83" s="204"/>
      <c r="CG83" s="204"/>
      <c r="CH83" s="204"/>
      <c r="CI83" s="204"/>
      <c r="CJ83" s="204"/>
      <c r="CK83" s="204"/>
      <c r="CL83" s="204"/>
      <c r="CM83" s="204"/>
      <c r="CN83" s="204"/>
      <c r="CO83" s="204"/>
      <c r="CP83" s="204"/>
      <c r="CQ83" s="20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row>
    <row r="84" spans="1:174" s="10" customFormat="1" ht="24" customHeight="1" thickBot="1" x14ac:dyDescent="0.35">
      <c r="A84" s="96"/>
      <c r="B84" s="158"/>
      <c r="C84" s="576" t="s">
        <v>75</v>
      </c>
      <c r="D84" s="576"/>
      <c r="E84" s="576"/>
      <c r="F84" s="576"/>
      <c r="G84" s="576"/>
      <c r="H84" s="576"/>
      <c r="I84" s="576"/>
      <c r="J84" s="576"/>
      <c r="K84" s="570"/>
      <c r="L84" s="571"/>
      <c r="M84" s="571"/>
      <c r="N84" s="571"/>
      <c r="O84" s="572"/>
      <c r="P84" s="573" t="str">
        <f>V94</f>
        <v xml:space="preserve">, , </v>
      </c>
      <c r="Q84" s="573"/>
      <c r="R84" s="574" t="str">
        <f>IF(AD84=1,"Faltan destinatarios","")</f>
        <v/>
      </c>
      <c r="S84" s="575"/>
      <c r="T84" s="1"/>
      <c r="U84" s="1"/>
      <c r="V84" s="1"/>
      <c r="W84" s="1"/>
      <c r="X84" s="40">
        <f>IF(B84="",0,1)</f>
        <v>0</v>
      </c>
      <c r="Y84" s="40">
        <f t="shared" si="1"/>
        <v>0</v>
      </c>
      <c r="Z84" s="2">
        <f t="shared" si="2"/>
        <v>0</v>
      </c>
      <c r="AA84" s="40">
        <f t="shared" si="3"/>
        <v>0</v>
      </c>
      <c r="AB84" s="2">
        <f t="shared" si="4"/>
        <v>0</v>
      </c>
      <c r="AC84" s="2"/>
      <c r="AD84" s="2">
        <f t="shared" si="5"/>
        <v>0</v>
      </c>
      <c r="AE84" s="2">
        <f t="shared" si="6"/>
        <v>0</v>
      </c>
      <c r="AF84" s="2"/>
      <c r="AG84" s="141" t="s">
        <v>4852</v>
      </c>
      <c r="AH84" s="46"/>
      <c r="AI84" s="46"/>
      <c r="AJ84" s="46"/>
      <c r="AK84" s="142"/>
      <c r="AL84" s="2"/>
      <c r="AM84" s="444"/>
      <c r="AN84" s="445"/>
      <c r="AO84" s="445"/>
      <c r="AP84" s="445"/>
      <c r="AQ84" s="446"/>
      <c r="AR84" s="2"/>
      <c r="AS84" s="2"/>
      <c r="AT84" s="2"/>
      <c r="AU84" s="2"/>
      <c r="AV84" s="2"/>
      <c r="AW84" s="2"/>
      <c r="AX84" s="2"/>
      <c r="AY84" s="2"/>
      <c r="AZ84" s="2"/>
      <c r="BA84" s="2"/>
      <c r="BB84" s="2">
        <v>21</v>
      </c>
      <c r="BC84" s="2"/>
      <c r="BD84" s="2"/>
      <c r="BE84" s="2"/>
      <c r="BF84" s="2"/>
      <c r="BG84" s="2"/>
      <c r="BH84" s="2"/>
      <c r="BI84" s="2">
        <v>1</v>
      </c>
      <c r="BJ84" s="2"/>
      <c r="BK84" s="2"/>
      <c r="BL84" s="2"/>
      <c r="BM84" s="2"/>
      <c r="BN84" s="2"/>
      <c r="BO84" s="2"/>
      <c r="BP84" s="2"/>
      <c r="BQ84" s="203"/>
      <c r="BR84" s="204"/>
      <c r="BS84" s="204"/>
      <c r="BT84" s="204"/>
      <c r="BU84" s="204"/>
      <c r="BV84" s="204"/>
      <c r="BW84" s="204"/>
      <c r="BX84" s="204"/>
      <c r="BY84" s="204"/>
      <c r="BZ84" s="204"/>
      <c r="CA84" s="204"/>
      <c r="CB84" s="204"/>
      <c r="CC84" s="204"/>
      <c r="CD84" s="204"/>
      <c r="CE84" s="204"/>
      <c r="CF84" s="204"/>
      <c r="CG84" s="204"/>
      <c r="CH84" s="204"/>
      <c r="CI84" s="204"/>
      <c r="CJ84" s="204"/>
      <c r="CK84" s="204"/>
      <c r="CL84" s="204"/>
      <c r="CM84" s="204"/>
      <c r="CN84" s="204"/>
      <c r="CO84" s="204"/>
      <c r="CP84" s="204"/>
      <c r="CQ84" s="20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row>
    <row r="85" spans="1:174" s="10" customFormat="1" ht="23.25" customHeight="1" x14ac:dyDescent="0.3">
      <c r="A85" s="96"/>
      <c r="B85" s="158"/>
      <c r="C85" s="576" t="s">
        <v>76</v>
      </c>
      <c r="D85" s="576"/>
      <c r="E85" s="576"/>
      <c r="F85" s="576"/>
      <c r="G85" s="576"/>
      <c r="H85" s="576"/>
      <c r="I85" s="576"/>
      <c r="J85" s="576"/>
      <c r="K85" s="570"/>
      <c r="L85" s="571"/>
      <c r="M85" s="571"/>
      <c r="N85" s="571"/>
      <c r="O85" s="572"/>
      <c r="P85" s="573" t="str">
        <f>V94</f>
        <v xml:space="preserve">, , </v>
      </c>
      <c r="Q85" s="573"/>
      <c r="R85" s="574" t="str">
        <f>IF(AD85=1,"Faltan destinatarios","")</f>
        <v/>
      </c>
      <c r="S85" s="575"/>
      <c r="T85" s="1"/>
      <c r="U85" s="1"/>
      <c r="V85" s="1"/>
      <c r="W85" s="1"/>
      <c r="X85" s="40">
        <f>IF(B85="",0,1)</f>
        <v>0</v>
      </c>
      <c r="Y85" s="40">
        <f t="shared" si="1"/>
        <v>0</v>
      </c>
      <c r="Z85" s="2">
        <f t="shared" si="2"/>
        <v>0</v>
      </c>
      <c r="AA85" s="40">
        <f t="shared" si="3"/>
        <v>0</v>
      </c>
      <c r="AB85" s="2">
        <f t="shared" si="4"/>
        <v>0</v>
      </c>
      <c r="AC85" s="2"/>
      <c r="AD85" s="2">
        <f t="shared" si="5"/>
        <v>0</v>
      </c>
      <c r="AE85" s="2">
        <f t="shared" si="6"/>
        <v>0</v>
      </c>
      <c r="AF85" s="2"/>
      <c r="AG85" s="141" t="s">
        <v>4853</v>
      </c>
      <c r="AH85" s="46"/>
      <c r="AI85" s="46"/>
      <c r="AJ85" s="46"/>
      <c r="AK85" s="142"/>
      <c r="AL85" s="2"/>
      <c r="AN85" s="2"/>
      <c r="AO85" s="2"/>
      <c r="AP85" s="2"/>
      <c r="AQ85" s="2"/>
      <c r="AR85" s="2"/>
      <c r="AS85" s="2"/>
      <c r="AT85" s="2"/>
      <c r="AU85" s="2"/>
      <c r="AV85" s="2"/>
      <c r="AW85" s="2"/>
      <c r="AX85" s="2"/>
      <c r="AY85" s="2"/>
      <c r="AZ85" s="2"/>
      <c r="BA85" s="2"/>
      <c r="BB85" s="2">
        <v>22</v>
      </c>
      <c r="BC85" s="2"/>
      <c r="BD85" s="2"/>
      <c r="BE85" s="2"/>
      <c r="BF85" s="2"/>
      <c r="BG85" s="2"/>
      <c r="BH85" s="2"/>
      <c r="BI85" s="2">
        <v>2</v>
      </c>
      <c r="BJ85" s="2"/>
      <c r="BK85" s="2"/>
      <c r="BL85" s="2"/>
      <c r="BM85" s="2"/>
      <c r="BN85" s="2"/>
      <c r="BO85" s="2"/>
      <c r="BP85" s="2"/>
      <c r="BQ85" s="203"/>
      <c r="BR85" s="204"/>
      <c r="BS85" s="204"/>
      <c r="BT85" s="204"/>
      <c r="BU85" s="204"/>
      <c r="BV85" s="204"/>
      <c r="BW85" s="204"/>
      <c r="BX85" s="204"/>
      <c r="BY85" s="204"/>
      <c r="BZ85" s="204"/>
      <c r="CA85" s="204"/>
      <c r="CB85" s="204"/>
      <c r="CC85" s="204"/>
      <c r="CD85" s="204"/>
      <c r="CE85" s="204"/>
      <c r="CF85" s="204"/>
      <c r="CG85" s="204"/>
      <c r="CH85" s="204"/>
      <c r="CI85" s="204"/>
      <c r="CJ85" s="204"/>
      <c r="CK85" s="204"/>
      <c r="CL85" s="204"/>
      <c r="CM85" s="204"/>
      <c r="CN85" s="204"/>
      <c r="CO85" s="204"/>
      <c r="CP85" s="204"/>
      <c r="CQ85" s="20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row>
    <row r="86" spans="1:174" s="10" customFormat="1" ht="15.75" customHeight="1" thickBot="1" x14ac:dyDescent="0.3">
      <c r="A86" s="96"/>
      <c r="B86" s="96" t="s">
        <v>77</v>
      </c>
      <c r="C86" s="4"/>
      <c r="D86" s="4"/>
      <c r="E86" s="4"/>
      <c r="F86" s="4"/>
      <c r="G86" s="4"/>
      <c r="H86" s="4"/>
      <c r="I86" s="4"/>
      <c r="J86" s="4"/>
      <c r="K86" s="4"/>
      <c r="L86" s="4"/>
      <c r="M86" s="4"/>
      <c r="N86" s="4"/>
      <c r="O86" s="4"/>
      <c r="P86" s="4"/>
      <c r="Q86" s="4"/>
      <c r="R86" s="4"/>
      <c r="S86" s="97"/>
      <c r="T86" s="1"/>
      <c r="U86" s="1"/>
      <c r="V86" s="1"/>
      <c r="W86" s="1"/>
      <c r="X86" s="2"/>
      <c r="Y86" s="2"/>
      <c r="Z86" s="2"/>
      <c r="AA86" s="41">
        <f>SUM(AA80:AA85)</f>
        <v>0</v>
      </c>
      <c r="AB86" s="2">
        <f>SUM(AB80:AB85)</f>
        <v>0</v>
      </c>
      <c r="AC86" s="2"/>
      <c r="AD86" s="2"/>
      <c r="AE86" s="42">
        <f>SUM(AE80:AE85)</f>
        <v>0</v>
      </c>
      <c r="AF86" s="2"/>
      <c r="AG86" s="143" t="s">
        <v>78</v>
      </c>
      <c r="AH86" s="144"/>
      <c r="AI86" s="144"/>
      <c r="AJ86" s="144"/>
      <c r="AK86" s="145"/>
      <c r="AL86" s="2"/>
      <c r="AN86" s="2"/>
      <c r="AO86" s="2"/>
      <c r="AP86" s="2"/>
      <c r="AQ86" s="2"/>
      <c r="AR86" s="2"/>
      <c r="AS86" s="2"/>
      <c r="AT86" s="2"/>
      <c r="AU86" s="2"/>
      <c r="AV86" s="2"/>
      <c r="AW86" s="2"/>
      <c r="AX86" s="2"/>
      <c r="AY86" s="2"/>
      <c r="AZ86" s="2"/>
      <c r="BA86" s="2"/>
      <c r="BB86" s="2">
        <v>23</v>
      </c>
      <c r="BC86" s="2"/>
      <c r="BD86" s="2"/>
      <c r="BE86" s="2"/>
      <c r="BF86" s="2"/>
      <c r="BG86" s="2"/>
      <c r="BH86" s="2"/>
      <c r="BI86" s="2">
        <v>3</v>
      </c>
      <c r="BJ86" s="2"/>
      <c r="BK86" s="2"/>
      <c r="BL86" s="2"/>
      <c r="BM86" s="2"/>
      <c r="BN86" s="2"/>
      <c r="BO86" s="2"/>
      <c r="BP86" s="2"/>
      <c r="BQ86" s="203"/>
      <c r="BR86" s="204"/>
      <c r="BS86" s="204"/>
      <c r="BT86" s="204"/>
      <c r="BU86" s="204"/>
      <c r="BV86" s="204"/>
      <c r="BW86" s="204"/>
      <c r="BX86" s="204"/>
      <c r="BY86" s="204"/>
      <c r="BZ86" s="204"/>
      <c r="CA86" s="204"/>
      <c r="CB86" s="204"/>
      <c r="CC86" s="204"/>
      <c r="CD86" s="204"/>
      <c r="CE86" s="204"/>
      <c r="CF86" s="204"/>
      <c r="CG86" s="204"/>
      <c r="CH86" s="204"/>
      <c r="CI86" s="204"/>
      <c r="CJ86" s="204"/>
      <c r="CK86" s="204"/>
      <c r="CL86" s="204"/>
      <c r="CM86" s="204"/>
      <c r="CN86" s="204"/>
      <c r="CO86" s="204"/>
      <c r="CP86" s="204"/>
      <c r="CQ86" s="20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row>
    <row r="87" spans="1:174" s="10" customFormat="1" ht="21" x14ac:dyDescent="0.35">
      <c r="A87" s="96"/>
      <c r="B87" s="436" t="str">
        <f>IF(AE86=6,"Ingresar toda la información de al menos una actividad de difusión","")</f>
        <v/>
      </c>
      <c r="C87" s="437"/>
      <c r="D87" s="437"/>
      <c r="E87" s="437"/>
      <c r="F87" s="437"/>
      <c r="G87" s="437"/>
      <c r="H87" s="437"/>
      <c r="I87" s="437"/>
      <c r="J87" s="437"/>
      <c r="K87" s="437"/>
      <c r="L87" s="437"/>
      <c r="M87" s="437"/>
      <c r="N87" s="209"/>
      <c r="O87" s="4"/>
      <c r="P87" s="4"/>
      <c r="Q87" s="4"/>
      <c r="R87" s="4"/>
      <c r="S87" s="97"/>
      <c r="T87" s="1"/>
      <c r="U87" s="1"/>
      <c r="V87" s="1"/>
      <c r="W87" s="1"/>
      <c r="X87" s="1"/>
      <c r="Y87" s="1"/>
      <c r="Z87" s="2"/>
      <c r="AA87" s="2"/>
      <c r="AB87" s="2"/>
      <c r="AC87" s="2"/>
      <c r="AD87" s="2"/>
      <c r="AE87" s="2"/>
      <c r="AF87" s="2"/>
      <c r="AG87" s="2"/>
      <c r="AH87" s="2"/>
      <c r="AI87" s="2"/>
      <c r="AJ87" s="2"/>
      <c r="AK87" s="2"/>
      <c r="AL87" s="2"/>
      <c r="AN87" s="2"/>
      <c r="AO87" s="2"/>
      <c r="AP87" s="2"/>
      <c r="AQ87" s="2"/>
      <c r="AR87" s="2"/>
      <c r="AS87" s="2"/>
      <c r="AT87" s="2"/>
      <c r="AU87" s="2"/>
      <c r="AV87" s="2"/>
      <c r="AW87" s="2"/>
      <c r="AX87" s="2"/>
      <c r="AY87" s="2"/>
      <c r="AZ87" s="2"/>
      <c r="BA87" s="2"/>
      <c r="BB87" s="2"/>
      <c r="BC87" s="2"/>
      <c r="BD87" s="2"/>
      <c r="BE87" s="2"/>
      <c r="BF87" s="2"/>
      <c r="BG87" s="2"/>
      <c r="BH87" s="2"/>
      <c r="BI87" s="2">
        <v>4</v>
      </c>
      <c r="BJ87" s="2"/>
      <c r="BK87" s="2"/>
      <c r="BL87" s="2"/>
      <c r="BM87" s="2"/>
      <c r="BN87" s="2"/>
      <c r="BO87" s="2"/>
      <c r="BP87" s="2"/>
      <c r="BQ87" s="203"/>
      <c r="BR87" s="204"/>
      <c r="BS87" s="204"/>
      <c r="BT87" s="204"/>
      <c r="BU87" s="204"/>
      <c r="BV87" s="204"/>
      <c r="BW87" s="204"/>
      <c r="BX87" s="204"/>
      <c r="BY87" s="204"/>
      <c r="BZ87" s="204"/>
      <c r="CA87" s="204"/>
      <c r="CB87" s="204"/>
      <c r="CC87" s="204"/>
      <c r="CD87" s="204"/>
      <c r="CE87" s="204"/>
      <c r="CF87" s="204"/>
      <c r="CG87" s="204"/>
      <c r="CH87" s="204"/>
      <c r="CI87" s="204"/>
      <c r="CJ87" s="204"/>
      <c r="CK87" s="204"/>
      <c r="CL87" s="204"/>
      <c r="CM87" s="204"/>
      <c r="CN87" s="204"/>
      <c r="CO87" s="204"/>
      <c r="CP87" s="204"/>
      <c r="CQ87" s="20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row>
    <row r="88" spans="1:174" s="10" customFormat="1" ht="18.75" x14ac:dyDescent="0.3">
      <c r="A88" s="96"/>
      <c r="B88" s="163"/>
      <c r="C88" s="221"/>
      <c r="D88" s="221"/>
      <c r="E88" s="221"/>
      <c r="F88" s="221"/>
      <c r="G88" s="221"/>
      <c r="H88" s="221"/>
      <c r="I88" s="221"/>
      <c r="J88" s="221"/>
      <c r="K88" s="4"/>
      <c r="L88" s="4"/>
      <c r="M88" s="4"/>
      <c r="N88" s="209"/>
      <c r="O88" s="4"/>
      <c r="P88" s="4"/>
      <c r="Q88" s="4"/>
      <c r="R88" s="4"/>
      <c r="S88" s="97"/>
      <c r="T88" s="1"/>
      <c r="U88" s="1"/>
      <c r="V88" s="1"/>
      <c r="W88" s="1"/>
      <c r="X88" s="1"/>
      <c r="Y88" s="1"/>
      <c r="Z88" s="2"/>
      <c r="AA88" s="2"/>
      <c r="AB88" s="2"/>
      <c r="AC88" s="2"/>
      <c r="AD88" s="2"/>
      <c r="AE88" s="2"/>
      <c r="AF88" s="2"/>
      <c r="AG88" s="2"/>
      <c r="AH88" s="2"/>
      <c r="AI88" s="2"/>
      <c r="AJ88" s="2"/>
      <c r="AK88" s="2"/>
      <c r="AL88" s="2"/>
      <c r="AN88" s="2"/>
      <c r="AO88" s="2"/>
      <c r="AP88" s="2"/>
      <c r="AQ88" s="2"/>
      <c r="AR88" s="2"/>
      <c r="AS88" s="2"/>
      <c r="AT88" s="2"/>
      <c r="AU88" s="2"/>
      <c r="AV88" s="2"/>
      <c r="AW88" s="2"/>
      <c r="AX88" s="2"/>
      <c r="AY88" s="2"/>
      <c r="AZ88" s="2"/>
      <c r="BA88" s="2"/>
      <c r="BB88" s="2"/>
      <c r="BC88" s="2"/>
      <c r="BD88" s="2"/>
      <c r="BE88" s="2"/>
      <c r="BF88" s="2"/>
      <c r="BG88" s="2"/>
      <c r="BH88" s="2"/>
      <c r="BI88" s="2">
        <v>5</v>
      </c>
      <c r="BJ88" s="2"/>
      <c r="BK88" s="2"/>
      <c r="BL88" s="2"/>
      <c r="BM88" s="2"/>
      <c r="BN88" s="2"/>
      <c r="BO88" s="2"/>
      <c r="BP88" s="2"/>
      <c r="BQ88" s="203"/>
      <c r="BR88" s="204"/>
      <c r="BS88" s="204"/>
      <c r="BT88" s="204"/>
      <c r="BU88" s="204"/>
      <c r="BV88" s="204"/>
      <c r="BW88" s="204"/>
      <c r="BX88" s="204"/>
      <c r="BY88" s="204"/>
      <c r="BZ88" s="204"/>
      <c r="CA88" s="204"/>
      <c r="CB88" s="204"/>
      <c r="CC88" s="204"/>
      <c r="CD88" s="204"/>
      <c r="CE88" s="204"/>
      <c r="CF88" s="204"/>
      <c r="CG88" s="204"/>
      <c r="CH88" s="204"/>
      <c r="CI88" s="204"/>
      <c r="CJ88" s="204"/>
      <c r="CK88" s="204"/>
      <c r="CL88" s="204"/>
      <c r="CM88" s="204"/>
      <c r="CN88" s="204"/>
      <c r="CO88" s="204"/>
      <c r="CP88" s="204"/>
      <c r="CQ88" s="20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row>
    <row r="89" spans="1:174" s="10" customFormat="1" ht="18.75" x14ac:dyDescent="0.3">
      <c r="A89" s="96"/>
      <c r="B89" s="157" t="s">
        <v>79</v>
      </c>
      <c r="C89" s="221"/>
      <c r="D89" s="221"/>
      <c r="E89" s="221"/>
      <c r="F89" s="221"/>
      <c r="G89" s="221"/>
      <c r="H89" s="221"/>
      <c r="I89" s="221"/>
      <c r="J89" s="221"/>
      <c r="K89" s="4"/>
      <c r="L89" s="4"/>
      <c r="M89" s="4"/>
      <c r="N89" s="209"/>
      <c r="O89" s="4"/>
      <c r="P89" s="4"/>
      <c r="Q89" s="4"/>
      <c r="R89" s="4"/>
      <c r="S89" s="97"/>
      <c r="T89" s="1"/>
      <c r="U89" s="1"/>
      <c r="V89" s="1"/>
      <c r="W89" s="1"/>
      <c r="X89" s="1"/>
      <c r="Y89" s="1"/>
      <c r="Z89" s="2"/>
      <c r="AA89" s="2"/>
      <c r="AB89" s="2"/>
      <c r="AC89" s="2"/>
      <c r="AD89" s="2"/>
      <c r="AE89" s="2"/>
      <c r="AF89" s="2"/>
      <c r="AG89" s="2"/>
      <c r="AH89" s="2"/>
      <c r="AI89" s="2"/>
      <c r="AJ89" s="2"/>
      <c r="AK89" s="2"/>
      <c r="AL89" s="2"/>
      <c r="AN89" s="2"/>
      <c r="AO89" s="2"/>
      <c r="AP89" s="2"/>
      <c r="AQ89" s="2"/>
      <c r="AR89" s="2"/>
      <c r="AS89" s="2"/>
      <c r="AT89" s="2"/>
      <c r="AU89" s="2"/>
      <c r="AV89" s="2"/>
      <c r="AW89" s="2"/>
      <c r="AX89" s="2"/>
      <c r="AY89" s="2"/>
      <c r="AZ89" s="2"/>
      <c r="BA89" s="2"/>
      <c r="BB89" s="2"/>
      <c r="BC89" s="2"/>
      <c r="BD89" s="2"/>
      <c r="BE89" s="2"/>
      <c r="BF89" s="2"/>
      <c r="BG89" s="2"/>
      <c r="BH89" s="2"/>
      <c r="BI89" s="2">
        <v>6</v>
      </c>
      <c r="BJ89" s="2"/>
      <c r="BK89" s="2"/>
      <c r="BL89" s="2"/>
      <c r="BM89" s="2"/>
      <c r="BN89" s="2"/>
      <c r="BO89" s="2"/>
      <c r="BP89" s="2"/>
      <c r="BQ89" s="203"/>
      <c r="BR89" s="204"/>
      <c r="BS89" s="204"/>
      <c r="BT89" s="204"/>
      <c r="BU89" s="204"/>
      <c r="BV89" s="204"/>
      <c r="BW89" s="204"/>
      <c r="BX89" s="204"/>
      <c r="BY89" s="204"/>
      <c r="BZ89" s="204"/>
      <c r="CA89" s="204"/>
      <c r="CB89" s="204"/>
      <c r="CC89" s="204"/>
      <c r="CD89" s="204"/>
      <c r="CE89" s="204"/>
      <c r="CF89" s="204"/>
      <c r="CG89" s="204"/>
      <c r="CH89" s="204"/>
      <c r="CI89" s="204"/>
      <c r="CJ89" s="204"/>
      <c r="CK89" s="204"/>
      <c r="CL89" s="204"/>
      <c r="CM89" s="204"/>
      <c r="CN89" s="204"/>
      <c r="CO89" s="204"/>
      <c r="CP89" s="204"/>
      <c r="CQ89" s="20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row>
    <row r="90" spans="1:174" s="10" customFormat="1" ht="18.75" x14ac:dyDescent="0.3">
      <c r="A90" s="96"/>
      <c r="B90" s="163"/>
      <c r="C90" s="221"/>
      <c r="D90" s="221"/>
      <c r="E90" s="221"/>
      <c r="F90" s="221"/>
      <c r="G90" s="221"/>
      <c r="H90" s="221"/>
      <c r="I90" s="218" t="s">
        <v>80</v>
      </c>
      <c r="J90" s="221"/>
      <c r="K90" s="4"/>
      <c r="L90" s="4"/>
      <c r="M90" s="4"/>
      <c r="N90" s="209"/>
      <c r="O90" s="4"/>
      <c r="P90" s="4"/>
      <c r="Q90" s="4"/>
      <c r="R90" s="4"/>
      <c r="S90" s="97"/>
      <c r="T90" s="1"/>
      <c r="U90" s="1"/>
      <c r="V90" s="1"/>
      <c r="W90" s="1"/>
      <c r="X90" s="1"/>
      <c r="Y90" s="1"/>
      <c r="Z90" s="2"/>
      <c r="AA90" s="2"/>
      <c r="AB90" s="2"/>
      <c r="AC90" s="2"/>
      <c r="AD90" s="2"/>
      <c r="AE90" s="2"/>
      <c r="AF90" s="2"/>
      <c r="AG90" s="2"/>
      <c r="AH90" s="2"/>
      <c r="AI90" s="2"/>
      <c r="AJ90" s="2"/>
      <c r="AK90" s="2"/>
      <c r="AL90" s="2"/>
      <c r="AN90" s="2"/>
      <c r="AO90" s="2"/>
      <c r="AP90" s="2"/>
      <c r="AQ90" s="2"/>
      <c r="AR90" s="2"/>
      <c r="AS90" s="2"/>
      <c r="AT90" s="2"/>
      <c r="AU90" s="2"/>
      <c r="AV90" s="2"/>
      <c r="AW90" s="2"/>
      <c r="AX90" s="2"/>
      <c r="AY90" s="2"/>
      <c r="AZ90" s="2"/>
      <c r="BA90" s="2"/>
      <c r="BB90" s="2"/>
      <c r="BC90" s="2"/>
      <c r="BD90" s="2"/>
      <c r="BE90" s="2"/>
      <c r="BF90" s="2"/>
      <c r="BG90" s="2"/>
      <c r="BH90" s="2"/>
      <c r="BI90" s="2">
        <v>7</v>
      </c>
      <c r="BJ90" s="2"/>
      <c r="BK90" s="2"/>
      <c r="BL90" s="2"/>
      <c r="BM90" s="2"/>
      <c r="BN90" s="2"/>
      <c r="BO90" s="2"/>
      <c r="BP90" s="2"/>
      <c r="BQ90" s="203"/>
      <c r="BR90" s="204"/>
      <c r="BS90" s="204"/>
      <c r="BT90" s="204"/>
      <c r="BU90" s="204"/>
      <c r="BV90" s="204"/>
      <c r="BW90" s="204"/>
      <c r="BX90" s="204"/>
      <c r="BY90" s="204"/>
      <c r="BZ90" s="204"/>
      <c r="CA90" s="204"/>
      <c r="CB90" s="204"/>
      <c r="CC90" s="204"/>
      <c r="CD90" s="204"/>
      <c r="CE90" s="204"/>
      <c r="CF90" s="204"/>
      <c r="CG90" s="204"/>
      <c r="CH90" s="204"/>
      <c r="CI90" s="204"/>
      <c r="CJ90" s="204"/>
      <c r="CK90" s="204"/>
      <c r="CL90" s="204"/>
      <c r="CM90" s="204"/>
      <c r="CN90" s="204"/>
      <c r="CO90" s="204"/>
      <c r="CP90" s="204"/>
      <c r="CQ90" s="20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row>
    <row r="91" spans="1:174" s="10" customFormat="1" ht="19.5" thickBot="1" x14ac:dyDescent="0.35">
      <c r="A91" s="96"/>
      <c r="B91" s="163"/>
      <c r="C91" s="221"/>
      <c r="D91" s="221"/>
      <c r="E91" s="221"/>
      <c r="F91" s="221"/>
      <c r="G91" s="221"/>
      <c r="H91" s="221"/>
      <c r="I91" s="221"/>
      <c r="J91" s="221"/>
      <c r="K91" s="4"/>
      <c r="L91" s="4"/>
      <c r="M91" s="4"/>
      <c r="N91" s="209"/>
      <c r="O91" s="4"/>
      <c r="P91" s="4"/>
      <c r="Q91" s="4"/>
      <c r="R91" s="4"/>
      <c r="S91" s="97"/>
      <c r="T91" s="1"/>
      <c r="U91" s="1"/>
      <c r="V91" s="1"/>
      <c r="W91" s="1"/>
      <c r="X91" s="1"/>
      <c r="Y91" s="1"/>
      <c r="Z91" s="2"/>
      <c r="AA91" s="2"/>
      <c r="AB91" s="2" t="s">
        <v>81</v>
      </c>
      <c r="AC91" s="2"/>
      <c r="AD91" s="2"/>
      <c r="AE91" s="2"/>
      <c r="AF91" s="2"/>
      <c r="AG91" s="2"/>
      <c r="AH91" s="2"/>
      <c r="AI91" s="2"/>
      <c r="AJ91" s="2"/>
      <c r="AK91" s="2"/>
      <c r="AL91" s="2"/>
      <c r="AN91" s="2"/>
      <c r="AO91" s="2"/>
      <c r="AP91" s="2"/>
      <c r="AQ91" s="2"/>
      <c r="AR91" s="2"/>
      <c r="AS91" s="2"/>
      <c r="AT91" s="2"/>
      <c r="AU91" s="2"/>
      <c r="AV91" s="2"/>
      <c r="AW91" s="2"/>
      <c r="AX91" s="2"/>
      <c r="AY91" s="2"/>
      <c r="AZ91" s="2"/>
      <c r="BA91" s="2"/>
      <c r="BB91" s="2"/>
      <c r="BC91" s="2"/>
      <c r="BD91" s="2"/>
      <c r="BE91" s="2"/>
      <c r="BF91" s="2"/>
      <c r="BG91" s="2"/>
      <c r="BH91" s="2"/>
      <c r="BI91" s="2">
        <v>8</v>
      </c>
      <c r="BJ91" s="2"/>
      <c r="BK91" s="2"/>
      <c r="BL91" s="2"/>
      <c r="BM91" s="2"/>
      <c r="BN91" s="2"/>
      <c r="BO91" s="2"/>
      <c r="BP91" s="2"/>
      <c r="BQ91" s="203"/>
      <c r="BR91" s="204"/>
      <c r="BS91" s="204"/>
      <c r="BT91" s="204"/>
      <c r="BU91" s="204"/>
      <c r="BV91" s="204"/>
      <c r="BW91" s="204"/>
      <c r="BX91" s="204"/>
      <c r="BY91" s="204"/>
      <c r="BZ91" s="204"/>
      <c r="CA91" s="204"/>
      <c r="CB91" s="204"/>
      <c r="CC91" s="204"/>
      <c r="CD91" s="204"/>
      <c r="CE91" s="204"/>
      <c r="CF91" s="204"/>
      <c r="CG91" s="204"/>
      <c r="CH91" s="204"/>
      <c r="CI91" s="204"/>
      <c r="CJ91" s="204"/>
      <c r="CK91" s="204"/>
      <c r="CL91" s="204"/>
      <c r="CM91" s="204"/>
      <c r="CN91" s="204"/>
      <c r="CO91" s="204"/>
      <c r="CP91" s="204"/>
      <c r="CQ91" s="20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row>
    <row r="92" spans="1:174" s="10" customFormat="1" ht="33.6" customHeight="1" thickBot="1" x14ac:dyDescent="0.3">
      <c r="A92" s="96"/>
      <c r="B92" s="566" t="s">
        <v>82</v>
      </c>
      <c r="C92" s="567"/>
      <c r="D92" s="567"/>
      <c r="E92" s="567"/>
      <c r="F92" s="567"/>
      <c r="G92" s="567"/>
      <c r="H92" s="567"/>
      <c r="I92" s="567"/>
      <c r="J92" s="567"/>
      <c r="K92" s="567"/>
      <c r="L92" s="567"/>
      <c r="M92" s="567"/>
      <c r="N92" s="567"/>
      <c r="O92" s="567"/>
      <c r="P92" s="567"/>
      <c r="Q92" s="567"/>
      <c r="R92" s="4"/>
      <c r="S92" s="97"/>
      <c r="T92" s="1"/>
      <c r="U92" s="1"/>
      <c r="V92" s="1"/>
      <c r="W92" s="1"/>
      <c r="X92" s="1"/>
      <c r="Y92" s="1"/>
      <c r="Z92" s="2"/>
      <c r="AA92" s="2"/>
      <c r="AB92" s="2"/>
      <c r="AC92" s="2" t="s">
        <v>83</v>
      </c>
      <c r="AD92" s="2"/>
      <c r="AE92" s="2"/>
      <c r="AF92" s="2"/>
      <c r="AG92" s="2">
        <f>SUM(K94:N98)</f>
        <v>0</v>
      </c>
      <c r="AH92" s="2"/>
      <c r="AI92" s="2"/>
      <c r="AJ92" s="2"/>
      <c r="AK92" s="2"/>
      <c r="AL92" s="2"/>
      <c r="AN92" s="2"/>
      <c r="AO92" s="2"/>
      <c r="AP92" s="2"/>
      <c r="AQ92" s="2"/>
      <c r="AR92" s="149">
        <v>1</v>
      </c>
      <c r="AS92" s="2"/>
      <c r="AT92" s="2"/>
      <c r="AU92" s="2"/>
      <c r="AV92" s="2"/>
      <c r="AW92" s="2"/>
      <c r="AX92" s="2"/>
      <c r="AY92" s="2"/>
      <c r="AZ92" s="2"/>
      <c r="BA92" s="2"/>
      <c r="BB92" s="2"/>
      <c r="BC92" s="2"/>
      <c r="BD92" s="2"/>
      <c r="BE92" s="2"/>
      <c r="BF92" s="2"/>
      <c r="BG92" s="2"/>
      <c r="BH92" s="2"/>
      <c r="BI92" s="2">
        <v>9</v>
      </c>
      <c r="BJ92" s="2"/>
      <c r="BK92" s="2"/>
      <c r="BL92" s="2"/>
      <c r="BM92" s="2"/>
      <c r="BN92" s="2"/>
      <c r="BO92" s="2"/>
      <c r="BP92" s="2"/>
      <c r="BQ92" s="203"/>
      <c r="BR92" s="204"/>
      <c r="BS92" s="204"/>
      <c r="BT92" s="204"/>
      <c r="BU92" s="204"/>
      <c r="BV92" s="204"/>
      <c r="BW92" s="204"/>
      <c r="BX92" s="204"/>
      <c r="BY92" s="204"/>
      <c r="BZ92" s="204"/>
      <c r="CA92" s="204"/>
      <c r="CB92" s="204"/>
      <c r="CC92" s="204"/>
      <c r="CD92" s="204"/>
      <c r="CE92" s="204"/>
      <c r="CF92" s="204"/>
      <c r="CG92" s="204"/>
      <c r="CH92" s="204"/>
      <c r="CI92" s="204"/>
      <c r="CJ92" s="204"/>
      <c r="CK92" s="204"/>
      <c r="CL92" s="204"/>
      <c r="CM92" s="204"/>
      <c r="CN92" s="204"/>
      <c r="CO92" s="204"/>
      <c r="CP92" s="204"/>
      <c r="CQ92" s="20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row>
    <row r="93" spans="1:174" s="10" customFormat="1" ht="28.5" customHeight="1" thickBot="1" x14ac:dyDescent="0.3">
      <c r="A93" s="96"/>
      <c r="B93" s="165" t="s">
        <v>84</v>
      </c>
      <c r="C93" s="553" t="s">
        <v>85</v>
      </c>
      <c r="D93" s="554"/>
      <c r="E93" s="554"/>
      <c r="F93" s="554"/>
      <c r="G93" s="554"/>
      <c r="H93" s="554"/>
      <c r="I93" s="43" t="s">
        <v>86</v>
      </c>
      <c r="J93" s="222" t="s">
        <v>87</v>
      </c>
      <c r="K93" s="43" t="s">
        <v>88</v>
      </c>
      <c r="L93" s="568" t="s">
        <v>89</v>
      </c>
      <c r="M93" s="569"/>
      <c r="N93" s="553" t="s">
        <v>90</v>
      </c>
      <c r="O93" s="555"/>
      <c r="P93" s="553" t="s">
        <v>91</v>
      </c>
      <c r="Q93" s="555"/>
      <c r="R93" s="4"/>
      <c r="S93" s="97"/>
      <c r="T93" s="1"/>
      <c r="U93" s="1"/>
      <c r="V93" s="1"/>
      <c r="W93" s="1"/>
      <c r="X93" s="1"/>
      <c r="Y93" s="1"/>
      <c r="Z93" s="2"/>
      <c r="AA93" s="2"/>
      <c r="AB93" s="2"/>
      <c r="AC93" s="2" t="e">
        <f>SUM(#REF!+AA101)</f>
        <v>#REF!</v>
      </c>
      <c r="AD93" s="2"/>
      <c r="AE93" s="149">
        <v>1</v>
      </c>
      <c r="AF93" s="2"/>
      <c r="AG93" s="2"/>
      <c r="AH93" s="2"/>
      <c r="AI93" s="2"/>
      <c r="AJ93" s="2"/>
      <c r="AK93" s="2"/>
      <c r="AL93" s="2"/>
      <c r="AN93" s="2"/>
      <c r="AO93" s="2"/>
      <c r="AP93" s="2"/>
      <c r="AQ93" s="2"/>
      <c r="AR93" s="150">
        <v>2</v>
      </c>
      <c r="AS93" s="2"/>
      <c r="AT93" s="2"/>
      <c r="AU93" s="2"/>
      <c r="AV93" s="2"/>
      <c r="AW93" s="2"/>
      <c r="AX93" s="2"/>
      <c r="AY93" s="2"/>
      <c r="AZ93" s="2"/>
      <c r="BA93" s="2"/>
      <c r="BB93" s="2"/>
      <c r="BC93" s="2"/>
      <c r="BD93" s="2"/>
      <c r="BE93" s="2"/>
      <c r="BF93" s="2"/>
      <c r="BG93" s="2"/>
      <c r="BH93" s="2"/>
      <c r="BI93" s="2">
        <v>10</v>
      </c>
      <c r="BJ93" s="2"/>
      <c r="BK93" s="2"/>
      <c r="BL93" s="2"/>
      <c r="BM93" s="2"/>
      <c r="BN93" s="2"/>
      <c r="BO93" s="2"/>
      <c r="BP93" s="2"/>
      <c r="BQ93" s="203"/>
      <c r="BR93" s="204"/>
      <c r="BS93" s="204"/>
      <c r="BT93" s="204"/>
      <c r="BU93" s="204"/>
      <c r="BV93" s="204"/>
      <c r="BW93" s="204"/>
      <c r="BX93" s="204"/>
      <c r="BY93" s="204"/>
      <c r="BZ93" s="204"/>
      <c r="CA93" s="204"/>
      <c r="CB93" s="204"/>
      <c r="CC93" s="204"/>
      <c r="CD93" s="204"/>
      <c r="CE93" s="204"/>
      <c r="CF93" s="204"/>
      <c r="CG93" s="204"/>
      <c r="CH93" s="204"/>
      <c r="CI93" s="204"/>
      <c r="CJ93" s="204"/>
      <c r="CK93" s="204"/>
      <c r="CL93" s="204"/>
      <c r="CM93" s="204"/>
      <c r="CN93" s="204"/>
      <c r="CO93" s="204"/>
      <c r="CP93" s="204"/>
      <c r="CQ93" s="20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row>
    <row r="94" spans="1:174" s="10" customFormat="1" ht="18.75" x14ac:dyDescent="0.3">
      <c r="A94" s="96"/>
      <c r="B94" s="166"/>
      <c r="C94" s="561"/>
      <c r="D94" s="562"/>
      <c r="E94" s="562"/>
      <c r="F94" s="562"/>
      <c r="G94" s="562"/>
      <c r="H94" s="563"/>
      <c r="I94" s="114"/>
      <c r="J94" s="114"/>
      <c r="K94" s="114"/>
      <c r="L94" s="564" t="str">
        <f>V94</f>
        <v xml:space="preserve">, , </v>
      </c>
      <c r="M94" s="564"/>
      <c r="N94" s="561"/>
      <c r="O94" s="563"/>
      <c r="P94" s="561"/>
      <c r="Q94" s="563"/>
      <c r="R94" s="540" t="str">
        <f>IF(BB94=0,"",IF(BB94=1,"Completar",IF(AZ94&lt;6,"Completar","")))</f>
        <v/>
      </c>
      <c r="S94" s="541"/>
      <c r="T94" s="1"/>
      <c r="U94" s="1"/>
      <c r="V94" s="565" t="str">
        <f>CONCATENATE($B$29,", ",$B$30,", ",$B$31)</f>
        <v xml:space="preserve">, , </v>
      </c>
      <c r="W94" s="565"/>
      <c r="X94" s="565"/>
      <c r="Y94" s="1"/>
      <c r="Z94" s="2"/>
      <c r="AA94" s="2">
        <f>IF(B94=1,1,0)</f>
        <v>0</v>
      </c>
      <c r="AB94" s="2"/>
      <c r="AC94" s="2"/>
      <c r="AD94" s="2"/>
      <c r="AE94" s="150">
        <v>2</v>
      </c>
      <c r="AF94" s="2"/>
      <c r="AG94" s="2"/>
      <c r="AH94" s="146" t="s">
        <v>92</v>
      </c>
      <c r="AI94" s="139"/>
      <c r="AJ94" s="140"/>
      <c r="AK94" s="149">
        <v>1</v>
      </c>
      <c r="AL94" s="2"/>
      <c r="AN94" s="2"/>
      <c r="AO94" s="2"/>
      <c r="AP94" s="2"/>
      <c r="AQ94" s="2"/>
      <c r="AR94" s="150">
        <v>3</v>
      </c>
      <c r="AS94" s="2"/>
      <c r="AT94" s="2">
        <f t="shared" ref="AT94:AU98" si="7">IF(B94="",0,1)</f>
        <v>0</v>
      </c>
      <c r="AU94" s="2">
        <f t="shared" si="7"/>
        <v>0</v>
      </c>
      <c r="AV94" s="2">
        <f>IF(I94="",0,1)</f>
        <v>0</v>
      </c>
      <c r="AW94" s="2">
        <f>IF(K94="",0,1)</f>
        <v>0</v>
      </c>
      <c r="AX94" s="2">
        <f>IF(P94="",0,1)</f>
        <v>0</v>
      </c>
      <c r="AY94" s="2">
        <f>IF(N94="",0,1)</f>
        <v>0</v>
      </c>
      <c r="AZ94" s="2">
        <f>SUM(AT94:AY94)</f>
        <v>0</v>
      </c>
      <c r="BA94" s="2">
        <f>IF(R94="Completar",1,0)</f>
        <v>0</v>
      </c>
      <c r="BB94" s="2">
        <f>SUM(AT94:AU94)</f>
        <v>0</v>
      </c>
      <c r="BC94" s="2"/>
      <c r="BD94" s="2"/>
      <c r="BE94" s="2"/>
      <c r="BF94" s="2"/>
      <c r="BG94" s="2"/>
      <c r="BH94" s="2"/>
      <c r="BI94" s="2">
        <v>11</v>
      </c>
      <c r="BJ94" s="2"/>
      <c r="BK94" s="2"/>
      <c r="BL94" s="2"/>
      <c r="BM94" s="2"/>
      <c r="BN94" s="2"/>
      <c r="BO94" s="2"/>
      <c r="BP94" s="2"/>
      <c r="BQ94" s="203"/>
      <c r="BR94" s="204"/>
      <c r="BS94" s="204"/>
      <c r="BT94" s="204"/>
      <c r="BU94" s="204"/>
      <c r="BV94" s="204"/>
      <c r="BW94" s="204"/>
      <c r="BX94" s="204"/>
      <c r="BY94" s="204"/>
      <c r="BZ94" s="204"/>
      <c r="CA94" s="204"/>
      <c r="CB94" s="204"/>
      <c r="CC94" s="204"/>
      <c r="CD94" s="204"/>
      <c r="CE94" s="204"/>
      <c r="CF94" s="204"/>
      <c r="CG94" s="204"/>
      <c r="CH94" s="204"/>
      <c r="CI94" s="204"/>
      <c r="CJ94" s="204"/>
      <c r="CK94" s="204"/>
      <c r="CL94" s="204"/>
      <c r="CM94" s="204"/>
      <c r="CN94" s="204"/>
      <c r="CO94" s="204"/>
      <c r="CP94" s="204"/>
      <c r="CQ94" s="20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row>
    <row r="95" spans="1:174" s="10" customFormat="1" ht="18.75" x14ac:dyDescent="0.3">
      <c r="A95" s="96"/>
      <c r="B95" s="166"/>
      <c r="C95" s="561"/>
      <c r="D95" s="562"/>
      <c r="E95" s="562"/>
      <c r="F95" s="562"/>
      <c r="G95" s="562"/>
      <c r="H95" s="563"/>
      <c r="I95" s="114"/>
      <c r="J95" s="114"/>
      <c r="K95" s="114"/>
      <c r="L95" s="564" t="str">
        <f>V95</f>
        <v xml:space="preserve">, , </v>
      </c>
      <c r="M95" s="564"/>
      <c r="N95" s="561"/>
      <c r="O95" s="563"/>
      <c r="P95" s="561"/>
      <c r="Q95" s="563"/>
      <c r="R95" s="540" t="str">
        <f t="shared" ref="R95:R98" si="8">IF(BB95=0,"",IF(BB95=1,"Completar",IF(AZ95&lt;6,"Completar","")))</f>
        <v/>
      </c>
      <c r="S95" s="541"/>
      <c r="T95" s="1"/>
      <c r="U95" s="1"/>
      <c r="V95" s="565" t="str">
        <f>CONCATENATE($B$29,", ",$B$30,", ",$B$31)</f>
        <v xml:space="preserve">, , </v>
      </c>
      <c r="W95" s="565"/>
      <c r="X95" s="565"/>
      <c r="Y95" s="1"/>
      <c r="Z95" s="2"/>
      <c r="AA95" s="2">
        <f>IF(B95=2,1,0)</f>
        <v>0</v>
      </c>
      <c r="AB95" s="2"/>
      <c r="AC95" s="2"/>
      <c r="AD95" s="2"/>
      <c r="AE95" s="150">
        <v>3</v>
      </c>
      <c r="AF95" s="2"/>
      <c r="AG95" s="2"/>
      <c r="AH95" s="147" t="s">
        <v>93</v>
      </c>
      <c r="AI95" s="46"/>
      <c r="AJ95" s="142"/>
      <c r="AK95" s="150">
        <v>2</v>
      </c>
      <c r="AL95" s="2"/>
      <c r="AN95" s="2"/>
      <c r="AO95" s="2"/>
      <c r="AP95" s="2"/>
      <c r="AQ95" s="2"/>
      <c r="AR95" s="150">
        <v>4</v>
      </c>
      <c r="AS95" s="2"/>
      <c r="AT95" s="2">
        <f t="shared" si="7"/>
        <v>0</v>
      </c>
      <c r="AU95" s="2">
        <f t="shared" si="7"/>
        <v>0</v>
      </c>
      <c r="AV95" s="2">
        <f>IF(I95="",0,1)</f>
        <v>0</v>
      </c>
      <c r="AW95" s="2">
        <f>IF(K95="",0,1)</f>
        <v>0</v>
      </c>
      <c r="AX95" s="2">
        <f>IF(P95="",0,1)</f>
        <v>0</v>
      </c>
      <c r="AY95" s="2">
        <f t="shared" ref="AY95:AY98" si="9">IF(N95="",0,1)</f>
        <v>0</v>
      </c>
      <c r="AZ95" s="2">
        <f t="shared" ref="AZ95:AZ98" si="10">SUM(AT95:AY95)</f>
        <v>0</v>
      </c>
      <c r="BA95" s="2">
        <f>IF(R95="Completar",1,0)</f>
        <v>0</v>
      </c>
      <c r="BB95" s="2">
        <f>SUM(AT95:AU95)</f>
        <v>0</v>
      </c>
      <c r="BC95" s="2"/>
      <c r="BD95" s="2"/>
      <c r="BE95" s="2"/>
      <c r="BF95" s="2"/>
      <c r="BG95" s="2"/>
      <c r="BH95" s="2"/>
      <c r="BI95" s="2">
        <v>12</v>
      </c>
      <c r="BJ95" s="2"/>
      <c r="BK95" s="2"/>
      <c r="BL95" s="2"/>
      <c r="BM95" s="2"/>
      <c r="BN95" s="2"/>
      <c r="BO95" s="2"/>
      <c r="BP95" s="2"/>
      <c r="BQ95" s="203"/>
      <c r="BR95" s="204"/>
      <c r="BS95" s="204"/>
      <c r="BT95" s="204"/>
      <c r="BU95" s="204"/>
      <c r="BV95" s="204"/>
      <c r="BW95" s="204"/>
      <c r="BX95" s="204"/>
      <c r="BY95" s="204"/>
      <c r="BZ95" s="204"/>
      <c r="CA95" s="204"/>
      <c r="CB95" s="204"/>
      <c r="CC95" s="204"/>
      <c r="CD95" s="204"/>
      <c r="CE95" s="204"/>
      <c r="CF95" s="204"/>
      <c r="CG95" s="204"/>
      <c r="CH95" s="204"/>
      <c r="CI95" s="204"/>
      <c r="CJ95" s="204"/>
      <c r="CK95" s="204"/>
      <c r="CL95" s="204"/>
      <c r="CM95" s="204"/>
      <c r="CN95" s="204"/>
      <c r="CO95" s="204"/>
      <c r="CP95" s="204"/>
      <c r="CQ95" s="20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row>
    <row r="96" spans="1:174" s="10" customFormat="1" ht="18.75" x14ac:dyDescent="0.3">
      <c r="A96" s="96"/>
      <c r="B96" s="166"/>
      <c r="C96" s="561"/>
      <c r="D96" s="562"/>
      <c r="E96" s="562"/>
      <c r="F96" s="562"/>
      <c r="G96" s="562"/>
      <c r="H96" s="563"/>
      <c r="I96" s="114"/>
      <c r="J96" s="115"/>
      <c r="K96" s="114"/>
      <c r="L96" s="564" t="str">
        <f>V96</f>
        <v xml:space="preserve">, , </v>
      </c>
      <c r="M96" s="564"/>
      <c r="N96" s="561"/>
      <c r="O96" s="563"/>
      <c r="P96" s="561"/>
      <c r="Q96" s="563"/>
      <c r="R96" s="540" t="str">
        <f t="shared" si="8"/>
        <v/>
      </c>
      <c r="S96" s="541"/>
      <c r="T96" s="1"/>
      <c r="U96" s="1"/>
      <c r="V96" s="565" t="str">
        <f>CONCATENATE($B$29,", ",$B$30,", ",$B$31)</f>
        <v xml:space="preserve">, , </v>
      </c>
      <c r="W96" s="565"/>
      <c r="X96" s="565"/>
      <c r="Y96" s="1"/>
      <c r="Z96" s="2"/>
      <c r="AA96" s="2">
        <f>IF(B96=3,1,0)</f>
        <v>0</v>
      </c>
      <c r="AB96" s="2"/>
      <c r="AC96" s="2"/>
      <c r="AD96" s="2"/>
      <c r="AE96" s="150">
        <v>4</v>
      </c>
      <c r="AF96" s="2"/>
      <c r="AG96" s="2"/>
      <c r="AH96" s="147" t="s">
        <v>94</v>
      </c>
      <c r="AI96" s="46"/>
      <c r="AJ96" s="142"/>
      <c r="AK96" s="150">
        <v>3</v>
      </c>
      <c r="AL96" s="2"/>
      <c r="AN96" s="2"/>
      <c r="AO96" s="2"/>
      <c r="AP96" s="2"/>
      <c r="AQ96" s="2"/>
      <c r="AR96" s="150">
        <v>5</v>
      </c>
      <c r="AS96" s="2"/>
      <c r="AT96" s="2">
        <f t="shared" si="7"/>
        <v>0</v>
      </c>
      <c r="AU96" s="2">
        <f t="shared" si="7"/>
        <v>0</v>
      </c>
      <c r="AV96" s="2">
        <f>IF(I96="",0,1)</f>
        <v>0</v>
      </c>
      <c r="AW96" s="2">
        <f>IF(K96="",0,1)</f>
        <v>0</v>
      </c>
      <c r="AX96" s="2">
        <f>IF(P96="",0,1)</f>
        <v>0</v>
      </c>
      <c r="AY96" s="2">
        <f t="shared" si="9"/>
        <v>0</v>
      </c>
      <c r="AZ96" s="2">
        <f t="shared" si="10"/>
        <v>0</v>
      </c>
      <c r="BA96" s="2">
        <f>IF(R96="Completar",1,0)</f>
        <v>0</v>
      </c>
      <c r="BB96" s="2">
        <f>SUM(AT96:AU96)</f>
        <v>0</v>
      </c>
      <c r="BC96" s="2"/>
      <c r="BD96" s="2"/>
      <c r="BE96" s="2"/>
      <c r="BF96" s="2"/>
      <c r="BG96" s="2"/>
      <c r="BH96" s="2"/>
      <c r="BI96" s="2">
        <v>13</v>
      </c>
      <c r="BJ96" s="2"/>
      <c r="BK96" s="2"/>
      <c r="BL96" s="2"/>
      <c r="BM96" s="2"/>
      <c r="BN96" s="2"/>
      <c r="BO96" s="2"/>
      <c r="BP96" s="2"/>
      <c r="BQ96" s="203"/>
      <c r="BR96" s="204"/>
      <c r="BS96" s="204"/>
      <c r="BT96" s="204"/>
      <c r="BU96" s="204"/>
      <c r="BV96" s="204"/>
      <c r="BW96" s="204"/>
      <c r="BX96" s="204"/>
      <c r="BY96" s="204"/>
      <c r="BZ96" s="204"/>
      <c r="CA96" s="204"/>
      <c r="CB96" s="204"/>
      <c r="CC96" s="204"/>
      <c r="CD96" s="204"/>
      <c r="CE96" s="204"/>
      <c r="CF96" s="204"/>
      <c r="CG96" s="204"/>
      <c r="CH96" s="204"/>
      <c r="CI96" s="204"/>
      <c r="CJ96" s="204"/>
      <c r="CK96" s="204"/>
      <c r="CL96" s="204"/>
      <c r="CM96" s="204"/>
      <c r="CN96" s="204"/>
      <c r="CO96" s="204"/>
      <c r="CP96" s="204"/>
      <c r="CQ96" s="20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row>
    <row r="97" spans="1:174" s="10" customFormat="1" ht="18.75" x14ac:dyDescent="0.3">
      <c r="A97" s="96"/>
      <c r="B97" s="166"/>
      <c r="C97" s="561"/>
      <c r="D97" s="562"/>
      <c r="E97" s="562"/>
      <c r="F97" s="562"/>
      <c r="G97" s="562"/>
      <c r="H97" s="563"/>
      <c r="I97" s="114"/>
      <c r="J97" s="115"/>
      <c r="K97" s="114"/>
      <c r="L97" s="564" t="str">
        <f>V97</f>
        <v xml:space="preserve">, , </v>
      </c>
      <c r="M97" s="564"/>
      <c r="N97" s="561"/>
      <c r="O97" s="563"/>
      <c r="P97" s="561"/>
      <c r="Q97" s="563"/>
      <c r="R97" s="540" t="str">
        <f t="shared" si="8"/>
        <v/>
      </c>
      <c r="S97" s="541"/>
      <c r="T97" s="1"/>
      <c r="U97" s="1"/>
      <c r="V97" s="565" t="str">
        <f>CONCATENATE($B$29,", ",$B$30,", ",$B$31)</f>
        <v xml:space="preserve">, , </v>
      </c>
      <c r="W97" s="565"/>
      <c r="X97" s="565"/>
      <c r="Y97" s="1"/>
      <c r="Z97" s="2"/>
      <c r="AA97" s="2">
        <f>IF(B97=4,1,0)</f>
        <v>0</v>
      </c>
      <c r="AB97" s="2"/>
      <c r="AC97" s="2" t="s">
        <v>95</v>
      </c>
      <c r="AD97" s="2"/>
      <c r="AE97" s="150">
        <v>5</v>
      </c>
      <c r="AF97" s="2"/>
      <c r="AG97" s="2"/>
      <c r="AH97" s="147" t="s">
        <v>96</v>
      </c>
      <c r="AI97" s="46"/>
      <c r="AJ97" s="142"/>
      <c r="AK97" s="150">
        <v>4</v>
      </c>
      <c r="AL97" s="2"/>
      <c r="AN97" s="2"/>
      <c r="AO97" s="2"/>
      <c r="AP97" s="2"/>
      <c r="AQ97" s="2"/>
      <c r="AR97" s="150">
        <v>6</v>
      </c>
      <c r="AS97" s="2"/>
      <c r="AT97" s="2">
        <f t="shared" si="7"/>
        <v>0</v>
      </c>
      <c r="AU97" s="2">
        <f t="shared" si="7"/>
        <v>0</v>
      </c>
      <c r="AV97" s="2">
        <f>IF(I97="",0,1)</f>
        <v>0</v>
      </c>
      <c r="AW97" s="2">
        <f>IF(K97="",0,1)</f>
        <v>0</v>
      </c>
      <c r="AX97" s="2">
        <f>IF(P97="",0,1)</f>
        <v>0</v>
      </c>
      <c r="AY97" s="2">
        <f t="shared" si="9"/>
        <v>0</v>
      </c>
      <c r="AZ97" s="2">
        <f t="shared" si="10"/>
        <v>0</v>
      </c>
      <c r="BA97" s="2">
        <f>IF(R97="Completar",1,0)</f>
        <v>0</v>
      </c>
      <c r="BB97" s="2">
        <f>SUM(AT97:AU97)</f>
        <v>0</v>
      </c>
      <c r="BC97" s="2"/>
      <c r="BD97" s="2"/>
      <c r="BE97" s="2"/>
      <c r="BF97" s="2"/>
      <c r="BG97" s="2"/>
      <c r="BH97" s="2"/>
      <c r="BI97" s="2">
        <v>14</v>
      </c>
      <c r="BJ97" s="2"/>
      <c r="BK97" s="2"/>
      <c r="BL97" s="2"/>
      <c r="BM97" s="2"/>
      <c r="BN97" s="2"/>
      <c r="BO97" s="2"/>
      <c r="BP97" s="2"/>
      <c r="BQ97" s="203"/>
      <c r="BR97" s="204"/>
      <c r="BS97" s="204"/>
      <c r="BT97" s="204"/>
      <c r="BU97" s="204"/>
      <c r="BV97" s="204"/>
      <c r="BW97" s="204"/>
      <c r="BX97" s="204"/>
      <c r="BY97" s="204"/>
      <c r="BZ97" s="204"/>
      <c r="CA97" s="204"/>
      <c r="CB97" s="204"/>
      <c r="CC97" s="204"/>
      <c r="CD97" s="204"/>
      <c r="CE97" s="204"/>
      <c r="CF97" s="204"/>
      <c r="CG97" s="204"/>
      <c r="CH97" s="204"/>
      <c r="CI97" s="204"/>
      <c r="CJ97" s="204"/>
      <c r="CK97" s="204"/>
      <c r="CL97" s="204"/>
      <c r="CM97" s="204"/>
      <c r="CN97" s="204"/>
      <c r="CO97" s="204"/>
      <c r="CP97" s="204"/>
      <c r="CQ97" s="20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row>
    <row r="98" spans="1:174" s="10" customFormat="1" ht="19.5" thickBot="1" x14ac:dyDescent="0.35">
      <c r="A98" s="96"/>
      <c r="B98" s="166"/>
      <c r="C98" s="561"/>
      <c r="D98" s="562"/>
      <c r="E98" s="562"/>
      <c r="F98" s="562"/>
      <c r="G98" s="562"/>
      <c r="H98" s="563"/>
      <c r="I98" s="114"/>
      <c r="J98" s="115"/>
      <c r="K98" s="114"/>
      <c r="L98" s="564" t="str">
        <f>V98</f>
        <v xml:space="preserve">, , </v>
      </c>
      <c r="M98" s="564"/>
      <c r="N98" s="561"/>
      <c r="O98" s="563"/>
      <c r="P98" s="561"/>
      <c r="Q98" s="563"/>
      <c r="R98" s="540" t="str">
        <f t="shared" si="8"/>
        <v/>
      </c>
      <c r="S98" s="541"/>
      <c r="T98" s="1"/>
      <c r="U98" s="1"/>
      <c r="V98" s="565" t="str">
        <f>CONCATENATE($B$29,", ",$B$30,", ",$B$31)</f>
        <v xml:space="preserve">, , </v>
      </c>
      <c r="W98" s="565"/>
      <c r="X98" s="565"/>
      <c r="Y98" s="1"/>
      <c r="Z98" s="2"/>
      <c r="AA98" s="2">
        <f>IF(B98=5,1,0)</f>
        <v>0</v>
      </c>
      <c r="AB98" s="2"/>
      <c r="AC98" s="2"/>
      <c r="AD98" s="2"/>
      <c r="AE98" s="151">
        <v>6</v>
      </c>
      <c r="AF98" s="2"/>
      <c r="AG98" s="2"/>
      <c r="AH98" s="148" t="s">
        <v>97</v>
      </c>
      <c r="AI98" s="144"/>
      <c r="AJ98" s="145"/>
      <c r="AK98" s="151">
        <v>5</v>
      </c>
      <c r="AL98" s="2"/>
      <c r="AN98" s="2"/>
      <c r="AO98" s="2"/>
      <c r="AP98" s="2"/>
      <c r="AQ98" s="2"/>
      <c r="AR98" s="150">
        <v>7</v>
      </c>
      <c r="AS98" s="2"/>
      <c r="AT98" s="2">
        <f t="shared" si="7"/>
        <v>0</v>
      </c>
      <c r="AU98" s="2">
        <f t="shared" si="7"/>
        <v>0</v>
      </c>
      <c r="AV98" s="2">
        <f>IF(I98="",0,1)</f>
        <v>0</v>
      </c>
      <c r="AW98" s="2">
        <f>IF(K98="",0,1)</f>
        <v>0</v>
      </c>
      <c r="AX98" s="2">
        <f>IF(P98="",0,1)</f>
        <v>0</v>
      </c>
      <c r="AY98" s="2">
        <f t="shared" si="9"/>
        <v>0</v>
      </c>
      <c r="AZ98" s="2">
        <f t="shared" si="10"/>
        <v>0</v>
      </c>
      <c r="BA98" s="2">
        <f>IF(R98="Completar",1,0)</f>
        <v>0</v>
      </c>
      <c r="BB98" s="2">
        <f>SUM(AT98:AU98)</f>
        <v>0</v>
      </c>
      <c r="BC98" s="2"/>
      <c r="BD98" s="2"/>
      <c r="BE98" s="2"/>
      <c r="BF98" s="2"/>
      <c r="BG98" s="2"/>
      <c r="BH98" s="2"/>
      <c r="BI98" s="2">
        <v>15</v>
      </c>
      <c r="BJ98" s="2"/>
      <c r="BK98" s="2"/>
      <c r="BL98" s="2"/>
      <c r="BM98" s="2"/>
      <c r="BN98" s="2"/>
      <c r="BO98" s="2"/>
      <c r="BP98" s="2"/>
      <c r="BQ98" s="203"/>
      <c r="BR98" s="204"/>
      <c r="BS98" s="204"/>
      <c r="BT98" s="204"/>
      <c r="BU98" s="204"/>
      <c r="BV98" s="204"/>
      <c r="BW98" s="204"/>
      <c r="BX98" s="204"/>
      <c r="BY98" s="204"/>
      <c r="BZ98" s="204"/>
      <c r="CA98" s="204"/>
      <c r="CB98" s="204"/>
      <c r="CC98" s="204"/>
      <c r="CD98" s="204"/>
      <c r="CE98" s="204"/>
      <c r="CF98" s="204"/>
      <c r="CG98" s="204"/>
      <c r="CH98" s="204"/>
      <c r="CI98" s="204"/>
      <c r="CJ98" s="204"/>
      <c r="CK98" s="204"/>
      <c r="CL98" s="204"/>
      <c r="CM98" s="204"/>
      <c r="CN98" s="204"/>
      <c r="CO98" s="204"/>
      <c r="CP98" s="204"/>
      <c r="CQ98" s="20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row>
    <row r="99" spans="1:174" s="10" customFormat="1" x14ac:dyDescent="0.25">
      <c r="A99" s="96"/>
      <c r="B99" s="167" t="s">
        <v>98</v>
      </c>
      <c r="C99" s="4"/>
      <c r="D99" s="4"/>
      <c r="E99" s="4"/>
      <c r="F99" s="4"/>
      <c r="G99" s="4"/>
      <c r="H99" s="4"/>
      <c r="I99" s="4"/>
      <c r="J99" s="4"/>
      <c r="K99" s="4"/>
      <c r="L99" s="4"/>
      <c r="M99" s="4"/>
      <c r="N99" s="4"/>
      <c r="O99" s="4"/>
      <c r="P99" s="4"/>
      <c r="Q99" s="4"/>
      <c r="R99" s="4"/>
      <c r="S99" s="97"/>
      <c r="T99" s="1"/>
      <c r="U99" s="1"/>
      <c r="V99" s="1"/>
      <c r="W99" s="1"/>
      <c r="X99" s="1"/>
      <c r="Y99" s="1"/>
      <c r="Z99" s="2"/>
      <c r="AA99" s="2"/>
      <c r="AB99" s="2"/>
      <c r="AC99" s="2"/>
      <c r="AD99" s="2"/>
      <c r="AE99" s="2"/>
      <c r="AF99" s="2"/>
      <c r="AG99" s="2"/>
      <c r="AH99" s="2"/>
      <c r="AI99" s="2"/>
      <c r="AJ99" s="2"/>
      <c r="AK99" s="2"/>
      <c r="AL99" s="2"/>
      <c r="AN99" s="2"/>
      <c r="AO99" s="2"/>
      <c r="AP99" s="2"/>
      <c r="AQ99" s="2"/>
      <c r="AR99" s="150">
        <v>8</v>
      </c>
      <c r="AS99" s="2"/>
      <c r="AT99" s="2"/>
      <c r="AU99" s="2"/>
      <c r="AV99" s="2"/>
      <c r="AW99" s="2"/>
      <c r="AX99" s="2"/>
      <c r="AY99" s="2"/>
      <c r="AZ99" s="2"/>
      <c r="BA99" s="2">
        <f>SUM(BA94:BA98)</f>
        <v>0</v>
      </c>
      <c r="BB99" s="2"/>
      <c r="BC99" s="2"/>
      <c r="BD99" s="2"/>
      <c r="BE99" s="2"/>
      <c r="BF99" s="2"/>
      <c r="BG99" s="2"/>
      <c r="BH99" s="2"/>
      <c r="BI99" s="2">
        <v>16</v>
      </c>
      <c r="BJ99" s="2"/>
      <c r="BK99" s="2"/>
      <c r="BL99" s="2"/>
      <c r="BM99" s="2"/>
      <c r="BN99" s="2"/>
      <c r="BO99" s="2"/>
      <c r="BP99" s="2"/>
      <c r="BQ99" s="203"/>
      <c r="BR99" s="204"/>
      <c r="BS99" s="204"/>
      <c r="BT99" s="204"/>
      <c r="BU99" s="204"/>
      <c r="BV99" s="204"/>
      <c r="BW99" s="204"/>
      <c r="BX99" s="204"/>
      <c r="BY99" s="204"/>
      <c r="BZ99" s="204"/>
      <c r="CA99" s="204"/>
      <c r="CB99" s="204"/>
      <c r="CC99" s="204"/>
      <c r="CD99" s="204"/>
      <c r="CE99" s="204"/>
      <c r="CF99" s="204"/>
      <c r="CG99" s="204"/>
      <c r="CH99" s="204"/>
      <c r="CI99" s="204"/>
      <c r="CJ99" s="204"/>
      <c r="CK99" s="204"/>
      <c r="CL99" s="204"/>
      <c r="CM99" s="204"/>
      <c r="CN99" s="204"/>
      <c r="CO99" s="204"/>
      <c r="CP99" s="204"/>
      <c r="CQ99" s="20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row>
    <row r="100" spans="1:174" s="10" customFormat="1" ht="19.899999999999999" customHeight="1" x14ac:dyDescent="0.4">
      <c r="A100" s="96"/>
      <c r="B100" s="556" t="s">
        <v>99</v>
      </c>
      <c r="C100" s="557"/>
      <c r="D100" s="557"/>
      <c r="E100" s="557"/>
      <c r="F100" s="557"/>
      <c r="G100" s="557"/>
      <c r="H100" s="557"/>
      <c r="I100" s="101" t="b">
        <f>IF(AA5=1,1,IF(AA7=1,2,IF(AA9=1,3)))</f>
        <v>0</v>
      </c>
      <c r="J100" s="4"/>
      <c r="K100" s="558" t="str">
        <f>IF(I94="","",IF(AB100=0,"Ingresó los talleres solicitados",IF(AB100&lt;0,"Debe ingresar talleres en tabla",IF(AA100&gt;I100,"Cumple con los talleres solicitados",""))))</f>
        <v/>
      </c>
      <c r="L100" s="559"/>
      <c r="M100" s="559"/>
      <c r="N100" s="559"/>
      <c r="O100" s="560"/>
      <c r="P100" s="4"/>
      <c r="Q100" s="223"/>
      <c r="R100" s="4"/>
      <c r="S100" s="97"/>
      <c r="T100" s="1"/>
      <c r="U100" s="1"/>
      <c r="V100" s="1"/>
      <c r="W100" s="1"/>
      <c r="X100" s="1"/>
      <c r="Y100" s="1"/>
      <c r="Z100" s="2"/>
      <c r="AA100" s="46">
        <f>SUM(AA94:AA98)</f>
        <v>0</v>
      </c>
      <c r="AB100" s="2">
        <f>SUM(AA100-I100)</f>
        <v>0</v>
      </c>
      <c r="AC100" s="2"/>
      <c r="AD100" s="2"/>
      <c r="AE100" s="2"/>
      <c r="AF100" s="2"/>
      <c r="AG100" s="2"/>
      <c r="AH100" s="2"/>
      <c r="AI100" s="2"/>
      <c r="AJ100" s="2"/>
      <c r="AK100" s="2"/>
      <c r="AL100" s="2"/>
      <c r="AN100" s="2"/>
      <c r="AO100" s="2"/>
      <c r="AP100" s="2"/>
      <c r="AQ100" s="2"/>
      <c r="AR100" s="150">
        <v>9</v>
      </c>
      <c r="AS100" s="2"/>
      <c r="AT100" s="2"/>
      <c r="AU100" s="2"/>
      <c r="AV100" s="2"/>
      <c r="AW100" s="2"/>
      <c r="AX100" s="2"/>
      <c r="AY100" s="2"/>
      <c r="AZ100" s="2"/>
      <c r="BA100" s="2"/>
      <c r="BB100" s="2"/>
      <c r="BC100" s="2"/>
      <c r="BD100" s="2"/>
      <c r="BE100" s="2"/>
      <c r="BF100" s="2"/>
      <c r="BG100" s="2"/>
      <c r="BH100" s="2"/>
      <c r="BI100" s="2">
        <v>17</v>
      </c>
      <c r="BJ100" s="2"/>
      <c r="BK100" s="2"/>
      <c r="BL100" s="2"/>
      <c r="BM100" s="2"/>
      <c r="BN100" s="2"/>
      <c r="BO100" s="2"/>
      <c r="BP100" s="2"/>
      <c r="BQ100" s="203"/>
      <c r="BR100" s="204"/>
      <c r="BS100" s="204"/>
      <c r="BT100" s="204"/>
      <c r="BU100" s="204"/>
      <c r="BV100" s="204"/>
      <c r="BW100" s="204"/>
      <c r="BX100" s="204"/>
      <c r="BY100" s="204"/>
      <c r="BZ100" s="204"/>
      <c r="CA100" s="204"/>
      <c r="CB100" s="204"/>
      <c r="CC100" s="204"/>
      <c r="CD100" s="204"/>
      <c r="CE100" s="204"/>
      <c r="CF100" s="204"/>
      <c r="CG100" s="204"/>
      <c r="CH100" s="204"/>
      <c r="CI100" s="204"/>
      <c r="CJ100" s="204"/>
      <c r="CK100" s="204"/>
      <c r="CL100" s="204"/>
      <c r="CM100" s="204"/>
      <c r="CN100" s="204"/>
      <c r="CO100" s="204"/>
      <c r="CP100" s="204"/>
      <c r="CQ100" s="20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row>
    <row r="101" spans="1:174" s="10" customFormat="1" ht="19.899999999999999" customHeight="1" x14ac:dyDescent="0.25">
      <c r="A101" s="96"/>
      <c r="B101" s="556" t="s">
        <v>100</v>
      </c>
      <c r="C101" s="557"/>
      <c r="D101" s="557"/>
      <c r="E101" s="557"/>
      <c r="F101" s="557"/>
      <c r="G101" s="557"/>
      <c r="H101" s="557"/>
      <c r="I101" s="101" t="str">
        <f>IF(AA5=1,2,IF(AA7=1,4,IF(AA9=1,6,"")))</f>
        <v/>
      </c>
      <c r="J101" s="4"/>
      <c r="K101" s="558" t="str">
        <f>IF(I94="","",IF(AB101=0,"Ingresó las horas solicitadas",IF(AB101&lt;0,"Debe ingresar horas en tabla",IF(AA101&gt;I101,"Cumple las horas solicitadas",""))))</f>
        <v/>
      </c>
      <c r="L101" s="559"/>
      <c r="M101" s="559"/>
      <c r="N101" s="559"/>
      <c r="O101" s="560"/>
      <c r="P101" s="4"/>
      <c r="Q101" s="4"/>
      <c r="R101" s="4"/>
      <c r="S101" s="97"/>
      <c r="T101" s="1"/>
      <c r="U101" s="1"/>
      <c r="V101" s="1"/>
      <c r="W101" s="1"/>
      <c r="X101" s="1"/>
      <c r="Y101" s="1"/>
      <c r="Z101" s="2"/>
      <c r="AA101" s="46">
        <f>SUM(I94:L98)</f>
        <v>0</v>
      </c>
      <c r="AB101" s="282" t="e">
        <f>SUM(AA101-I101)</f>
        <v>#VALUE!</v>
      </c>
      <c r="AC101" s="282"/>
      <c r="AD101" s="2"/>
      <c r="AE101" s="2"/>
      <c r="AF101" s="2"/>
      <c r="AG101" s="2"/>
      <c r="AH101" s="2"/>
      <c r="AI101" s="2"/>
      <c r="AJ101" s="2"/>
      <c r="AK101" s="2"/>
      <c r="AL101" s="2"/>
      <c r="AN101" s="2"/>
      <c r="AO101" s="2"/>
      <c r="AP101" s="2"/>
      <c r="AQ101" s="2"/>
      <c r="AR101" s="150">
        <v>10</v>
      </c>
      <c r="AS101" s="2"/>
      <c r="AT101" s="2"/>
      <c r="AU101" s="2"/>
      <c r="AV101" s="2"/>
      <c r="AW101" s="2"/>
      <c r="AX101" s="2"/>
      <c r="AY101" s="2"/>
      <c r="AZ101" s="2"/>
      <c r="BA101" s="2"/>
      <c r="BB101" s="2"/>
      <c r="BC101" s="2"/>
      <c r="BD101" s="2"/>
      <c r="BE101" s="2"/>
      <c r="BF101" s="2"/>
      <c r="BG101" s="2"/>
      <c r="BH101" s="2"/>
      <c r="BI101" s="2">
        <v>18</v>
      </c>
      <c r="BJ101" s="2"/>
      <c r="BK101" s="2"/>
      <c r="BL101" s="2"/>
      <c r="BM101" s="2"/>
      <c r="BN101" s="2"/>
      <c r="BO101" s="2"/>
      <c r="BP101" s="2"/>
      <c r="BQ101" s="203"/>
      <c r="BR101" s="204"/>
      <c r="BS101" s="204"/>
      <c r="BT101" s="204"/>
      <c r="BU101" s="204"/>
      <c r="BV101" s="204"/>
      <c r="BW101" s="204"/>
      <c r="BX101" s="204"/>
      <c r="BY101" s="204"/>
      <c r="BZ101" s="204"/>
      <c r="CA101" s="204"/>
      <c r="CB101" s="204"/>
      <c r="CC101" s="204"/>
      <c r="CD101" s="204"/>
      <c r="CE101" s="204"/>
      <c r="CF101" s="204"/>
      <c r="CG101" s="204"/>
      <c r="CH101" s="204"/>
      <c r="CI101" s="204"/>
      <c r="CJ101" s="204"/>
      <c r="CK101" s="204"/>
      <c r="CL101" s="204"/>
      <c r="CM101" s="204"/>
      <c r="CN101" s="204"/>
      <c r="CO101" s="204"/>
      <c r="CP101" s="204"/>
      <c r="CQ101" s="20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row>
    <row r="102" spans="1:174" s="10" customFormat="1" ht="19.899999999999999" customHeight="1" x14ac:dyDescent="0.25">
      <c r="A102" s="96"/>
      <c r="B102" s="557" t="s">
        <v>101</v>
      </c>
      <c r="C102" s="557"/>
      <c r="D102" s="557"/>
      <c r="E102" s="557"/>
      <c r="F102" s="557"/>
      <c r="G102" s="557"/>
      <c r="H102" s="557"/>
      <c r="I102" s="101" t="e">
        <f>I100*AC102</f>
        <v>#N/A</v>
      </c>
      <c r="J102" s="4"/>
      <c r="K102" s="558" t="str">
        <f>IF(I94="","",IF(I102=AA102,"Ingresó los estudiantes solicitados",IF(I102&gt;AA102,"Debe ingresar estudiantes",IF(I102&lt;AA102,"Cumple los estudiantes solicitados",""))))</f>
        <v/>
      </c>
      <c r="L102" s="559"/>
      <c r="M102" s="559"/>
      <c r="N102" s="559"/>
      <c r="O102" s="560"/>
      <c r="P102" s="4"/>
      <c r="Q102" s="4"/>
      <c r="R102" s="4"/>
      <c r="S102" s="97"/>
      <c r="T102" s="1"/>
      <c r="U102" s="1"/>
      <c r="V102" s="1"/>
      <c r="W102" s="1"/>
      <c r="X102" s="1"/>
      <c r="Y102" s="1"/>
      <c r="Z102" s="2"/>
      <c r="AA102" s="2">
        <f>SUM(K94:N98)</f>
        <v>0</v>
      </c>
      <c r="AB102" s="2" t="e">
        <f>SUM(AA102-AC102)</f>
        <v>#N/A</v>
      </c>
      <c r="AC102" s="2" t="e">
        <f>IF(P16&lt;20,"Libre",IF(P16&lt;100,10,20))</f>
        <v>#N/A</v>
      </c>
      <c r="AD102" s="2"/>
      <c r="AE102" s="2"/>
      <c r="AF102" s="2"/>
      <c r="AG102" s="2"/>
      <c r="AH102" s="2"/>
      <c r="AI102" s="2"/>
      <c r="AJ102" s="2"/>
      <c r="AK102" s="2"/>
      <c r="AL102" s="2"/>
      <c r="AN102" s="2"/>
      <c r="AO102" s="2"/>
      <c r="AP102" s="2"/>
      <c r="AQ102" s="2"/>
      <c r="AR102" s="150">
        <v>11</v>
      </c>
      <c r="AS102" s="2"/>
      <c r="AT102" s="2"/>
      <c r="AU102" s="2"/>
      <c r="AV102" s="2"/>
      <c r="AW102" s="2"/>
      <c r="AX102" s="2"/>
      <c r="AY102" s="2"/>
      <c r="AZ102" s="2"/>
      <c r="BA102" s="2"/>
      <c r="BB102" s="2"/>
      <c r="BC102" s="2"/>
      <c r="BD102" s="2"/>
      <c r="BE102" s="2"/>
      <c r="BF102" s="2"/>
      <c r="BG102" s="2"/>
      <c r="BH102" s="2"/>
      <c r="BI102" s="2">
        <v>19</v>
      </c>
      <c r="BJ102" s="2"/>
      <c r="BK102" s="2"/>
      <c r="BL102" s="2"/>
      <c r="BM102" s="2"/>
      <c r="BN102" s="2"/>
      <c r="BO102" s="2"/>
      <c r="BP102" s="2"/>
      <c r="BQ102" s="203"/>
      <c r="BR102" s="204"/>
      <c r="BS102" s="204"/>
      <c r="BT102" s="204"/>
      <c r="BU102" s="204"/>
      <c r="BV102" s="204"/>
      <c r="BW102" s="204"/>
      <c r="BX102" s="204"/>
      <c r="BY102" s="204"/>
      <c r="BZ102" s="204"/>
      <c r="CA102" s="204"/>
      <c r="CB102" s="204"/>
      <c r="CC102" s="204"/>
      <c r="CD102" s="204"/>
      <c r="CE102" s="204"/>
      <c r="CF102" s="204"/>
      <c r="CG102" s="204"/>
      <c r="CH102" s="204"/>
      <c r="CI102" s="204"/>
      <c r="CJ102" s="204"/>
      <c r="CK102" s="204"/>
      <c r="CL102" s="204"/>
      <c r="CM102" s="204"/>
      <c r="CN102" s="204"/>
      <c r="CO102" s="204"/>
      <c r="CP102" s="204"/>
      <c r="CQ102" s="20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row>
    <row r="103" spans="1:174" s="10" customFormat="1" x14ac:dyDescent="0.25">
      <c r="A103" s="96"/>
      <c r="B103" s="542"/>
      <c r="C103" s="542"/>
      <c r="D103" s="542"/>
      <c r="E103" s="542"/>
      <c r="F103" s="542"/>
      <c r="G103" s="542"/>
      <c r="H103" s="542"/>
      <c r="I103" s="4"/>
      <c r="J103" s="4"/>
      <c r="K103" s="4"/>
      <c r="L103" s="4"/>
      <c r="M103" s="4"/>
      <c r="N103" s="4"/>
      <c r="O103" s="4"/>
      <c r="P103" s="4"/>
      <c r="Q103" s="4"/>
      <c r="R103" s="4"/>
      <c r="S103" s="97"/>
      <c r="T103" s="1"/>
      <c r="U103" s="1"/>
      <c r="V103" s="1"/>
      <c r="W103" s="1"/>
      <c r="X103" s="1"/>
      <c r="Y103" s="1"/>
      <c r="Z103" s="2"/>
      <c r="AA103" s="2"/>
      <c r="AB103" s="2"/>
      <c r="AC103" s="2"/>
      <c r="AD103" s="2"/>
      <c r="AE103" s="2"/>
      <c r="AF103" s="2"/>
      <c r="AG103" s="2"/>
      <c r="AH103" s="2"/>
      <c r="AI103" s="2"/>
      <c r="AJ103" s="2"/>
      <c r="AK103" s="2"/>
      <c r="AL103" s="2"/>
      <c r="AN103" s="2"/>
      <c r="AO103" s="2"/>
      <c r="AP103" s="2"/>
      <c r="AQ103" s="2"/>
      <c r="AR103" s="150">
        <v>12</v>
      </c>
      <c r="AS103" s="2"/>
      <c r="AT103" s="2"/>
      <c r="AU103" s="2"/>
      <c r="AV103" s="2"/>
      <c r="AW103" s="2"/>
      <c r="AX103" s="2"/>
      <c r="AY103" s="2"/>
      <c r="AZ103" s="2"/>
      <c r="BA103" s="2"/>
      <c r="BB103" s="2"/>
      <c r="BC103" s="2"/>
      <c r="BD103" s="2"/>
      <c r="BE103" s="2"/>
      <c r="BF103" s="2"/>
      <c r="BG103" s="2"/>
      <c r="BH103" s="2"/>
      <c r="BI103" s="2">
        <v>20</v>
      </c>
      <c r="BJ103" s="2"/>
      <c r="BK103" s="2"/>
      <c r="BL103" s="2"/>
      <c r="BM103" s="2"/>
      <c r="BN103" s="2"/>
      <c r="BO103" s="2"/>
      <c r="BP103" s="2"/>
      <c r="BQ103" s="203"/>
      <c r="BR103" s="204"/>
      <c r="BS103" s="204"/>
      <c r="BT103" s="204"/>
      <c r="BU103" s="204"/>
      <c r="BV103" s="204"/>
      <c r="BW103" s="204"/>
      <c r="BX103" s="204"/>
      <c r="BY103" s="204"/>
      <c r="BZ103" s="204"/>
      <c r="CA103" s="204"/>
      <c r="CB103" s="204"/>
      <c r="CC103" s="204"/>
      <c r="CD103" s="204"/>
      <c r="CE103" s="204"/>
      <c r="CF103" s="204"/>
      <c r="CG103" s="204"/>
      <c r="CH103" s="204"/>
      <c r="CI103" s="204"/>
      <c r="CJ103" s="204"/>
      <c r="CK103" s="204"/>
      <c r="CL103" s="204"/>
      <c r="CM103" s="204"/>
      <c r="CN103" s="204"/>
      <c r="CO103" s="204"/>
      <c r="CP103" s="204"/>
      <c r="CQ103" s="20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row>
    <row r="104" spans="1:174" s="10" customFormat="1" x14ac:dyDescent="0.25">
      <c r="A104" s="96"/>
      <c r="B104" s="96"/>
      <c r="C104" s="4"/>
      <c r="D104" s="4"/>
      <c r="E104" s="4"/>
      <c r="F104" s="4"/>
      <c r="G104" s="4"/>
      <c r="H104" s="4"/>
      <c r="I104" s="4"/>
      <c r="J104" s="4"/>
      <c r="K104" s="4"/>
      <c r="L104" s="4"/>
      <c r="M104" s="4"/>
      <c r="N104" s="4"/>
      <c r="O104" s="4"/>
      <c r="P104" s="4"/>
      <c r="Q104" s="4"/>
      <c r="R104" s="4"/>
      <c r="S104" s="97"/>
      <c r="T104" s="1"/>
      <c r="U104" s="1"/>
      <c r="V104" s="1"/>
      <c r="W104" s="1"/>
      <c r="X104" s="1"/>
      <c r="Y104" s="1"/>
      <c r="Z104" s="2"/>
      <c r="AA104" s="2"/>
      <c r="AB104" s="2"/>
      <c r="AC104" s="2"/>
      <c r="AD104" s="2"/>
      <c r="AE104" s="2"/>
      <c r="AF104" s="2"/>
      <c r="AG104" s="2"/>
      <c r="AH104" s="2"/>
      <c r="AI104" s="2"/>
      <c r="AJ104" s="2"/>
      <c r="AK104" s="2"/>
      <c r="AL104" s="2"/>
      <c r="AN104" s="2"/>
      <c r="AO104" s="2"/>
      <c r="AP104" s="2"/>
      <c r="AQ104" s="2"/>
      <c r="AR104" s="150">
        <v>13</v>
      </c>
      <c r="AS104" s="2"/>
      <c r="AT104" s="2"/>
      <c r="AU104" s="2"/>
      <c r="AV104" s="2"/>
      <c r="AW104" s="2"/>
      <c r="AX104" s="2"/>
      <c r="AY104" s="2"/>
      <c r="AZ104" s="2"/>
      <c r="BA104" s="2"/>
      <c r="BB104" s="2"/>
      <c r="BC104" s="2"/>
      <c r="BD104" s="2"/>
      <c r="BE104" s="2"/>
      <c r="BF104" s="2"/>
      <c r="BG104" s="2"/>
      <c r="BH104" s="2"/>
      <c r="BI104" s="2">
        <v>21</v>
      </c>
      <c r="BJ104" s="2"/>
      <c r="BK104" s="2"/>
      <c r="BL104" s="2"/>
      <c r="BM104" s="2"/>
      <c r="BN104" s="2"/>
      <c r="BO104" s="2"/>
      <c r="BP104" s="2"/>
      <c r="BQ104" s="203"/>
      <c r="BR104" s="204"/>
      <c r="BS104" s="204"/>
      <c r="BT104" s="204"/>
      <c r="BU104" s="204"/>
      <c r="BV104" s="204"/>
      <c r="BW104" s="204"/>
      <c r="BX104" s="204"/>
      <c r="BY104" s="204"/>
      <c r="BZ104" s="204"/>
      <c r="CA104" s="204"/>
      <c r="CB104" s="204"/>
      <c r="CC104" s="204"/>
      <c r="CD104" s="204"/>
      <c r="CE104" s="204"/>
      <c r="CF104" s="204"/>
      <c r="CG104" s="204"/>
      <c r="CH104" s="204"/>
      <c r="CI104" s="204"/>
      <c r="CJ104" s="204"/>
      <c r="CK104" s="204"/>
      <c r="CL104" s="204"/>
      <c r="CM104" s="204"/>
      <c r="CN104" s="204"/>
      <c r="CO104" s="204"/>
      <c r="CP104" s="204"/>
      <c r="CQ104" s="20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row>
    <row r="105" spans="1:174" s="10" customFormat="1" ht="18.75" x14ac:dyDescent="0.3">
      <c r="A105" s="96"/>
      <c r="B105" s="96"/>
      <c r="C105" s="4"/>
      <c r="D105" s="4"/>
      <c r="E105" s="4"/>
      <c r="F105" s="4"/>
      <c r="G105" s="4"/>
      <c r="H105" s="4"/>
      <c r="I105" s="218" t="s">
        <v>102</v>
      </c>
      <c r="J105" s="4"/>
      <c r="K105" s="4"/>
      <c r="L105" s="4"/>
      <c r="M105" s="4"/>
      <c r="N105" s="4"/>
      <c r="O105" s="4"/>
      <c r="P105" s="4"/>
      <c r="Q105" s="4"/>
      <c r="R105" s="4"/>
      <c r="S105" s="97"/>
      <c r="T105" s="1"/>
      <c r="U105" s="1"/>
      <c r="V105" s="1"/>
      <c r="W105" s="1"/>
      <c r="X105" s="1"/>
      <c r="Y105" s="1"/>
      <c r="Z105" s="2"/>
      <c r="AA105" s="2"/>
      <c r="AB105" s="2"/>
      <c r="AC105" s="2"/>
      <c r="AD105" s="2"/>
      <c r="AE105" s="2"/>
      <c r="AF105" s="2"/>
      <c r="AG105" s="2"/>
      <c r="AH105" s="2"/>
      <c r="AI105" s="2"/>
      <c r="AJ105" s="2"/>
      <c r="AK105" s="2"/>
      <c r="AL105" s="2"/>
      <c r="AN105" s="2"/>
      <c r="AO105" s="2"/>
      <c r="AP105" s="2"/>
      <c r="AQ105" s="2"/>
      <c r="AR105" s="150">
        <v>14</v>
      </c>
      <c r="AS105" s="2"/>
      <c r="AT105" s="2"/>
      <c r="AU105" s="2"/>
      <c r="AV105" s="2"/>
      <c r="AW105" s="2"/>
      <c r="AX105" s="2"/>
      <c r="AY105" s="2"/>
      <c r="AZ105" s="2"/>
      <c r="BA105" s="2"/>
      <c r="BB105" s="2"/>
      <c r="BC105" s="2"/>
      <c r="BD105" s="2"/>
      <c r="BE105" s="2"/>
      <c r="BF105" s="2"/>
      <c r="BG105" s="2"/>
      <c r="BH105" s="2"/>
      <c r="BI105" s="2">
        <v>22</v>
      </c>
      <c r="BJ105" s="2"/>
      <c r="BK105" s="2"/>
      <c r="BL105" s="2"/>
      <c r="BM105" s="2"/>
      <c r="BN105" s="2"/>
      <c r="BO105" s="2"/>
      <c r="BP105" s="2"/>
      <c r="BQ105" s="203"/>
      <c r="BR105" s="204"/>
      <c r="BS105" s="204"/>
      <c r="BT105" s="204"/>
      <c r="BU105" s="204"/>
      <c r="BV105" s="204"/>
      <c r="BW105" s="204"/>
      <c r="BX105" s="204"/>
      <c r="BY105" s="204"/>
      <c r="BZ105" s="204"/>
      <c r="CA105" s="204"/>
      <c r="CB105" s="204"/>
      <c r="CC105" s="204"/>
      <c r="CD105" s="204"/>
      <c r="CE105" s="204"/>
      <c r="CF105" s="204"/>
      <c r="CG105" s="204"/>
      <c r="CH105" s="204"/>
      <c r="CI105" s="204"/>
      <c r="CJ105" s="204"/>
      <c r="CK105" s="204"/>
      <c r="CL105" s="204"/>
      <c r="CM105" s="204"/>
      <c r="CN105" s="204"/>
      <c r="CO105" s="204"/>
      <c r="CP105" s="204"/>
      <c r="CQ105" s="20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row>
    <row r="106" spans="1:174" s="10" customFormat="1" ht="16.5" thickBot="1" x14ac:dyDescent="0.3">
      <c r="A106" s="96"/>
      <c r="B106" s="96"/>
      <c r="C106" s="4"/>
      <c r="D106" s="4"/>
      <c r="E106" s="4"/>
      <c r="F106" s="4"/>
      <c r="G106" s="4"/>
      <c r="H106" s="4"/>
      <c r="I106" s="4"/>
      <c r="J106" s="4"/>
      <c r="K106" s="4"/>
      <c r="L106" s="4"/>
      <c r="M106" s="4"/>
      <c r="N106" s="4"/>
      <c r="O106" s="4"/>
      <c r="P106" s="4"/>
      <c r="Q106" s="4"/>
      <c r="R106" s="4"/>
      <c r="S106" s="97"/>
      <c r="T106" s="1"/>
      <c r="U106" s="1"/>
      <c r="V106" s="1"/>
      <c r="W106" s="1"/>
      <c r="X106" s="1"/>
      <c r="Y106" s="1"/>
      <c r="Z106" s="2"/>
      <c r="AA106" s="2"/>
      <c r="AB106" s="2"/>
      <c r="AC106" s="2"/>
      <c r="AD106" s="2"/>
      <c r="AE106" s="2"/>
      <c r="AF106" s="2"/>
      <c r="AG106" s="2"/>
      <c r="AH106" s="2"/>
      <c r="AI106" s="2"/>
      <c r="AJ106" s="2"/>
      <c r="AK106" s="2"/>
      <c r="AL106" s="2"/>
      <c r="AN106" s="2"/>
      <c r="AO106" s="2"/>
      <c r="AP106" s="2"/>
      <c r="AQ106" s="2"/>
      <c r="AR106" s="150">
        <v>15</v>
      </c>
      <c r="AS106" s="2"/>
      <c r="AT106" s="2"/>
      <c r="AU106" s="2"/>
      <c r="AV106" s="2"/>
      <c r="AW106" s="2"/>
      <c r="AX106" s="2"/>
      <c r="AY106" s="2"/>
      <c r="AZ106" s="2"/>
      <c r="BA106" s="2"/>
      <c r="BB106" s="2"/>
      <c r="BC106" s="2"/>
      <c r="BD106" s="2"/>
      <c r="BE106" s="2"/>
      <c r="BF106" s="2"/>
      <c r="BG106" s="2"/>
      <c r="BH106" s="2"/>
      <c r="BI106" s="2">
        <v>23</v>
      </c>
      <c r="BJ106" s="2"/>
      <c r="BK106" s="2"/>
      <c r="BL106" s="2"/>
      <c r="BM106" s="2"/>
      <c r="BN106" s="2"/>
      <c r="BO106" s="2"/>
      <c r="BP106" s="2"/>
      <c r="BQ106" s="203"/>
      <c r="BR106" s="204"/>
      <c r="BS106" s="204"/>
      <c r="BT106" s="204"/>
      <c r="BU106" s="204"/>
      <c r="BV106" s="204"/>
      <c r="BW106" s="204"/>
      <c r="BX106" s="204"/>
      <c r="BY106" s="204"/>
      <c r="BZ106" s="204"/>
      <c r="CA106" s="204"/>
      <c r="CB106" s="204"/>
      <c r="CC106" s="204"/>
      <c r="CD106" s="204"/>
      <c r="CE106" s="204"/>
      <c r="CF106" s="204"/>
      <c r="CG106" s="204"/>
      <c r="CH106" s="204"/>
      <c r="CI106" s="204"/>
      <c r="CJ106" s="204"/>
      <c r="CK106" s="204"/>
      <c r="CL106" s="204"/>
      <c r="CM106" s="204"/>
      <c r="CN106" s="204"/>
      <c r="CO106" s="204"/>
      <c r="CP106" s="204"/>
      <c r="CQ106" s="20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row>
    <row r="107" spans="1:174" s="10" customFormat="1" x14ac:dyDescent="0.25">
      <c r="A107" s="96"/>
      <c r="B107" s="543" t="s">
        <v>103</v>
      </c>
      <c r="C107" s="544"/>
      <c r="D107" s="544"/>
      <c r="E107" s="544"/>
      <c r="F107" s="544"/>
      <c r="G107" s="544"/>
      <c r="H107" s="544"/>
      <c r="I107" s="544"/>
      <c r="J107" s="544"/>
      <c r="K107" s="544"/>
      <c r="L107" s="544"/>
      <c r="M107" s="544"/>
      <c r="N107" s="544"/>
      <c r="O107" s="544"/>
      <c r="P107" s="544"/>
      <c r="Q107" s="544"/>
      <c r="R107" s="4"/>
      <c r="S107" s="97"/>
      <c r="T107" s="1"/>
      <c r="U107" s="1"/>
      <c r="V107" s="1"/>
      <c r="W107" s="1"/>
      <c r="X107" s="1"/>
      <c r="Y107" s="1"/>
      <c r="Z107" s="2"/>
      <c r="AA107" s="2"/>
      <c r="AB107" s="2"/>
      <c r="AC107" s="2"/>
      <c r="AD107" s="2"/>
      <c r="AE107" s="2"/>
      <c r="AF107" s="2"/>
      <c r="AG107" s="2"/>
      <c r="AH107" s="2"/>
      <c r="AI107" s="2"/>
      <c r="AJ107" s="2"/>
      <c r="AK107" s="146" t="s">
        <v>104</v>
      </c>
      <c r="AL107" s="140"/>
      <c r="AN107" s="2"/>
      <c r="AO107" s="2"/>
      <c r="AP107" s="2"/>
      <c r="AQ107" s="2"/>
      <c r="AR107" s="150">
        <v>16</v>
      </c>
      <c r="AS107" s="2"/>
      <c r="AT107" s="2"/>
      <c r="AU107" s="2"/>
      <c r="AV107" s="2"/>
      <c r="AW107" s="2"/>
      <c r="AX107" s="2"/>
      <c r="AY107" s="2"/>
      <c r="AZ107" s="2"/>
      <c r="BA107" s="2"/>
      <c r="BB107" s="2"/>
      <c r="BC107" s="2"/>
      <c r="BD107" s="2"/>
      <c r="BE107" s="2"/>
      <c r="BF107" s="2"/>
      <c r="BG107" s="2"/>
      <c r="BH107" s="2"/>
      <c r="BI107" s="2">
        <v>24</v>
      </c>
      <c r="BJ107" s="2"/>
      <c r="BK107" s="2"/>
      <c r="BL107" s="2"/>
      <c r="BM107" s="2"/>
      <c r="BN107" s="2"/>
      <c r="BO107" s="2"/>
      <c r="BP107" s="2"/>
      <c r="BQ107" s="203"/>
      <c r="BR107" s="204"/>
      <c r="BS107" s="204"/>
      <c r="BT107" s="204"/>
      <c r="BU107" s="204"/>
      <c r="BV107" s="204"/>
      <c r="BW107" s="204"/>
      <c r="BX107" s="204"/>
      <c r="BY107" s="204"/>
      <c r="BZ107" s="204"/>
      <c r="CA107" s="204"/>
      <c r="CB107" s="204"/>
      <c r="CC107" s="204"/>
      <c r="CD107" s="204"/>
      <c r="CE107" s="204"/>
      <c r="CF107" s="204"/>
      <c r="CG107" s="204"/>
      <c r="CH107" s="204"/>
      <c r="CI107" s="204"/>
      <c r="CJ107" s="204"/>
      <c r="CK107" s="204"/>
      <c r="CL107" s="204"/>
      <c r="CM107" s="204"/>
      <c r="CN107" s="204"/>
      <c r="CO107" s="204"/>
      <c r="CP107" s="204"/>
      <c r="CQ107" s="20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row>
    <row r="108" spans="1:174" s="10" customFormat="1" ht="15.75" customHeight="1" x14ac:dyDescent="0.25">
      <c r="A108" s="96"/>
      <c r="B108" s="513" t="s">
        <v>84</v>
      </c>
      <c r="C108" s="545" t="s">
        <v>85</v>
      </c>
      <c r="D108" s="546"/>
      <c r="E108" s="546"/>
      <c r="F108" s="546"/>
      <c r="G108" s="546"/>
      <c r="H108" s="547"/>
      <c r="I108" s="551" t="s">
        <v>4857</v>
      </c>
      <c r="J108" s="553" t="s">
        <v>105</v>
      </c>
      <c r="K108" s="554"/>
      <c r="L108" s="554"/>
      <c r="M108" s="555"/>
      <c r="N108" s="553" t="s">
        <v>106</v>
      </c>
      <c r="O108" s="554"/>
      <c r="P108" s="554"/>
      <c r="Q108" s="555"/>
      <c r="R108" s="4"/>
      <c r="S108" s="97"/>
      <c r="T108" s="1"/>
      <c r="U108" s="1"/>
      <c r="V108" s="1"/>
      <c r="W108" s="1"/>
      <c r="X108" s="1"/>
      <c r="Y108" s="1"/>
      <c r="Z108" s="2"/>
      <c r="AA108" s="2"/>
      <c r="AB108" s="2"/>
      <c r="AC108" s="2"/>
      <c r="AD108" s="2"/>
      <c r="AE108" s="2"/>
      <c r="AF108" s="2"/>
      <c r="AG108" s="2"/>
      <c r="AH108" s="2"/>
      <c r="AI108" s="2"/>
      <c r="AJ108" s="2"/>
      <c r="AK108" s="147" t="s">
        <v>107</v>
      </c>
      <c r="AL108" s="142"/>
      <c r="AN108" s="2"/>
      <c r="AO108" s="2"/>
      <c r="AP108" s="2"/>
      <c r="AQ108" s="2"/>
      <c r="AR108" s="150">
        <v>17</v>
      </c>
      <c r="AS108" s="2"/>
      <c r="AT108" s="2"/>
      <c r="AU108" s="2"/>
      <c r="AV108" s="2"/>
      <c r="AW108" s="2"/>
      <c r="AX108" s="2"/>
      <c r="AY108" s="2"/>
      <c r="AZ108" s="2"/>
      <c r="BA108" s="2"/>
      <c r="BB108" s="2"/>
      <c r="BC108" s="2"/>
      <c r="BD108" s="2"/>
      <c r="BE108" s="2"/>
      <c r="BF108" s="2"/>
      <c r="BG108" s="2"/>
      <c r="BH108" s="2"/>
      <c r="BI108" s="2">
        <v>25</v>
      </c>
      <c r="BJ108" s="2"/>
      <c r="BK108" s="2"/>
      <c r="BL108" s="2"/>
      <c r="BM108" s="2"/>
      <c r="BN108" s="2"/>
      <c r="BO108" s="2"/>
      <c r="BP108" s="2"/>
      <c r="BQ108" s="203"/>
      <c r="BR108" s="204"/>
      <c r="BS108" s="204"/>
      <c r="BT108" s="204"/>
      <c r="BU108" s="204"/>
      <c r="BV108" s="204"/>
      <c r="BW108" s="204"/>
      <c r="BX108" s="204"/>
      <c r="BY108" s="204"/>
      <c r="BZ108" s="204"/>
      <c r="CA108" s="204"/>
      <c r="CB108" s="204"/>
      <c r="CC108" s="204"/>
      <c r="CD108" s="204"/>
      <c r="CE108" s="204"/>
      <c r="CF108" s="204"/>
      <c r="CG108" s="204"/>
      <c r="CH108" s="204"/>
      <c r="CI108" s="204"/>
      <c r="CJ108" s="204"/>
      <c r="CK108" s="204"/>
      <c r="CL108" s="204"/>
      <c r="CM108" s="204"/>
      <c r="CN108" s="204"/>
      <c r="CO108" s="204"/>
      <c r="CP108" s="204"/>
      <c r="CQ108" s="20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row>
    <row r="109" spans="1:174" s="10" customFormat="1" x14ac:dyDescent="0.25">
      <c r="A109" s="96"/>
      <c r="B109" s="513"/>
      <c r="C109" s="548"/>
      <c r="D109" s="549"/>
      <c r="E109" s="549"/>
      <c r="F109" s="549"/>
      <c r="G109" s="549"/>
      <c r="H109" s="550"/>
      <c r="I109" s="552"/>
      <c r="J109" s="515" t="s">
        <v>108</v>
      </c>
      <c r="K109" s="515"/>
      <c r="L109" s="429" t="s">
        <v>109</v>
      </c>
      <c r="M109" s="428"/>
      <c r="N109" s="429" t="s">
        <v>108</v>
      </c>
      <c r="O109" s="428"/>
      <c r="P109" s="429" t="s">
        <v>109</v>
      </c>
      <c r="Q109" s="428"/>
      <c r="R109" s="4"/>
      <c r="S109" s="97"/>
      <c r="T109" s="1"/>
      <c r="U109" s="1"/>
      <c r="V109" s="1"/>
      <c r="W109" s="1"/>
      <c r="X109" s="1"/>
      <c r="Y109" s="1"/>
      <c r="Z109" s="2"/>
      <c r="AA109" s="2"/>
      <c r="AB109" s="2"/>
      <c r="AC109" s="2"/>
      <c r="AD109" s="2"/>
      <c r="AE109" s="2"/>
      <c r="AF109" s="2"/>
      <c r="AG109" s="2"/>
      <c r="AH109" s="2"/>
      <c r="AI109" s="2"/>
      <c r="AJ109" s="2"/>
      <c r="AK109" s="147" t="s">
        <v>110</v>
      </c>
      <c r="AL109" s="142"/>
      <c r="AN109" s="2"/>
      <c r="AO109" s="2"/>
      <c r="AP109" s="2"/>
      <c r="AQ109" s="2"/>
      <c r="AR109" s="150">
        <v>18</v>
      </c>
      <c r="AS109" s="2"/>
      <c r="AT109" s="2"/>
      <c r="AU109" s="2"/>
      <c r="AV109" s="2"/>
      <c r="AW109" s="2"/>
      <c r="AX109" s="2"/>
      <c r="AY109" s="2"/>
      <c r="AZ109" s="2"/>
      <c r="BA109" s="2"/>
      <c r="BB109" s="2"/>
      <c r="BC109" s="2"/>
      <c r="BD109" s="2"/>
      <c r="BE109" s="2"/>
      <c r="BF109" s="2"/>
      <c r="BG109" s="2"/>
      <c r="BH109" s="2"/>
      <c r="BI109" s="2">
        <v>26</v>
      </c>
      <c r="BJ109" s="2"/>
      <c r="BK109" s="2"/>
      <c r="BL109" s="2"/>
      <c r="BM109" s="2"/>
      <c r="BN109" s="2"/>
      <c r="BO109" s="2"/>
      <c r="BP109" s="2"/>
      <c r="BQ109" s="203"/>
      <c r="BR109" s="204"/>
      <c r="BS109" s="204"/>
      <c r="BT109" s="204"/>
      <c r="BU109" s="204"/>
      <c r="BV109" s="204"/>
      <c r="BW109" s="204"/>
      <c r="BX109" s="204"/>
      <c r="BY109" s="204"/>
      <c r="BZ109" s="204"/>
      <c r="CA109" s="204"/>
      <c r="CB109" s="204"/>
      <c r="CC109" s="204"/>
      <c r="CD109" s="204"/>
      <c r="CE109" s="204"/>
      <c r="CF109" s="204"/>
      <c r="CG109" s="204"/>
      <c r="CH109" s="204"/>
      <c r="CI109" s="204"/>
      <c r="CJ109" s="204"/>
      <c r="CK109" s="204"/>
      <c r="CL109" s="204"/>
      <c r="CM109" s="204"/>
      <c r="CN109" s="204"/>
      <c r="CO109" s="204"/>
      <c r="CP109" s="204"/>
      <c r="CQ109" s="20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row>
    <row r="110" spans="1:174" s="10" customFormat="1" ht="18.75" x14ac:dyDescent="0.3">
      <c r="A110" s="96"/>
      <c r="B110" s="168">
        <f t="shared" ref="B110:C114" si="11">B94</f>
        <v>0</v>
      </c>
      <c r="C110" s="534">
        <f t="shared" si="11"/>
        <v>0</v>
      </c>
      <c r="D110" s="535"/>
      <c r="E110" s="535"/>
      <c r="F110" s="535"/>
      <c r="G110" s="535"/>
      <c r="H110" s="536"/>
      <c r="I110" s="113" t="str">
        <f>V94</f>
        <v xml:space="preserve">, , </v>
      </c>
      <c r="J110" s="537"/>
      <c r="K110" s="537"/>
      <c r="L110" s="538"/>
      <c r="M110" s="539"/>
      <c r="N110" s="538"/>
      <c r="O110" s="539"/>
      <c r="P110" s="538"/>
      <c r="Q110" s="539"/>
      <c r="R110" s="540" t="str">
        <f>IF(W110=0,"",IF(W110=1,"Completar",IF(AF110=6,"",IF(AF110&gt;0,"Completar",""))))</f>
        <v/>
      </c>
      <c r="S110" s="541"/>
      <c r="T110" s="1"/>
      <c r="U110" s="1"/>
      <c r="V110" s="1"/>
      <c r="W110" s="1">
        <f>SUM(Z110:AA110)</f>
        <v>0</v>
      </c>
      <c r="X110" s="1"/>
      <c r="Y110" s="1"/>
      <c r="Z110" s="2">
        <f t="shared" ref="Z110:AA114" si="12">IF(B94="",0,1)</f>
        <v>0</v>
      </c>
      <c r="AA110" s="2">
        <f t="shared" si="12"/>
        <v>0</v>
      </c>
      <c r="AB110" s="2">
        <f>IF(J110="",0,1)</f>
        <v>0</v>
      </c>
      <c r="AC110" s="2">
        <f>IF(L110="",0,1)</f>
        <v>0</v>
      </c>
      <c r="AD110" s="2">
        <f>IF(N110="",0,1)</f>
        <v>0</v>
      </c>
      <c r="AE110" s="2">
        <f>IF(P110="",0,1)</f>
        <v>0</v>
      </c>
      <c r="AF110" s="2">
        <f>SUM(Z110:AE110)</f>
        <v>0</v>
      </c>
      <c r="AG110" s="2"/>
      <c r="AH110" s="2">
        <f>IF(R110="Completar",1,0)</f>
        <v>0</v>
      </c>
      <c r="AI110" s="2"/>
      <c r="AJ110" s="2"/>
      <c r="AK110" s="147" t="s">
        <v>111</v>
      </c>
      <c r="AL110" s="142"/>
      <c r="AN110" s="2"/>
      <c r="AO110" s="2"/>
      <c r="AP110" s="2"/>
      <c r="AQ110" s="2"/>
      <c r="AR110" s="150">
        <v>19</v>
      </c>
      <c r="AS110" s="2"/>
      <c r="AT110" s="2"/>
      <c r="AU110" s="2"/>
      <c r="AV110" s="2"/>
      <c r="AW110" s="2"/>
      <c r="AX110" s="2"/>
      <c r="AY110" s="2"/>
      <c r="AZ110" s="2"/>
      <c r="BA110" s="2"/>
      <c r="BB110" s="2"/>
      <c r="BC110" s="2"/>
      <c r="BD110" s="2"/>
      <c r="BE110" s="2"/>
      <c r="BF110" s="2"/>
      <c r="BG110" s="2"/>
      <c r="BH110" s="2"/>
      <c r="BI110" s="2">
        <v>27</v>
      </c>
      <c r="BJ110" s="2"/>
      <c r="BK110" s="2"/>
      <c r="BL110" s="2"/>
      <c r="BM110" s="2"/>
      <c r="BN110" s="2"/>
      <c r="BO110" s="2"/>
      <c r="BP110" s="2"/>
      <c r="BQ110" s="203"/>
      <c r="BR110" s="204"/>
      <c r="BS110" s="204"/>
      <c r="BT110" s="204"/>
      <c r="BU110" s="204"/>
      <c r="BV110" s="204"/>
      <c r="BW110" s="204"/>
      <c r="BX110" s="204"/>
      <c r="BY110" s="204"/>
      <c r="BZ110" s="204"/>
      <c r="CA110" s="204"/>
      <c r="CB110" s="204"/>
      <c r="CC110" s="204"/>
      <c r="CD110" s="204"/>
      <c r="CE110" s="204"/>
      <c r="CF110" s="204"/>
      <c r="CG110" s="204"/>
      <c r="CH110" s="204"/>
      <c r="CI110" s="204"/>
      <c r="CJ110" s="204"/>
      <c r="CK110" s="204"/>
      <c r="CL110" s="204"/>
      <c r="CM110" s="204"/>
      <c r="CN110" s="204"/>
      <c r="CO110" s="204"/>
      <c r="CP110" s="204"/>
      <c r="CQ110" s="20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row>
    <row r="111" spans="1:174" s="10" customFormat="1" ht="18.75" x14ac:dyDescent="0.3">
      <c r="A111" s="96"/>
      <c r="B111" s="168">
        <f t="shared" si="11"/>
        <v>0</v>
      </c>
      <c r="C111" s="534">
        <f t="shared" si="11"/>
        <v>0</v>
      </c>
      <c r="D111" s="535"/>
      <c r="E111" s="535"/>
      <c r="F111" s="535"/>
      <c r="G111" s="535"/>
      <c r="H111" s="536"/>
      <c r="I111" s="113" t="str">
        <f>V95</f>
        <v xml:space="preserve">, , </v>
      </c>
      <c r="J111" s="537"/>
      <c r="K111" s="537"/>
      <c r="L111" s="538"/>
      <c r="M111" s="539"/>
      <c r="N111" s="538"/>
      <c r="O111" s="539"/>
      <c r="P111" s="538"/>
      <c r="Q111" s="539"/>
      <c r="R111" s="540" t="str">
        <f t="shared" ref="R111:R114" si="13">IF(W111=0,"",IF(W111=1,"Completar",IF(AF111=6,"",IF(AF111&gt;0,"Completar",""))))</f>
        <v/>
      </c>
      <c r="S111" s="541"/>
      <c r="T111" s="1"/>
      <c r="U111" s="1"/>
      <c r="V111" s="1"/>
      <c r="W111" s="1">
        <f t="shared" ref="W111:W114" si="14">SUM(Z111:AA111)</f>
        <v>0</v>
      </c>
      <c r="X111" s="1"/>
      <c r="Y111" s="1"/>
      <c r="Z111" s="2">
        <f t="shared" si="12"/>
        <v>0</v>
      </c>
      <c r="AA111" s="2">
        <f t="shared" si="12"/>
        <v>0</v>
      </c>
      <c r="AB111" s="2">
        <f>IF(J111="",0,1)</f>
        <v>0</v>
      </c>
      <c r="AC111" s="2">
        <f>IF(L111="",0,1)</f>
        <v>0</v>
      </c>
      <c r="AD111" s="2">
        <f>IF(N111="",0,1)</f>
        <v>0</v>
      </c>
      <c r="AE111" s="2">
        <f>IF(P111="",0,1)</f>
        <v>0</v>
      </c>
      <c r="AF111" s="2">
        <f>SUM(Z111:AE111)</f>
        <v>0</v>
      </c>
      <c r="AG111" s="2"/>
      <c r="AH111" s="2">
        <f>IF(R111="Completar",1,0)</f>
        <v>0</v>
      </c>
      <c r="AI111" s="2"/>
      <c r="AJ111" s="2"/>
      <c r="AK111" s="147" t="s">
        <v>112</v>
      </c>
      <c r="AL111" s="142"/>
      <c r="AN111" s="2"/>
      <c r="AO111" s="2"/>
      <c r="AP111" s="2"/>
      <c r="AQ111" s="2"/>
      <c r="AR111" s="150">
        <v>20</v>
      </c>
      <c r="AS111" s="2"/>
      <c r="AT111" s="2"/>
      <c r="AU111" s="2"/>
      <c r="AV111" s="2"/>
      <c r="AW111" s="2"/>
      <c r="AX111" s="2"/>
      <c r="AY111" s="2"/>
      <c r="AZ111" s="2"/>
      <c r="BA111" s="2"/>
      <c r="BB111" s="2"/>
      <c r="BC111" s="2"/>
      <c r="BD111" s="2"/>
      <c r="BE111" s="2"/>
      <c r="BF111" s="2"/>
      <c r="BG111" s="2"/>
      <c r="BH111" s="2"/>
      <c r="BI111" s="2">
        <v>28</v>
      </c>
      <c r="BJ111" s="2"/>
      <c r="BK111" s="2"/>
      <c r="BL111" s="2"/>
      <c r="BM111" s="2"/>
      <c r="BN111" s="2"/>
      <c r="BO111" s="2"/>
      <c r="BP111" s="2"/>
      <c r="BQ111" s="203"/>
      <c r="BR111" s="204"/>
      <c r="BS111" s="204"/>
      <c r="BT111" s="204"/>
      <c r="BU111" s="204"/>
      <c r="BV111" s="204"/>
      <c r="BW111" s="204"/>
      <c r="BX111" s="204"/>
      <c r="BY111" s="204"/>
      <c r="BZ111" s="204"/>
      <c r="CA111" s="204"/>
      <c r="CB111" s="204"/>
      <c r="CC111" s="204"/>
      <c r="CD111" s="204"/>
      <c r="CE111" s="204"/>
      <c r="CF111" s="204"/>
      <c r="CG111" s="204"/>
      <c r="CH111" s="204"/>
      <c r="CI111" s="204"/>
      <c r="CJ111" s="204"/>
      <c r="CK111" s="204"/>
      <c r="CL111" s="204"/>
      <c r="CM111" s="204"/>
      <c r="CN111" s="204"/>
      <c r="CO111" s="204"/>
      <c r="CP111" s="204"/>
      <c r="CQ111" s="20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row>
    <row r="112" spans="1:174" s="10" customFormat="1" ht="18.75" x14ac:dyDescent="0.3">
      <c r="A112" s="96"/>
      <c r="B112" s="168">
        <f t="shared" si="11"/>
        <v>0</v>
      </c>
      <c r="C112" s="534">
        <f t="shared" si="11"/>
        <v>0</v>
      </c>
      <c r="D112" s="535"/>
      <c r="E112" s="535"/>
      <c r="F112" s="535"/>
      <c r="G112" s="535"/>
      <c r="H112" s="536"/>
      <c r="I112" s="113" t="str">
        <f>V96</f>
        <v xml:space="preserve">, , </v>
      </c>
      <c r="J112" s="537"/>
      <c r="K112" s="537"/>
      <c r="L112" s="538"/>
      <c r="M112" s="539"/>
      <c r="N112" s="538"/>
      <c r="O112" s="539"/>
      <c r="P112" s="538"/>
      <c r="Q112" s="539"/>
      <c r="R112" s="540" t="str">
        <f t="shared" si="13"/>
        <v/>
      </c>
      <c r="S112" s="541"/>
      <c r="T112" s="1"/>
      <c r="U112" s="1"/>
      <c r="V112" s="1"/>
      <c r="W112" s="1">
        <f t="shared" si="14"/>
        <v>0</v>
      </c>
      <c r="X112" s="1"/>
      <c r="Y112" s="1"/>
      <c r="Z112" s="2">
        <f t="shared" si="12"/>
        <v>0</v>
      </c>
      <c r="AA112" s="2">
        <f t="shared" si="12"/>
        <v>0</v>
      </c>
      <c r="AB112" s="2">
        <f>IF(J112="",0,1)</f>
        <v>0</v>
      </c>
      <c r="AC112" s="2">
        <f>IF(L112="",0,1)</f>
        <v>0</v>
      </c>
      <c r="AD112" s="2">
        <f>IF(N112="",0,1)</f>
        <v>0</v>
      </c>
      <c r="AE112" s="2">
        <f>IF(P112="",0,1)</f>
        <v>0</v>
      </c>
      <c r="AF112" s="2">
        <f>SUM(Z112:AE112)</f>
        <v>0</v>
      </c>
      <c r="AG112" s="2"/>
      <c r="AH112" s="2">
        <f>IF(R112="Completar",1,0)</f>
        <v>0</v>
      </c>
      <c r="AI112" s="2"/>
      <c r="AJ112" s="2"/>
      <c r="AK112" s="147" t="s">
        <v>113</v>
      </c>
      <c r="AL112" s="142"/>
      <c r="AN112" s="2"/>
      <c r="AO112" s="2"/>
      <c r="AP112" s="2"/>
      <c r="AQ112" s="2"/>
      <c r="AR112" s="150">
        <v>21</v>
      </c>
      <c r="AS112" s="2"/>
      <c r="AT112" s="2"/>
      <c r="AU112" s="2"/>
      <c r="AV112" s="2"/>
      <c r="AW112" s="2"/>
      <c r="AX112" s="2"/>
      <c r="AY112" s="2"/>
      <c r="AZ112" s="2"/>
      <c r="BA112" s="2"/>
      <c r="BB112" s="2"/>
      <c r="BC112" s="2"/>
      <c r="BD112" s="2"/>
      <c r="BE112" s="2"/>
      <c r="BF112" s="2"/>
      <c r="BG112" s="2"/>
      <c r="BH112" s="2"/>
      <c r="BI112" s="2">
        <v>29</v>
      </c>
      <c r="BJ112" s="2"/>
      <c r="BK112" s="2"/>
      <c r="BL112" s="2"/>
      <c r="BM112" s="2"/>
      <c r="BN112" s="2"/>
      <c r="BO112" s="2"/>
      <c r="BP112" s="2"/>
      <c r="BQ112" s="203"/>
      <c r="BR112" s="204"/>
      <c r="BS112" s="204"/>
      <c r="BT112" s="204"/>
      <c r="BU112" s="204"/>
      <c r="BV112" s="204"/>
      <c r="BW112" s="204"/>
      <c r="BX112" s="204"/>
      <c r="BY112" s="204"/>
      <c r="BZ112" s="204"/>
      <c r="CA112" s="204"/>
      <c r="CB112" s="204"/>
      <c r="CC112" s="204"/>
      <c r="CD112" s="204"/>
      <c r="CE112" s="204"/>
      <c r="CF112" s="204"/>
      <c r="CG112" s="204"/>
      <c r="CH112" s="204"/>
      <c r="CI112" s="204"/>
      <c r="CJ112" s="204"/>
      <c r="CK112" s="204"/>
      <c r="CL112" s="204"/>
      <c r="CM112" s="204"/>
      <c r="CN112" s="204"/>
      <c r="CO112" s="204"/>
      <c r="CP112" s="204"/>
      <c r="CQ112" s="20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row>
    <row r="113" spans="1:174" s="10" customFormat="1" ht="18.75" x14ac:dyDescent="0.3">
      <c r="A113" s="96"/>
      <c r="B113" s="168">
        <f t="shared" si="11"/>
        <v>0</v>
      </c>
      <c r="C113" s="534">
        <f t="shared" si="11"/>
        <v>0</v>
      </c>
      <c r="D113" s="535"/>
      <c r="E113" s="535"/>
      <c r="F113" s="535"/>
      <c r="G113" s="535"/>
      <c r="H113" s="536"/>
      <c r="I113" s="113" t="str">
        <f>V97</f>
        <v xml:space="preserve">, , </v>
      </c>
      <c r="J113" s="537"/>
      <c r="K113" s="537"/>
      <c r="L113" s="538"/>
      <c r="M113" s="539"/>
      <c r="N113" s="538"/>
      <c r="O113" s="539"/>
      <c r="P113" s="538"/>
      <c r="Q113" s="539"/>
      <c r="R113" s="540" t="str">
        <f t="shared" si="13"/>
        <v/>
      </c>
      <c r="S113" s="541"/>
      <c r="T113" s="1"/>
      <c r="U113" s="1"/>
      <c r="V113" s="1"/>
      <c r="W113" s="1">
        <f t="shared" si="14"/>
        <v>0</v>
      </c>
      <c r="X113" s="1"/>
      <c r="Y113" s="1"/>
      <c r="Z113" s="2">
        <f t="shared" si="12"/>
        <v>0</v>
      </c>
      <c r="AA113" s="2">
        <f t="shared" si="12"/>
        <v>0</v>
      </c>
      <c r="AB113" s="2">
        <f>IF(J113="",0,1)</f>
        <v>0</v>
      </c>
      <c r="AC113" s="2">
        <f>IF(L113="",0,1)</f>
        <v>0</v>
      </c>
      <c r="AD113" s="2">
        <f>IF(N113="",0,1)</f>
        <v>0</v>
      </c>
      <c r="AE113" s="2">
        <f>IF(P113="",0,1)</f>
        <v>0</v>
      </c>
      <c r="AF113" s="2">
        <f>SUM(Z113:AE113)</f>
        <v>0</v>
      </c>
      <c r="AG113" s="2"/>
      <c r="AH113" s="2">
        <f>IF(R113="Completar",1,0)</f>
        <v>0</v>
      </c>
      <c r="AI113" s="2"/>
      <c r="AJ113" s="2"/>
      <c r="AK113" s="147" t="s">
        <v>114</v>
      </c>
      <c r="AL113" s="142"/>
      <c r="AN113" s="2"/>
      <c r="AO113" s="2"/>
      <c r="AP113" s="2"/>
      <c r="AQ113" s="2"/>
      <c r="AR113" s="150">
        <v>22</v>
      </c>
      <c r="AS113" s="2"/>
      <c r="AT113" s="2"/>
      <c r="AU113" s="2"/>
      <c r="AV113" s="2"/>
      <c r="AW113" s="2"/>
      <c r="AX113" s="2"/>
      <c r="AY113" s="2"/>
      <c r="AZ113" s="2"/>
      <c r="BA113" s="2"/>
      <c r="BB113" s="2"/>
      <c r="BC113" s="2"/>
      <c r="BD113" s="2"/>
      <c r="BE113" s="2"/>
      <c r="BF113" s="2"/>
      <c r="BG113" s="2"/>
      <c r="BH113" s="2"/>
      <c r="BI113" s="2">
        <v>30</v>
      </c>
      <c r="BJ113" s="2"/>
      <c r="BK113" s="2"/>
      <c r="BL113" s="2"/>
      <c r="BM113" s="2"/>
      <c r="BN113" s="2"/>
      <c r="BO113" s="2"/>
      <c r="BP113" s="2"/>
      <c r="BQ113" s="203"/>
      <c r="BR113" s="204"/>
      <c r="BS113" s="204"/>
      <c r="BT113" s="204"/>
      <c r="BU113" s="204"/>
      <c r="BV113" s="204"/>
      <c r="BW113" s="204"/>
      <c r="BX113" s="204"/>
      <c r="BY113" s="204"/>
      <c r="BZ113" s="204"/>
      <c r="CA113" s="204"/>
      <c r="CB113" s="204"/>
      <c r="CC113" s="204"/>
      <c r="CD113" s="204"/>
      <c r="CE113" s="204"/>
      <c r="CF113" s="204"/>
      <c r="CG113" s="204"/>
      <c r="CH113" s="204"/>
      <c r="CI113" s="204"/>
      <c r="CJ113" s="204"/>
      <c r="CK113" s="204"/>
      <c r="CL113" s="204"/>
      <c r="CM113" s="204"/>
      <c r="CN113" s="204"/>
      <c r="CO113" s="204"/>
      <c r="CP113" s="204"/>
      <c r="CQ113" s="20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row>
    <row r="114" spans="1:174" s="10" customFormat="1" ht="18.75" x14ac:dyDescent="0.3">
      <c r="A114" s="96"/>
      <c r="B114" s="168">
        <f t="shared" si="11"/>
        <v>0</v>
      </c>
      <c r="C114" s="534">
        <f t="shared" si="11"/>
        <v>0</v>
      </c>
      <c r="D114" s="535"/>
      <c r="E114" s="535"/>
      <c r="F114" s="535"/>
      <c r="G114" s="535"/>
      <c r="H114" s="536"/>
      <c r="I114" s="113" t="str">
        <f>V98</f>
        <v xml:space="preserve">, , </v>
      </c>
      <c r="J114" s="537"/>
      <c r="K114" s="537"/>
      <c r="L114" s="538"/>
      <c r="M114" s="539"/>
      <c r="N114" s="538"/>
      <c r="O114" s="539"/>
      <c r="P114" s="538"/>
      <c r="Q114" s="539"/>
      <c r="R114" s="540" t="str">
        <f t="shared" si="13"/>
        <v/>
      </c>
      <c r="S114" s="541"/>
      <c r="T114" s="1"/>
      <c r="U114" s="1"/>
      <c r="V114" s="1"/>
      <c r="W114" s="1">
        <f t="shared" si="14"/>
        <v>0</v>
      </c>
      <c r="X114" s="1"/>
      <c r="Y114" s="1"/>
      <c r="Z114" s="2">
        <f t="shared" si="12"/>
        <v>0</v>
      </c>
      <c r="AA114" s="2">
        <f t="shared" si="12"/>
        <v>0</v>
      </c>
      <c r="AB114" s="2">
        <f>IF(J114="",0,1)</f>
        <v>0</v>
      </c>
      <c r="AC114" s="2">
        <f>IF(L114="",0,1)</f>
        <v>0</v>
      </c>
      <c r="AD114" s="2">
        <f>IF(N114="",0,1)</f>
        <v>0</v>
      </c>
      <c r="AE114" s="2">
        <f>IF(P114="",0,1)</f>
        <v>0</v>
      </c>
      <c r="AF114" s="2">
        <f>SUM(Z114:AE114)</f>
        <v>0</v>
      </c>
      <c r="AG114" s="2"/>
      <c r="AH114" s="2">
        <f>IF(R114="Completar",1,0)</f>
        <v>0</v>
      </c>
      <c r="AI114" s="2"/>
      <c r="AJ114" s="2"/>
      <c r="AK114" s="147" t="s">
        <v>115</v>
      </c>
      <c r="AL114" s="142"/>
      <c r="AN114" s="2"/>
      <c r="AO114" s="2"/>
      <c r="AP114" s="2"/>
      <c r="AQ114" s="2"/>
      <c r="AR114" s="150">
        <v>23</v>
      </c>
      <c r="AS114" s="2"/>
      <c r="AT114" s="2"/>
      <c r="AU114" s="2"/>
      <c r="AV114" s="2"/>
      <c r="AW114" s="2"/>
      <c r="AX114" s="2"/>
      <c r="AY114" s="2"/>
      <c r="AZ114" s="2"/>
      <c r="BA114" s="2"/>
      <c r="BB114" s="2"/>
      <c r="BC114" s="2"/>
      <c r="BD114" s="2"/>
      <c r="BE114" s="2"/>
      <c r="BF114" s="2"/>
      <c r="BG114" s="2"/>
      <c r="BH114" s="2"/>
      <c r="BI114" s="2">
        <v>31</v>
      </c>
      <c r="BJ114" s="2"/>
      <c r="BK114" s="2"/>
      <c r="BL114" s="2"/>
      <c r="BM114" s="2"/>
      <c r="BN114" s="2"/>
      <c r="BO114" s="2"/>
      <c r="BP114" s="2"/>
      <c r="BQ114" s="203"/>
      <c r="BR114" s="204"/>
      <c r="BS114" s="204"/>
      <c r="BT114" s="204"/>
      <c r="BU114" s="204"/>
      <c r="BV114" s="204"/>
      <c r="BW114" s="204"/>
      <c r="BX114" s="204"/>
      <c r="BY114" s="204"/>
      <c r="BZ114" s="204"/>
      <c r="CA114" s="204"/>
      <c r="CB114" s="204"/>
      <c r="CC114" s="204"/>
      <c r="CD114" s="204"/>
      <c r="CE114" s="204"/>
      <c r="CF114" s="204"/>
      <c r="CG114" s="204"/>
      <c r="CH114" s="204"/>
      <c r="CI114" s="204"/>
      <c r="CJ114" s="204"/>
      <c r="CK114" s="204"/>
      <c r="CL114" s="204"/>
      <c r="CM114" s="204"/>
      <c r="CN114" s="204"/>
      <c r="CO114" s="204"/>
      <c r="CP114" s="204"/>
      <c r="CQ114" s="20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row>
    <row r="115" spans="1:174" s="10" customFormat="1" ht="34.5" customHeight="1" x14ac:dyDescent="0.25">
      <c r="A115" s="96"/>
      <c r="B115" s="520" t="s">
        <v>116</v>
      </c>
      <c r="C115" s="521"/>
      <c r="D115" s="521"/>
      <c r="E115" s="521"/>
      <c r="F115" s="521"/>
      <c r="G115" s="521"/>
      <c r="H115" s="521"/>
      <c r="I115" s="521"/>
      <c r="J115" s="521"/>
      <c r="K115" s="521"/>
      <c r="L115" s="521"/>
      <c r="M115" s="521"/>
      <c r="N115" s="521"/>
      <c r="O115" s="521"/>
      <c r="P115" s="521"/>
      <c r="Q115" s="521"/>
      <c r="R115" s="4"/>
      <c r="S115" s="97"/>
      <c r="T115" s="1"/>
      <c r="U115" s="1"/>
      <c r="V115" s="1"/>
      <c r="W115" s="1"/>
      <c r="X115" s="1"/>
      <c r="Y115" s="1"/>
      <c r="Z115" s="2"/>
      <c r="AA115" s="2"/>
      <c r="AB115" s="2"/>
      <c r="AC115" s="2"/>
      <c r="AD115" s="2"/>
      <c r="AE115" s="2"/>
      <c r="AF115" s="2"/>
      <c r="AG115" s="2"/>
      <c r="AH115" s="2">
        <f>SUM(AH110:AH114)</f>
        <v>0</v>
      </c>
      <c r="AI115" s="2"/>
      <c r="AJ115" s="2"/>
      <c r="AK115" s="147" t="s">
        <v>117</v>
      </c>
      <c r="AL115" s="142"/>
      <c r="AN115" s="2"/>
      <c r="AO115" s="2"/>
      <c r="AP115" s="2"/>
      <c r="AQ115" s="2"/>
      <c r="AR115" s="150">
        <v>24</v>
      </c>
      <c r="AS115" s="2"/>
      <c r="AT115" s="2"/>
      <c r="AU115" s="2"/>
      <c r="AV115" s="2"/>
      <c r="AW115" s="2"/>
      <c r="AX115" s="2"/>
      <c r="AY115" s="2"/>
      <c r="AZ115" s="2"/>
      <c r="BA115" s="2"/>
      <c r="BB115" s="2"/>
      <c r="BC115" s="2"/>
      <c r="BD115" s="2"/>
      <c r="BE115" s="2"/>
      <c r="BF115" s="2"/>
      <c r="BG115" s="2"/>
      <c r="BH115" s="2"/>
      <c r="BI115" s="2">
        <v>32</v>
      </c>
      <c r="BJ115" s="2"/>
      <c r="BK115" s="2"/>
      <c r="BL115" s="2"/>
      <c r="BM115" s="2"/>
      <c r="BN115" s="2"/>
      <c r="BO115" s="2"/>
      <c r="BP115" s="2"/>
      <c r="BQ115" s="203"/>
      <c r="BR115" s="204"/>
      <c r="BS115" s="204"/>
      <c r="BT115" s="204"/>
      <c r="BU115" s="204"/>
      <c r="BV115" s="204"/>
      <c r="BW115" s="204"/>
      <c r="BX115" s="204"/>
      <c r="BY115" s="204"/>
      <c r="BZ115" s="204"/>
      <c r="CA115" s="204"/>
      <c r="CB115" s="204"/>
      <c r="CC115" s="204"/>
      <c r="CD115" s="204"/>
      <c r="CE115" s="204"/>
      <c r="CF115" s="204"/>
      <c r="CG115" s="204"/>
      <c r="CH115" s="204"/>
      <c r="CI115" s="204"/>
      <c r="CJ115" s="204"/>
      <c r="CK115" s="204"/>
      <c r="CL115" s="204"/>
      <c r="CM115" s="204"/>
      <c r="CN115" s="204"/>
      <c r="CO115" s="204"/>
      <c r="CP115" s="204"/>
      <c r="CQ115" s="20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row>
    <row r="116" spans="1:174" s="10" customFormat="1" x14ac:dyDescent="0.25">
      <c r="A116" s="96"/>
      <c r="B116" s="169"/>
      <c r="C116" s="224"/>
      <c r="D116" s="224"/>
      <c r="E116" s="224"/>
      <c r="F116" s="224"/>
      <c r="G116" s="224"/>
      <c r="H116" s="224"/>
      <c r="I116" s="224"/>
      <c r="J116" s="224"/>
      <c r="K116" s="224"/>
      <c r="L116" s="224"/>
      <c r="M116" s="224"/>
      <c r="N116" s="224"/>
      <c r="O116" s="224"/>
      <c r="P116" s="224"/>
      <c r="Q116" s="224"/>
      <c r="R116" s="4"/>
      <c r="S116" s="97"/>
      <c r="T116" s="1"/>
      <c r="U116" s="1"/>
      <c r="V116" s="1"/>
      <c r="W116" s="1"/>
      <c r="X116" s="1"/>
      <c r="Y116" s="1"/>
      <c r="Z116" s="2"/>
      <c r="AA116" s="2"/>
      <c r="AB116" s="2"/>
      <c r="AC116" s="2"/>
      <c r="AD116" s="2"/>
      <c r="AE116" s="2"/>
      <c r="AF116" s="2"/>
      <c r="AG116" s="2"/>
      <c r="AH116" s="2"/>
      <c r="AI116" s="2"/>
      <c r="AJ116" s="2"/>
      <c r="AK116" s="147" t="s">
        <v>118</v>
      </c>
      <c r="AL116" s="142"/>
      <c r="AN116" s="2"/>
      <c r="AO116" s="2"/>
      <c r="AP116" s="2"/>
      <c r="AQ116" s="2"/>
      <c r="AR116" s="150">
        <v>25</v>
      </c>
      <c r="AS116" s="2"/>
      <c r="AT116" s="2"/>
      <c r="AU116" s="2"/>
      <c r="AV116" s="2"/>
      <c r="AW116" s="2"/>
      <c r="AX116" s="2"/>
      <c r="AY116" s="2"/>
      <c r="AZ116" s="2"/>
      <c r="BA116" s="2"/>
      <c r="BB116" s="2"/>
      <c r="BC116" s="2"/>
      <c r="BD116" s="2"/>
      <c r="BE116" s="2"/>
      <c r="BF116" s="2"/>
      <c r="BG116" s="2"/>
      <c r="BH116" s="2"/>
      <c r="BI116" s="2">
        <v>33</v>
      </c>
      <c r="BJ116" s="2"/>
      <c r="BK116" s="2"/>
      <c r="BL116" s="2"/>
      <c r="BM116" s="2"/>
      <c r="BN116" s="2"/>
      <c r="BO116" s="2"/>
      <c r="BP116" s="2"/>
      <c r="BQ116" s="203"/>
      <c r="BR116" s="204"/>
      <c r="BS116" s="204"/>
      <c r="BT116" s="204"/>
      <c r="BU116" s="204"/>
      <c r="BV116" s="204"/>
      <c r="BW116" s="204"/>
      <c r="BX116" s="204"/>
      <c r="BY116" s="204"/>
      <c r="BZ116" s="204"/>
      <c r="CA116" s="204"/>
      <c r="CB116" s="204"/>
      <c r="CC116" s="204"/>
      <c r="CD116" s="204"/>
      <c r="CE116" s="204"/>
      <c r="CF116" s="204"/>
      <c r="CG116" s="204"/>
      <c r="CH116" s="204"/>
      <c r="CI116" s="204"/>
      <c r="CJ116" s="204"/>
      <c r="CK116" s="204"/>
      <c r="CL116" s="204"/>
      <c r="CM116" s="204"/>
      <c r="CN116" s="204"/>
      <c r="CO116" s="204"/>
      <c r="CP116" s="204"/>
      <c r="CQ116" s="20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row>
    <row r="117" spans="1:174" s="10" customFormat="1" x14ac:dyDescent="0.25">
      <c r="A117" s="96"/>
      <c r="B117" s="163"/>
      <c r="C117" s="4"/>
      <c r="D117" s="4"/>
      <c r="E117" s="4"/>
      <c r="F117" s="4"/>
      <c r="G117" s="4"/>
      <c r="H117" s="4"/>
      <c r="I117" s="4"/>
      <c r="J117" s="4"/>
      <c r="K117" s="4"/>
      <c r="L117" s="4"/>
      <c r="M117" s="4"/>
      <c r="N117" s="4"/>
      <c r="O117" s="4"/>
      <c r="P117" s="4"/>
      <c r="Q117" s="4"/>
      <c r="R117" s="4"/>
      <c r="S117" s="97"/>
      <c r="T117" s="1"/>
      <c r="U117" s="1"/>
      <c r="V117" s="1"/>
      <c r="W117" s="1"/>
      <c r="X117" s="1"/>
      <c r="Y117" s="1"/>
      <c r="Z117" s="2"/>
      <c r="AA117" s="2"/>
      <c r="AB117" s="2"/>
      <c r="AC117" s="2"/>
      <c r="AD117" s="2"/>
      <c r="AE117" s="2"/>
      <c r="AF117" s="2"/>
      <c r="AG117" s="2"/>
      <c r="AH117" s="2"/>
      <c r="AI117" s="2"/>
      <c r="AJ117" s="2"/>
      <c r="AK117" s="147" t="s">
        <v>119</v>
      </c>
      <c r="AL117" s="142"/>
      <c r="AN117" s="2"/>
      <c r="AO117" s="2"/>
      <c r="AP117" s="2"/>
      <c r="AQ117" s="2"/>
      <c r="AR117" s="150">
        <v>26</v>
      </c>
      <c r="AS117" s="2"/>
      <c r="AT117" s="2"/>
      <c r="AU117" s="2"/>
      <c r="AV117" s="2"/>
      <c r="AW117" s="2"/>
      <c r="AX117" s="2"/>
      <c r="AY117" s="2"/>
      <c r="AZ117" s="2"/>
      <c r="BA117" s="2"/>
      <c r="BB117" s="2"/>
      <c r="BC117" s="2"/>
      <c r="BD117" s="2"/>
      <c r="BE117" s="2"/>
      <c r="BF117" s="2"/>
      <c r="BG117" s="2"/>
      <c r="BH117" s="2"/>
      <c r="BI117" s="2">
        <v>34</v>
      </c>
      <c r="BJ117" s="2"/>
      <c r="BK117" s="2"/>
      <c r="BL117" s="2"/>
      <c r="BM117" s="2"/>
      <c r="BN117" s="2"/>
      <c r="BO117" s="2"/>
      <c r="BP117" s="2"/>
      <c r="BQ117" s="203"/>
      <c r="BR117" s="204"/>
      <c r="BS117" s="204"/>
      <c r="BT117" s="204"/>
      <c r="BU117" s="204"/>
      <c r="BV117" s="204"/>
      <c r="BW117" s="204"/>
      <c r="BX117" s="204"/>
      <c r="BY117" s="204"/>
      <c r="BZ117" s="204"/>
      <c r="CA117" s="204"/>
      <c r="CB117" s="204"/>
      <c r="CC117" s="204"/>
      <c r="CD117" s="204"/>
      <c r="CE117" s="204"/>
      <c r="CF117" s="204"/>
      <c r="CG117" s="204"/>
      <c r="CH117" s="204"/>
      <c r="CI117" s="204"/>
      <c r="CJ117" s="204"/>
      <c r="CK117" s="204"/>
      <c r="CL117" s="204"/>
      <c r="CM117" s="204"/>
      <c r="CN117" s="204"/>
      <c r="CO117" s="204"/>
      <c r="CP117" s="204"/>
      <c r="CQ117" s="20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row>
    <row r="118" spans="1:174" s="10" customFormat="1" ht="19.5" thickBot="1" x14ac:dyDescent="0.35">
      <c r="A118" s="96"/>
      <c r="B118" s="163"/>
      <c r="C118" s="4"/>
      <c r="D118" s="4"/>
      <c r="E118" s="4"/>
      <c r="F118" s="4"/>
      <c r="G118" s="4"/>
      <c r="H118" s="4"/>
      <c r="I118" s="218" t="s">
        <v>120</v>
      </c>
      <c r="J118" s="4"/>
      <c r="K118" s="4"/>
      <c r="L118" s="4"/>
      <c r="M118" s="4"/>
      <c r="N118" s="4"/>
      <c r="O118" s="4"/>
      <c r="P118" s="4"/>
      <c r="Q118" s="4"/>
      <c r="R118" s="4"/>
      <c r="S118" s="97"/>
      <c r="T118" s="1"/>
      <c r="U118" s="1"/>
      <c r="V118" s="1"/>
      <c r="W118" s="1"/>
      <c r="X118" s="1"/>
      <c r="Y118" s="1"/>
      <c r="Z118" s="2"/>
      <c r="AA118" s="2"/>
      <c r="AB118" s="2"/>
      <c r="AC118" s="2"/>
      <c r="AD118" s="2"/>
      <c r="AE118" s="2"/>
      <c r="AF118" s="2"/>
      <c r="AG118" s="2"/>
      <c r="AH118" s="2"/>
      <c r="AI118" s="2"/>
      <c r="AJ118" s="2"/>
      <c r="AK118" s="148" t="s">
        <v>121</v>
      </c>
      <c r="AL118" s="145"/>
      <c r="AN118" s="2"/>
      <c r="AO118" s="2"/>
      <c r="AP118" s="2"/>
      <c r="AQ118" s="2"/>
      <c r="AR118" s="150">
        <v>27</v>
      </c>
      <c r="AS118" s="2"/>
      <c r="AT118" s="2"/>
      <c r="AU118" s="2"/>
      <c r="AV118" s="2"/>
      <c r="AW118" s="2"/>
      <c r="AX118" s="2"/>
      <c r="AY118" s="2"/>
      <c r="AZ118" s="2"/>
      <c r="BA118" s="2"/>
      <c r="BB118" s="2"/>
      <c r="BC118" s="2"/>
      <c r="BD118" s="2"/>
      <c r="BE118" s="2"/>
      <c r="BF118" s="2"/>
      <c r="BG118" s="2"/>
      <c r="BH118" s="2"/>
      <c r="BI118" s="2">
        <v>35</v>
      </c>
      <c r="BJ118" s="2"/>
      <c r="BK118" s="2"/>
      <c r="BL118" s="2"/>
      <c r="BM118" s="2"/>
      <c r="BN118" s="2"/>
      <c r="BO118" s="2"/>
      <c r="BP118" s="2"/>
      <c r="BQ118" s="203"/>
      <c r="BR118" s="204"/>
      <c r="BS118" s="204"/>
      <c r="BT118" s="204"/>
      <c r="BU118" s="204"/>
      <c r="BV118" s="204"/>
      <c r="BW118" s="204"/>
      <c r="BX118" s="204"/>
      <c r="BY118" s="204"/>
      <c r="BZ118" s="204"/>
      <c r="CA118" s="204"/>
      <c r="CB118" s="204"/>
      <c r="CC118" s="204"/>
      <c r="CD118" s="204"/>
      <c r="CE118" s="204"/>
      <c r="CF118" s="204"/>
      <c r="CG118" s="204"/>
      <c r="CH118" s="204"/>
      <c r="CI118" s="204"/>
      <c r="CJ118" s="204"/>
      <c r="CK118" s="204"/>
      <c r="CL118" s="204"/>
      <c r="CM118" s="204"/>
      <c r="CN118" s="204"/>
      <c r="CO118" s="204"/>
      <c r="CP118" s="204"/>
      <c r="CQ118" s="20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row>
    <row r="119" spans="1:174" s="10" customFormat="1" ht="18.75" customHeight="1" x14ac:dyDescent="0.25">
      <c r="A119" s="96"/>
      <c r="B119" s="472" t="s">
        <v>4900</v>
      </c>
      <c r="C119" s="473"/>
      <c r="D119" s="473"/>
      <c r="E119" s="473"/>
      <c r="F119" s="473"/>
      <c r="G119" s="473"/>
      <c r="H119" s="473"/>
      <c r="I119" s="473"/>
      <c r="J119" s="473"/>
      <c r="K119" s="473"/>
      <c r="L119" s="473"/>
      <c r="M119" s="473"/>
      <c r="N119" s="473"/>
      <c r="O119" s="473"/>
      <c r="P119" s="473"/>
      <c r="Q119" s="473"/>
      <c r="R119" s="4"/>
      <c r="S119" s="97"/>
      <c r="T119" s="1"/>
      <c r="U119" s="1"/>
      <c r="V119" s="1"/>
      <c r="W119" s="1"/>
      <c r="X119" s="1"/>
      <c r="Y119" s="1"/>
      <c r="Z119" s="2"/>
      <c r="AA119" s="2"/>
      <c r="AB119" s="2"/>
      <c r="AC119" s="2"/>
      <c r="AD119" s="2"/>
      <c r="AE119" s="2"/>
      <c r="AF119" s="2"/>
      <c r="AG119" s="2"/>
      <c r="AH119" s="2"/>
      <c r="AI119" s="2"/>
      <c r="AJ119" s="2"/>
      <c r="AK119" s="2"/>
      <c r="AL119" s="2"/>
      <c r="AN119" s="2"/>
      <c r="AO119" s="2"/>
      <c r="AP119" s="2"/>
      <c r="AQ119" s="2"/>
      <c r="AR119" s="150">
        <v>28</v>
      </c>
      <c r="AS119" s="2"/>
      <c r="AT119" s="2"/>
      <c r="AU119" s="2"/>
      <c r="AV119" s="2"/>
      <c r="AW119" s="2"/>
      <c r="AX119" s="2"/>
      <c r="AY119" s="2"/>
      <c r="AZ119" s="2"/>
      <c r="BA119" s="2"/>
      <c r="BB119" s="2"/>
      <c r="BC119" s="2"/>
      <c r="BD119" s="2"/>
      <c r="BE119" s="2"/>
      <c r="BF119" s="2"/>
      <c r="BG119" s="2"/>
      <c r="BH119" s="2"/>
      <c r="BI119" s="2">
        <v>36</v>
      </c>
      <c r="BJ119" s="2"/>
      <c r="BK119" s="2"/>
      <c r="BL119" s="2"/>
      <c r="BM119" s="2"/>
      <c r="BN119" s="2"/>
      <c r="BO119" s="2"/>
      <c r="BP119" s="2"/>
      <c r="BQ119" s="203"/>
      <c r="BR119" s="204"/>
      <c r="BS119" s="204"/>
      <c r="BT119" s="204"/>
      <c r="BU119" s="204"/>
      <c r="BV119" s="204"/>
      <c r="BW119" s="204"/>
      <c r="BX119" s="204"/>
      <c r="BY119" s="204"/>
      <c r="BZ119" s="204"/>
      <c r="CA119" s="204"/>
      <c r="CB119" s="204"/>
      <c r="CC119" s="204"/>
      <c r="CD119" s="204"/>
      <c r="CE119" s="204"/>
      <c r="CF119" s="204"/>
      <c r="CG119" s="204"/>
      <c r="CH119" s="204"/>
      <c r="CI119" s="204"/>
      <c r="CJ119" s="204"/>
      <c r="CK119" s="204"/>
      <c r="CL119" s="204"/>
      <c r="CM119" s="204"/>
      <c r="CN119" s="204"/>
      <c r="CO119" s="204"/>
      <c r="CP119" s="204"/>
      <c r="CQ119" s="20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row>
    <row r="120" spans="1:174" s="10" customFormat="1" ht="34.5" customHeight="1" x14ac:dyDescent="0.25">
      <c r="A120" s="96"/>
      <c r="B120" s="472"/>
      <c r="C120" s="473"/>
      <c r="D120" s="473"/>
      <c r="E120" s="473"/>
      <c r="F120" s="473"/>
      <c r="G120" s="473"/>
      <c r="H120" s="473"/>
      <c r="I120" s="473"/>
      <c r="J120" s="473"/>
      <c r="K120" s="473"/>
      <c r="L120" s="473"/>
      <c r="M120" s="473"/>
      <c r="N120" s="473"/>
      <c r="O120" s="473"/>
      <c r="P120" s="473"/>
      <c r="Q120" s="473"/>
      <c r="R120" s="4"/>
      <c r="S120" s="97"/>
      <c r="T120" s="1"/>
      <c r="U120" s="1"/>
      <c r="V120" s="1"/>
      <c r="W120" s="1"/>
      <c r="X120" s="1"/>
      <c r="Y120" s="1"/>
      <c r="Z120" s="2"/>
      <c r="AA120" s="2"/>
      <c r="AB120" s="2"/>
      <c r="AC120" s="2"/>
      <c r="AD120" s="2"/>
      <c r="AE120" s="2"/>
      <c r="AF120" s="2"/>
      <c r="AG120" s="2"/>
      <c r="AH120" s="2"/>
      <c r="AI120" s="2"/>
      <c r="AJ120" s="2"/>
      <c r="AK120" s="2"/>
      <c r="AL120" s="2"/>
      <c r="AN120" s="2"/>
      <c r="AO120" s="2"/>
      <c r="AP120" s="2"/>
      <c r="AQ120" s="2"/>
      <c r="AR120" s="150">
        <v>29</v>
      </c>
      <c r="AS120" s="2"/>
      <c r="AT120" s="2"/>
      <c r="AU120" s="2"/>
      <c r="AV120" s="2"/>
      <c r="AW120" s="2"/>
      <c r="AX120" s="2"/>
      <c r="AY120" s="2"/>
      <c r="AZ120" s="2"/>
      <c r="BA120" s="2"/>
      <c r="BB120" s="2"/>
      <c r="BC120" s="2"/>
      <c r="BD120" s="2"/>
      <c r="BE120" s="2"/>
      <c r="BF120" s="2"/>
      <c r="BG120" s="2"/>
      <c r="BH120" s="2"/>
      <c r="BI120" s="2">
        <v>37</v>
      </c>
      <c r="BJ120" s="2"/>
      <c r="BK120" s="2"/>
      <c r="BL120" s="2"/>
      <c r="BM120" s="2"/>
      <c r="BN120" s="2"/>
      <c r="BO120" s="2"/>
      <c r="BP120" s="2"/>
      <c r="BQ120" s="203"/>
      <c r="BR120" s="204"/>
      <c r="BS120" s="204"/>
      <c r="BT120" s="204"/>
      <c r="BU120" s="204"/>
      <c r="BV120" s="204"/>
      <c r="BW120" s="204"/>
      <c r="BX120" s="204"/>
      <c r="BY120" s="204"/>
      <c r="BZ120" s="204"/>
      <c r="CA120" s="204"/>
      <c r="CB120" s="204"/>
      <c r="CC120" s="204"/>
      <c r="CD120" s="204"/>
      <c r="CE120" s="204"/>
      <c r="CF120" s="204"/>
      <c r="CG120" s="204"/>
      <c r="CH120" s="204"/>
      <c r="CI120" s="204"/>
      <c r="CJ120" s="204"/>
      <c r="CK120" s="204"/>
      <c r="CL120" s="204"/>
      <c r="CM120" s="204"/>
      <c r="CN120" s="204"/>
      <c r="CO120" s="204"/>
      <c r="CP120" s="204"/>
      <c r="CQ120" s="20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row>
    <row r="121" spans="1:174" s="10" customFormat="1" x14ac:dyDescent="0.25">
      <c r="A121" s="96"/>
      <c r="B121" s="163"/>
      <c r="C121" s="4"/>
      <c r="D121" s="4"/>
      <c r="E121" s="4"/>
      <c r="F121" s="4"/>
      <c r="G121" s="4"/>
      <c r="H121" s="4"/>
      <c r="I121" s="4"/>
      <c r="J121" s="4"/>
      <c r="K121" s="4"/>
      <c r="L121" s="4"/>
      <c r="M121" s="4"/>
      <c r="N121" s="4"/>
      <c r="O121" s="4"/>
      <c r="P121" s="4"/>
      <c r="Q121" s="4"/>
      <c r="R121" s="4"/>
      <c r="S121" s="97"/>
      <c r="T121" s="1"/>
      <c r="U121" s="1"/>
      <c r="V121" s="1"/>
      <c r="W121" s="1"/>
      <c r="X121" s="1"/>
      <c r="Y121" s="1"/>
      <c r="Z121" s="2"/>
      <c r="AA121" s="2"/>
      <c r="AB121" s="2"/>
      <c r="AC121" s="2"/>
      <c r="AD121" s="2"/>
      <c r="AE121" s="2"/>
      <c r="AF121" s="2"/>
      <c r="AG121" s="2"/>
      <c r="AH121" s="2"/>
      <c r="AI121" s="2"/>
      <c r="AJ121" s="2"/>
      <c r="AK121" s="2"/>
      <c r="AL121" s="2"/>
      <c r="AN121" s="2"/>
      <c r="AO121" s="2"/>
      <c r="AP121" s="2"/>
      <c r="AQ121" s="2"/>
      <c r="AR121" s="150">
        <v>30</v>
      </c>
      <c r="AS121" s="2"/>
      <c r="AT121" s="2"/>
      <c r="AU121" s="2"/>
      <c r="AV121" s="2"/>
      <c r="AW121" s="2"/>
      <c r="AX121" s="2"/>
      <c r="AY121" s="2"/>
      <c r="AZ121" s="2"/>
      <c r="BA121" s="2"/>
      <c r="BB121" s="2"/>
      <c r="BC121" s="2"/>
      <c r="BD121" s="2"/>
      <c r="BE121" s="2"/>
      <c r="BF121" s="2"/>
      <c r="BG121" s="2"/>
      <c r="BH121" s="2"/>
      <c r="BI121" s="2">
        <v>38</v>
      </c>
      <c r="BJ121" s="2"/>
      <c r="BK121" s="2"/>
      <c r="BL121" s="2"/>
      <c r="BM121" s="2"/>
      <c r="BN121" s="2"/>
      <c r="BO121" s="2"/>
      <c r="BP121" s="2"/>
      <c r="BQ121" s="203"/>
      <c r="BR121" s="204"/>
      <c r="BS121" s="204"/>
      <c r="BT121" s="204"/>
      <c r="BU121" s="204"/>
      <c r="BV121" s="204"/>
      <c r="BW121" s="204"/>
      <c r="BX121" s="204"/>
      <c r="BY121" s="204"/>
      <c r="BZ121" s="204"/>
      <c r="CA121" s="204"/>
      <c r="CB121" s="204"/>
      <c r="CC121" s="204"/>
      <c r="CD121" s="204"/>
      <c r="CE121" s="204"/>
      <c r="CF121" s="204"/>
      <c r="CG121" s="204"/>
      <c r="CH121" s="204"/>
      <c r="CI121" s="204"/>
      <c r="CJ121" s="204"/>
      <c r="CK121" s="204"/>
      <c r="CL121" s="204"/>
      <c r="CM121" s="204"/>
      <c r="CN121" s="204"/>
      <c r="CO121" s="204"/>
      <c r="CP121" s="204"/>
      <c r="CQ121" s="20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row>
    <row r="122" spans="1:174" s="10" customFormat="1" ht="23.25" customHeight="1" thickBot="1" x14ac:dyDescent="0.3">
      <c r="A122" s="96"/>
      <c r="B122" s="522" t="s">
        <v>122</v>
      </c>
      <c r="C122" s="523"/>
      <c r="D122" s="523"/>
      <c r="E122" s="523"/>
      <c r="F122" s="523"/>
      <c r="G122" s="523"/>
      <c r="H122" s="523"/>
      <c r="I122" s="523"/>
      <c r="J122" s="523"/>
      <c r="K122" s="523"/>
      <c r="L122" s="523"/>
      <c r="M122" s="523"/>
      <c r="N122" s="523"/>
      <c r="O122" s="523"/>
      <c r="P122" s="523"/>
      <c r="Q122" s="523"/>
      <c r="R122" s="4"/>
      <c r="S122" s="97"/>
      <c r="T122" s="1"/>
      <c r="U122" s="1"/>
      <c r="V122" s="1"/>
      <c r="W122" s="1"/>
      <c r="X122" s="1"/>
      <c r="Y122" s="1"/>
      <c r="Z122" s="2"/>
      <c r="AA122" s="2"/>
      <c r="AB122" s="2"/>
      <c r="AC122" s="2"/>
      <c r="AD122" s="2"/>
      <c r="AE122" s="2"/>
      <c r="AF122" s="2"/>
      <c r="AG122" s="512"/>
      <c r="AH122" s="512"/>
      <c r="AI122" s="2"/>
      <c r="AJ122" s="2"/>
      <c r="AK122" s="2"/>
      <c r="AL122" s="2"/>
      <c r="AN122" s="2"/>
      <c r="AO122" s="2"/>
      <c r="AP122" s="2"/>
      <c r="AQ122" s="2"/>
      <c r="AR122" s="151">
        <v>31</v>
      </c>
      <c r="AS122" s="2"/>
      <c r="AT122" s="2"/>
      <c r="AU122" s="2"/>
      <c r="AV122" s="2"/>
      <c r="AW122" s="2"/>
      <c r="AX122" s="2"/>
      <c r="AY122" s="2"/>
      <c r="AZ122" s="2"/>
      <c r="BA122" s="2"/>
      <c r="BB122" s="2"/>
      <c r="BC122" s="2"/>
      <c r="BD122" s="2"/>
      <c r="BE122" s="2"/>
      <c r="BF122" s="2"/>
      <c r="BG122" s="2"/>
      <c r="BH122" s="2"/>
      <c r="BI122" s="2">
        <v>39</v>
      </c>
      <c r="BJ122" s="2"/>
      <c r="BK122" s="2"/>
      <c r="BL122" s="2"/>
      <c r="BM122" s="2"/>
      <c r="BN122" s="2"/>
      <c r="BO122" s="2"/>
      <c r="BP122" s="2"/>
      <c r="BQ122" s="203"/>
      <c r="BR122" s="204"/>
      <c r="BS122" s="204"/>
      <c r="BT122" s="204"/>
      <c r="BU122" s="204"/>
      <c r="BV122" s="204"/>
      <c r="BW122" s="204"/>
      <c r="BX122" s="204"/>
      <c r="BY122" s="204"/>
      <c r="BZ122" s="204"/>
      <c r="CA122" s="204"/>
      <c r="CB122" s="204"/>
      <c r="CC122" s="204"/>
      <c r="CD122" s="204"/>
      <c r="CE122" s="204"/>
      <c r="CF122" s="204"/>
      <c r="CG122" s="204"/>
      <c r="CH122" s="204"/>
      <c r="CI122" s="204"/>
      <c r="CJ122" s="204"/>
      <c r="CK122" s="204"/>
      <c r="CL122" s="204"/>
      <c r="CM122" s="204"/>
      <c r="CN122" s="204"/>
      <c r="CO122" s="204"/>
      <c r="CP122" s="204"/>
      <c r="CQ122" s="20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row>
    <row r="123" spans="1:174" s="10" customFormat="1" ht="18.75" x14ac:dyDescent="0.3">
      <c r="A123" s="96"/>
      <c r="B123" s="524"/>
      <c r="C123" s="525"/>
      <c r="D123" s="525"/>
      <c r="E123" s="525"/>
      <c r="F123" s="525"/>
      <c r="G123" s="525"/>
      <c r="H123" s="525"/>
      <c r="I123" s="525"/>
      <c r="J123" s="525"/>
      <c r="K123" s="525"/>
      <c r="L123" s="525"/>
      <c r="M123" s="525"/>
      <c r="N123" s="525"/>
      <c r="O123" s="525"/>
      <c r="P123" s="525"/>
      <c r="Q123" s="526"/>
      <c r="R123" s="4"/>
      <c r="S123" s="97"/>
      <c r="AQ123" s="2"/>
      <c r="AR123" s="2"/>
      <c r="AS123" s="2"/>
      <c r="AT123" s="2"/>
      <c r="AU123" s="2"/>
      <c r="AV123" s="2"/>
      <c r="AW123" s="2"/>
      <c r="AX123" s="2"/>
      <c r="AY123" s="2"/>
      <c r="AZ123" s="2"/>
      <c r="BA123" s="2"/>
      <c r="BB123" s="2"/>
      <c r="BC123" s="2"/>
      <c r="BD123" s="2"/>
      <c r="BE123" s="2"/>
      <c r="BF123" s="2"/>
      <c r="BG123" s="2"/>
      <c r="BH123" s="2"/>
      <c r="BI123" s="2">
        <v>40</v>
      </c>
      <c r="BJ123" s="2"/>
      <c r="BK123" s="2"/>
      <c r="BL123" s="2"/>
      <c r="BM123" s="2"/>
      <c r="BN123" s="2"/>
      <c r="BO123" s="2"/>
      <c r="BP123" s="2"/>
      <c r="BQ123" s="1"/>
      <c r="BR123" s="1"/>
      <c r="BS123" s="1"/>
      <c r="BT123" s="1"/>
      <c r="BU123" s="1"/>
      <c r="BV123" s="1"/>
      <c r="BW123" s="2"/>
      <c r="BX123" s="2"/>
      <c r="BY123" s="47" t="s">
        <v>123</v>
      </c>
      <c r="BZ123" s="2"/>
      <c r="CA123" s="2"/>
      <c r="CB123" s="2"/>
      <c r="CC123" s="2"/>
      <c r="CD123" s="2"/>
      <c r="CE123" s="2"/>
      <c r="CF123" s="2"/>
      <c r="CG123" s="2"/>
      <c r="CH123" s="2"/>
      <c r="CI123" s="2"/>
      <c r="CJ123" s="2"/>
      <c r="CK123" s="2"/>
      <c r="CL123" s="2"/>
      <c r="CM123" s="2"/>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row>
    <row r="124" spans="1:174" s="10" customFormat="1" ht="23.25" customHeight="1" x14ac:dyDescent="0.35">
      <c r="A124" s="96"/>
      <c r="B124" s="527"/>
      <c r="C124" s="528"/>
      <c r="D124" s="528"/>
      <c r="E124" s="528"/>
      <c r="F124" s="528"/>
      <c r="G124" s="528"/>
      <c r="H124" s="528"/>
      <c r="I124" s="528"/>
      <c r="J124" s="528"/>
      <c r="K124" s="528"/>
      <c r="L124" s="528"/>
      <c r="M124" s="528"/>
      <c r="N124" s="528"/>
      <c r="O124" s="528"/>
      <c r="P124" s="528"/>
      <c r="Q124" s="529"/>
      <c r="R124" s="518"/>
      <c r="S124" s="519"/>
      <c r="AQ124" s="2"/>
      <c r="AR124" s="2"/>
      <c r="AS124" s="2"/>
      <c r="AT124" s="2">
        <f t="shared" ref="AT124:AU130" si="15">IF(B124="",0,1)</f>
        <v>0</v>
      </c>
      <c r="AU124" s="2">
        <f t="shared" si="15"/>
        <v>0</v>
      </c>
      <c r="AV124" s="2">
        <f t="shared" ref="AV124:AV130" si="16">IF(K124="",0,1)</f>
        <v>0</v>
      </c>
      <c r="AW124" s="2" t="e">
        <f>IF(#REF!="",0,1)</f>
        <v>#REF!</v>
      </c>
      <c r="AX124" s="2" t="e">
        <f>SUM(AT124:AW124)</f>
        <v>#REF!</v>
      </c>
      <c r="AY124" s="2"/>
      <c r="AZ124" s="2">
        <f>IF(R124="Completar",1,0)</f>
        <v>0</v>
      </c>
      <c r="BA124" s="2"/>
      <c r="BB124" s="2"/>
      <c r="BC124" s="2"/>
      <c r="BD124" s="2"/>
      <c r="BE124" s="2"/>
      <c r="BF124" s="2"/>
      <c r="BG124" s="2"/>
      <c r="BH124" s="2"/>
      <c r="BI124" s="2">
        <v>41</v>
      </c>
      <c r="BJ124" s="2"/>
      <c r="BK124" s="2"/>
      <c r="BL124" s="2"/>
      <c r="BM124" s="2"/>
      <c r="BN124" s="2"/>
      <c r="BO124" s="2"/>
      <c r="BP124" s="2"/>
      <c r="BQ124" s="48"/>
      <c r="BR124" s="48"/>
      <c r="BS124" s="48" t="s">
        <v>124</v>
      </c>
      <c r="BT124" s="48"/>
      <c r="BU124" s="48"/>
      <c r="BV124" s="48"/>
      <c r="BW124" s="2"/>
      <c r="BX124" s="2"/>
      <c r="BY124" s="2"/>
      <c r="BZ124" s="2"/>
      <c r="CA124" s="2"/>
      <c r="CB124" s="2"/>
      <c r="CC124" s="2"/>
      <c r="CD124" s="2"/>
      <c r="CE124" s="2"/>
      <c r="CF124" s="2"/>
      <c r="CG124" s="46" t="s">
        <v>125</v>
      </c>
      <c r="CH124" s="46"/>
      <c r="CI124" s="46"/>
      <c r="CJ124" s="46"/>
      <c r="CK124" s="46"/>
      <c r="CL124" s="46"/>
      <c r="CM124" s="46"/>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row>
    <row r="125" spans="1:174" s="10" customFormat="1" ht="23.25" customHeight="1" x14ac:dyDescent="0.35">
      <c r="A125" s="96"/>
      <c r="B125" s="527"/>
      <c r="C125" s="528"/>
      <c r="D125" s="528"/>
      <c r="E125" s="528"/>
      <c r="F125" s="528"/>
      <c r="G125" s="528"/>
      <c r="H125" s="528"/>
      <c r="I125" s="528"/>
      <c r="J125" s="528"/>
      <c r="K125" s="528"/>
      <c r="L125" s="528"/>
      <c r="M125" s="528"/>
      <c r="N125" s="528"/>
      <c r="O125" s="528"/>
      <c r="P125" s="528"/>
      <c r="Q125" s="529"/>
      <c r="R125" s="518"/>
      <c r="S125" s="519"/>
      <c r="AQ125" s="2"/>
      <c r="AR125" s="2"/>
      <c r="AS125" s="2"/>
      <c r="AT125" s="2">
        <f t="shared" si="15"/>
        <v>0</v>
      </c>
      <c r="AU125" s="2">
        <f t="shared" si="15"/>
        <v>0</v>
      </c>
      <c r="AV125" s="2">
        <f t="shared" si="16"/>
        <v>0</v>
      </c>
      <c r="AW125" s="2" t="e">
        <f>IF(#REF!="",0,1)</f>
        <v>#REF!</v>
      </c>
      <c r="AX125" s="2" t="e">
        <f t="shared" ref="AX125:AX130" si="17">SUM(AT125:AW125)</f>
        <v>#REF!</v>
      </c>
      <c r="AY125" s="2"/>
      <c r="AZ125" s="2">
        <f t="shared" ref="AZ125:AZ130" si="18">IF(R125="Completar",1,0)</f>
        <v>0</v>
      </c>
      <c r="BA125" s="2"/>
      <c r="BB125" s="2"/>
      <c r="BC125" s="2"/>
      <c r="BD125" s="2"/>
      <c r="BE125" s="2"/>
      <c r="BF125" s="2"/>
      <c r="BG125" s="2"/>
      <c r="BH125" s="2"/>
      <c r="BI125" s="2">
        <v>42</v>
      </c>
      <c r="BJ125" s="2"/>
      <c r="BK125" s="2"/>
      <c r="BL125" s="2"/>
      <c r="BM125" s="2"/>
      <c r="BN125" s="2"/>
      <c r="BO125" s="2"/>
      <c r="BP125" s="2"/>
      <c r="BQ125" s="48"/>
      <c r="BR125" s="48"/>
      <c r="BS125" s="533"/>
      <c r="BT125" s="533"/>
      <c r="BU125" s="533"/>
      <c r="BV125" s="533"/>
      <c r="BW125" s="2"/>
      <c r="BX125" s="2">
        <v>1</v>
      </c>
      <c r="BY125" s="2" t="s">
        <v>126</v>
      </c>
      <c r="BZ125" s="2"/>
      <c r="CA125" s="2"/>
      <c r="CB125" s="2"/>
      <c r="CC125" s="2"/>
      <c r="CD125" s="2"/>
      <c r="CE125" s="2"/>
      <c r="CF125" s="2"/>
      <c r="CG125" s="2"/>
      <c r="CH125" s="155"/>
      <c r="CI125" s="2">
        <f>IF(CH125="x",1,0)</f>
        <v>0</v>
      </c>
      <c r="CJ125" s="2"/>
      <c r="CK125" s="2"/>
      <c r="CL125" s="2"/>
      <c r="CM125" s="2"/>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row>
    <row r="126" spans="1:174" s="10" customFormat="1" ht="24" customHeight="1" thickBot="1" x14ac:dyDescent="0.4">
      <c r="A126" s="96"/>
      <c r="B126" s="527"/>
      <c r="C126" s="528"/>
      <c r="D126" s="528"/>
      <c r="E126" s="528"/>
      <c r="F126" s="528"/>
      <c r="G126" s="528"/>
      <c r="H126" s="528"/>
      <c r="I126" s="528"/>
      <c r="J126" s="528"/>
      <c r="K126" s="528"/>
      <c r="L126" s="528"/>
      <c r="M126" s="528"/>
      <c r="N126" s="528"/>
      <c r="O126" s="528"/>
      <c r="P126" s="528"/>
      <c r="Q126" s="529"/>
      <c r="R126" s="518"/>
      <c r="S126" s="519"/>
      <c r="AQ126" s="2"/>
      <c r="AR126" s="2"/>
      <c r="AS126" s="2"/>
      <c r="AT126" s="2">
        <f t="shared" si="15"/>
        <v>0</v>
      </c>
      <c r="AU126" s="2">
        <f t="shared" si="15"/>
        <v>0</v>
      </c>
      <c r="AV126" s="2">
        <f t="shared" si="16"/>
        <v>0</v>
      </c>
      <c r="AW126" s="2" t="e">
        <f>IF(#REF!="",0,1)</f>
        <v>#REF!</v>
      </c>
      <c r="AX126" s="2" t="e">
        <f t="shared" si="17"/>
        <v>#REF!</v>
      </c>
      <c r="AY126" s="2"/>
      <c r="AZ126" s="2">
        <f t="shared" si="18"/>
        <v>0</v>
      </c>
      <c r="BA126" s="2"/>
      <c r="BB126" s="2"/>
      <c r="BC126" s="517" t="s">
        <v>128</v>
      </c>
      <c r="BD126" s="517"/>
      <c r="BE126" s="2"/>
      <c r="BF126" s="2"/>
      <c r="BG126" s="2"/>
      <c r="BH126" s="2"/>
      <c r="BI126" s="2">
        <v>43</v>
      </c>
      <c r="BJ126" s="2"/>
      <c r="BK126" s="2"/>
      <c r="BL126" s="2"/>
      <c r="BM126" s="2"/>
      <c r="BN126" s="2"/>
      <c r="BO126" s="2"/>
      <c r="BP126" s="2"/>
      <c r="BQ126" s="48"/>
      <c r="BR126" s="48"/>
      <c r="BS126" s="533"/>
      <c r="BT126" s="533"/>
      <c r="BU126" s="533"/>
      <c r="BV126" s="533"/>
      <c r="BW126" s="2"/>
      <c r="BX126" s="2">
        <v>2</v>
      </c>
      <c r="BY126" s="2" t="s">
        <v>127</v>
      </c>
      <c r="BZ126" s="2"/>
      <c r="CA126" s="2"/>
      <c r="CB126" s="2"/>
      <c r="CC126" s="2"/>
      <c r="CD126" s="2"/>
      <c r="CE126" s="2"/>
      <c r="CF126" s="2"/>
      <c r="CG126" s="2"/>
      <c r="CH126" s="155"/>
      <c r="CI126" s="2">
        <f t="shared" ref="CI126:CI129" si="19">IF(CH126="x",1,0)</f>
        <v>0</v>
      </c>
      <c r="CJ126" s="2"/>
      <c r="CK126" s="516">
        <f>IF(CH125="X",1,IF(CH126="X",2,IF(CH127="X",3,IF(CH128="X",4,IF(CH129="X",5,0)))))</f>
        <v>0</v>
      </c>
      <c r="CL126" s="516"/>
      <c r="CM126" s="516"/>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row>
    <row r="127" spans="1:174" s="10" customFormat="1" ht="23.25" customHeight="1" x14ac:dyDescent="0.35">
      <c r="A127" s="96"/>
      <c r="B127" s="527"/>
      <c r="C127" s="528"/>
      <c r="D127" s="528"/>
      <c r="E127" s="528"/>
      <c r="F127" s="528"/>
      <c r="G127" s="528"/>
      <c r="H127" s="528"/>
      <c r="I127" s="528"/>
      <c r="J127" s="528"/>
      <c r="K127" s="528"/>
      <c r="L127" s="528"/>
      <c r="M127" s="528"/>
      <c r="N127" s="528"/>
      <c r="O127" s="528"/>
      <c r="P127" s="528"/>
      <c r="Q127" s="529"/>
      <c r="R127" s="518"/>
      <c r="S127" s="519"/>
      <c r="AQ127" s="2"/>
      <c r="AR127" s="2"/>
      <c r="AS127" s="2"/>
      <c r="AT127" s="2">
        <f t="shared" si="15"/>
        <v>0</v>
      </c>
      <c r="AU127" s="2">
        <f t="shared" si="15"/>
        <v>0</v>
      </c>
      <c r="AV127" s="2">
        <f t="shared" si="16"/>
        <v>0</v>
      </c>
      <c r="AW127" s="2" t="e">
        <f>IF(#REF!="",0,1)</f>
        <v>#REF!</v>
      </c>
      <c r="AX127" s="2" t="e">
        <f t="shared" si="17"/>
        <v>#REF!</v>
      </c>
      <c r="AY127" s="2"/>
      <c r="AZ127" s="2">
        <f t="shared" si="18"/>
        <v>0</v>
      </c>
      <c r="BA127" s="2"/>
      <c r="BB127" s="2"/>
      <c r="BC127" s="438">
        <f>IF(CD123=0,0,IF(CD123=3,1,IF(CD123=4,2,IF(CD123=6,3,IF(CD123=7,4,IF(CD123=7,4,IF(CD123&gt;8,5,"")))))))</f>
        <v>0</v>
      </c>
      <c r="BD127" s="439"/>
      <c r="BE127" s="439"/>
      <c r="BF127" s="439"/>
      <c r="BG127" s="440"/>
      <c r="BH127" s="2"/>
      <c r="BI127" s="2">
        <v>44</v>
      </c>
      <c r="BJ127" s="2"/>
      <c r="BK127" s="2"/>
      <c r="BL127" s="2"/>
      <c r="BM127" s="2"/>
      <c r="BN127" s="2"/>
      <c r="BO127" s="2"/>
      <c r="BP127" s="2"/>
      <c r="BQ127" s="48"/>
      <c r="BR127" s="48"/>
      <c r="BS127" s="154" t="s">
        <v>4854</v>
      </c>
      <c r="BT127" s="154"/>
      <c r="BU127" s="154"/>
      <c r="BV127" s="48"/>
      <c r="BW127" s="2"/>
      <c r="BX127" s="2">
        <v>3</v>
      </c>
      <c r="BY127" s="2" t="s">
        <v>129</v>
      </c>
      <c r="BZ127" s="2"/>
      <c r="CA127" s="2"/>
      <c r="CB127" s="2"/>
      <c r="CC127" s="2"/>
      <c r="CD127" s="2"/>
      <c r="CE127" s="2"/>
      <c r="CF127" s="2"/>
      <c r="CG127" s="2"/>
      <c r="CH127" s="155"/>
      <c r="CI127" s="2">
        <f t="shared" si="19"/>
        <v>0</v>
      </c>
      <c r="CJ127" s="2"/>
      <c r="CK127" s="516"/>
      <c r="CL127" s="516"/>
      <c r="CM127" s="516"/>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row>
    <row r="128" spans="1:174" s="10" customFormat="1" ht="23.25" customHeight="1" x14ac:dyDescent="0.35">
      <c r="A128" s="96"/>
      <c r="B128" s="527"/>
      <c r="C128" s="528"/>
      <c r="D128" s="528"/>
      <c r="E128" s="528"/>
      <c r="F128" s="528"/>
      <c r="G128" s="528"/>
      <c r="H128" s="528"/>
      <c r="I128" s="528"/>
      <c r="J128" s="528"/>
      <c r="K128" s="528"/>
      <c r="L128" s="528"/>
      <c r="M128" s="528"/>
      <c r="N128" s="528"/>
      <c r="O128" s="528"/>
      <c r="P128" s="528"/>
      <c r="Q128" s="529"/>
      <c r="R128" s="518"/>
      <c r="S128" s="519"/>
      <c r="AQ128" s="2"/>
      <c r="AR128" s="2"/>
      <c r="AS128" s="2"/>
      <c r="AT128" s="2">
        <f t="shared" si="15"/>
        <v>0</v>
      </c>
      <c r="AU128" s="2">
        <f t="shared" si="15"/>
        <v>0</v>
      </c>
      <c r="AV128" s="2">
        <f t="shared" si="16"/>
        <v>0</v>
      </c>
      <c r="AW128" s="2" t="e">
        <f>IF(#REF!="",0,1)</f>
        <v>#REF!</v>
      </c>
      <c r="AX128" s="2" t="e">
        <f t="shared" si="17"/>
        <v>#REF!</v>
      </c>
      <c r="AY128" s="2"/>
      <c r="AZ128" s="2">
        <f t="shared" si="18"/>
        <v>0</v>
      </c>
      <c r="BA128" s="2"/>
      <c r="BB128" s="2"/>
      <c r="BC128" s="441"/>
      <c r="BD128" s="442"/>
      <c r="BE128" s="442"/>
      <c r="BF128" s="442"/>
      <c r="BG128" s="443"/>
      <c r="BH128" s="2"/>
      <c r="BI128" s="2">
        <v>45</v>
      </c>
      <c r="BJ128" s="2"/>
      <c r="BK128" s="2"/>
      <c r="BL128" s="2"/>
      <c r="BM128" s="2"/>
      <c r="BN128" s="2"/>
      <c r="BO128" s="2"/>
      <c r="BP128" s="2"/>
      <c r="BQ128" s="48"/>
      <c r="BR128" s="48"/>
      <c r="BS128" s="154" t="s">
        <v>4855</v>
      </c>
      <c r="BT128" s="154"/>
      <c r="BU128" s="154"/>
      <c r="BV128" s="48"/>
      <c r="BW128" s="2"/>
      <c r="BX128" s="2">
        <v>4</v>
      </c>
      <c r="BY128" s="2" t="s">
        <v>130</v>
      </c>
      <c r="BZ128" s="2"/>
      <c r="CA128" s="2"/>
      <c r="CB128" s="2"/>
      <c r="CC128" s="2"/>
      <c r="CD128" s="2"/>
      <c r="CE128" s="2"/>
      <c r="CF128" s="2"/>
      <c r="CG128" s="2"/>
      <c r="CH128" s="155"/>
      <c r="CI128" s="2">
        <f t="shared" si="19"/>
        <v>0</v>
      </c>
      <c r="CJ128" s="2"/>
      <c r="CK128" s="516"/>
      <c r="CL128" s="516"/>
      <c r="CM128" s="516"/>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row>
    <row r="129" spans="1:174" s="10" customFormat="1" ht="24" customHeight="1" thickBot="1" x14ac:dyDescent="0.4">
      <c r="A129" s="96"/>
      <c r="B129" s="527"/>
      <c r="C129" s="528"/>
      <c r="D129" s="528"/>
      <c r="E129" s="528"/>
      <c r="F129" s="528"/>
      <c r="G129" s="528"/>
      <c r="H129" s="528"/>
      <c r="I129" s="528"/>
      <c r="J129" s="528"/>
      <c r="K129" s="528"/>
      <c r="L129" s="528"/>
      <c r="M129" s="528"/>
      <c r="N129" s="528"/>
      <c r="O129" s="528"/>
      <c r="P129" s="528"/>
      <c r="Q129" s="529"/>
      <c r="R129" s="518"/>
      <c r="S129" s="519"/>
      <c r="AQ129" s="2"/>
      <c r="AR129" s="2"/>
      <c r="AS129" s="2"/>
      <c r="AT129" s="2">
        <f t="shared" si="15"/>
        <v>0</v>
      </c>
      <c r="AU129" s="2">
        <f t="shared" si="15"/>
        <v>0</v>
      </c>
      <c r="AV129" s="2">
        <f t="shared" si="16"/>
        <v>0</v>
      </c>
      <c r="AW129" s="2" t="e">
        <f>IF(#REF!="",0,1)</f>
        <v>#REF!</v>
      </c>
      <c r="AX129" s="2" t="e">
        <f t="shared" si="17"/>
        <v>#REF!</v>
      </c>
      <c r="AY129" s="2"/>
      <c r="AZ129" s="2">
        <f t="shared" si="18"/>
        <v>0</v>
      </c>
      <c r="BA129" s="2"/>
      <c r="BB129" s="2"/>
      <c r="BC129" s="444"/>
      <c r="BD129" s="445"/>
      <c r="BE129" s="445"/>
      <c r="BF129" s="445"/>
      <c r="BG129" s="446"/>
      <c r="BH129" s="2"/>
      <c r="BI129" s="2">
        <v>46</v>
      </c>
      <c r="BJ129" s="2"/>
      <c r="BK129" s="2"/>
      <c r="BL129" s="2"/>
      <c r="BM129" s="2"/>
      <c r="BN129" s="2"/>
      <c r="BO129" s="2"/>
      <c r="BP129" s="2"/>
      <c r="BQ129" s="48"/>
      <c r="BR129" s="48"/>
      <c r="BS129" s="48"/>
      <c r="BT129" s="48"/>
      <c r="BU129" s="48"/>
      <c r="BV129" s="48"/>
      <c r="BW129" s="2"/>
      <c r="BX129" s="2">
        <v>5</v>
      </c>
      <c r="BY129" s="2" t="s">
        <v>131</v>
      </c>
      <c r="BZ129" s="2"/>
      <c r="CA129" s="2"/>
      <c r="CB129" s="2"/>
      <c r="CC129" s="2"/>
      <c r="CD129" s="2"/>
      <c r="CE129" s="2"/>
      <c r="CF129" s="2"/>
      <c r="CG129" s="2"/>
      <c r="CH129" s="155"/>
      <c r="CI129" s="2">
        <f t="shared" si="19"/>
        <v>0</v>
      </c>
      <c r="CJ129" s="2"/>
      <c r="CK129" s="2"/>
      <c r="CL129" s="2"/>
      <c r="CM129" s="2"/>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row>
    <row r="130" spans="1:174" s="10" customFormat="1" ht="23.25" customHeight="1" thickBot="1" x14ac:dyDescent="0.4">
      <c r="A130" s="96"/>
      <c r="B130" s="530"/>
      <c r="C130" s="531"/>
      <c r="D130" s="531"/>
      <c r="E130" s="531"/>
      <c r="F130" s="531"/>
      <c r="G130" s="531"/>
      <c r="H130" s="531"/>
      <c r="I130" s="531"/>
      <c r="J130" s="531"/>
      <c r="K130" s="531"/>
      <c r="L130" s="531"/>
      <c r="M130" s="531"/>
      <c r="N130" s="531"/>
      <c r="O130" s="531"/>
      <c r="P130" s="531"/>
      <c r="Q130" s="532"/>
      <c r="R130" s="518"/>
      <c r="S130" s="519"/>
      <c r="AQ130" s="2"/>
      <c r="AR130" s="2"/>
      <c r="AS130" s="2"/>
      <c r="AT130" s="2">
        <f t="shared" si="15"/>
        <v>0</v>
      </c>
      <c r="AU130" s="2">
        <f t="shared" si="15"/>
        <v>0</v>
      </c>
      <c r="AV130" s="2">
        <f t="shared" si="16"/>
        <v>0</v>
      </c>
      <c r="AW130" s="2" t="e">
        <f>IF(#REF!="",0,1)</f>
        <v>#REF!</v>
      </c>
      <c r="AX130" s="2" t="e">
        <f t="shared" si="17"/>
        <v>#REF!</v>
      </c>
      <c r="AY130" s="2"/>
      <c r="AZ130" s="2">
        <f t="shared" si="18"/>
        <v>0</v>
      </c>
      <c r="BA130" s="2"/>
      <c r="BB130" s="2"/>
      <c r="BC130" s="2"/>
      <c r="BD130" s="2"/>
      <c r="BE130" s="2"/>
      <c r="BF130" s="2"/>
      <c r="BG130" s="2"/>
      <c r="BH130" s="2"/>
      <c r="BI130" s="2">
        <v>47</v>
      </c>
      <c r="BJ130" s="2"/>
      <c r="BK130" s="2"/>
      <c r="BL130" s="2"/>
      <c r="BM130" s="2"/>
      <c r="BN130" s="2"/>
      <c r="BO130" s="2"/>
      <c r="BP130" s="2"/>
      <c r="BQ130" s="48"/>
      <c r="BR130" s="1" t="s">
        <v>4889</v>
      </c>
      <c r="BS130" s="48"/>
      <c r="BT130" s="48"/>
      <c r="BU130" s="48"/>
      <c r="BV130" s="48"/>
      <c r="BW130" s="2"/>
      <c r="BX130" s="2"/>
      <c r="BY130" s="2"/>
      <c r="BZ130" s="2"/>
      <c r="CA130" s="2"/>
      <c r="CB130" s="2"/>
      <c r="CC130" s="2"/>
      <c r="CD130" s="2"/>
      <c r="CE130" s="2"/>
      <c r="CF130" s="2"/>
      <c r="CG130" s="2"/>
      <c r="CH130" s="2">
        <f>SUM(CI125:CI130)</f>
        <v>0</v>
      </c>
      <c r="CI130" s="2"/>
      <c r="CJ130" s="2"/>
      <c r="CK130" s="282"/>
      <c r="CL130" s="282"/>
      <c r="CM130" s="282"/>
      <c r="CN130" s="282"/>
      <c r="CO130" s="282"/>
      <c r="CP130" s="282"/>
      <c r="CQ130" s="282"/>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row>
    <row r="131" spans="1:174" s="10" customFormat="1" ht="19.149999999999999" customHeight="1" x14ac:dyDescent="0.3">
      <c r="A131" s="96"/>
      <c r="B131" s="170"/>
      <c r="C131" s="225"/>
      <c r="D131" s="225"/>
      <c r="E131" s="225"/>
      <c r="F131" s="225"/>
      <c r="G131" s="225"/>
      <c r="H131" s="225"/>
      <c r="I131" s="225"/>
      <c r="J131" s="225"/>
      <c r="K131" s="225"/>
      <c r="L131" s="225"/>
      <c r="M131" s="225"/>
      <c r="N131" s="225"/>
      <c r="O131" s="4"/>
      <c r="P131" s="4"/>
      <c r="Q131" s="4"/>
      <c r="R131" s="4"/>
      <c r="S131" s="97"/>
      <c r="AQ131" s="2"/>
      <c r="AR131" s="2"/>
      <c r="AS131" s="2"/>
      <c r="AT131" s="2"/>
      <c r="AU131" s="2"/>
      <c r="AV131" s="2"/>
      <c r="AW131" s="2"/>
      <c r="AX131" s="2"/>
      <c r="AY131" s="2"/>
      <c r="AZ131" s="2"/>
      <c r="BA131" s="2"/>
      <c r="BB131" s="2"/>
      <c r="BC131" s="2"/>
      <c r="BD131" s="2"/>
      <c r="BE131" s="2"/>
      <c r="BF131" s="2"/>
      <c r="BG131" s="2"/>
      <c r="BH131" s="2"/>
      <c r="BI131" s="2">
        <v>48</v>
      </c>
      <c r="BJ131" s="2"/>
      <c r="BK131" s="2"/>
      <c r="BL131" s="2"/>
      <c r="BM131" s="2"/>
      <c r="BN131" s="2"/>
      <c r="BO131" s="2"/>
      <c r="BP131" s="2"/>
      <c r="BQ131" s="1"/>
      <c r="BR131" s="235" t="s">
        <v>42</v>
      </c>
      <c r="BS131" s="81"/>
      <c r="BT131" s="81"/>
      <c r="BU131" s="81"/>
      <c r="BV131" s="81"/>
      <c r="BW131" s="81"/>
      <c r="BX131" s="81"/>
      <c r="BY131" s="81"/>
      <c r="BZ131" s="81"/>
      <c r="CA131" s="82"/>
      <c r="CB131" s="292" t="s">
        <v>4897</v>
      </c>
      <c r="CC131" s="293"/>
      <c r="CD131" s="293"/>
      <c r="CE131" s="293"/>
      <c r="CF131" s="293"/>
      <c r="CG131" s="293"/>
      <c r="CH131" s="293"/>
      <c r="CI131" s="293"/>
      <c r="CJ131" s="293"/>
      <c r="CK131" s="293"/>
      <c r="CL131" s="293"/>
      <c r="CM131" s="29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row>
    <row r="132" spans="1:174" s="10" customFormat="1" ht="19.149999999999999" customHeight="1" x14ac:dyDescent="0.3">
      <c r="A132" s="96"/>
      <c r="B132" s="170"/>
      <c r="C132" s="225"/>
      <c r="D132" s="225"/>
      <c r="E132" s="225"/>
      <c r="F132" s="225"/>
      <c r="G132" s="225"/>
      <c r="H132" s="507" t="s">
        <v>3</v>
      </c>
      <c r="I132" s="507"/>
      <c r="J132" s="507"/>
      <c r="K132" s="225"/>
      <c r="L132" s="225"/>
      <c r="M132" s="225"/>
      <c r="N132" s="225"/>
      <c r="O132" s="4"/>
      <c r="P132" s="4"/>
      <c r="Q132" s="4"/>
      <c r="R132" s="4"/>
      <c r="S132" s="97"/>
      <c r="T132" s="1"/>
      <c r="U132" s="1"/>
      <c r="V132" s="1"/>
      <c r="W132" s="1"/>
      <c r="X132" s="1"/>
      <c r="Y132" s="1"/>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v>49</v>
      </c>
      <c r="BJ132" s="2"/>
      <c r="BK132" s="2"/>
      <c r="BL132" s="2"/>
      <c r="BM132" s="2"/>
      <c r="BN132" s="2"/>
      <c r="BO132" s="2"/>
      <c r="BP132" s="2"/>
      <c r="BQ132" s="203"/>
      <c r="BR132" s="236" t="s">
        <v>44</v>
      </c>
      <c r="BS132" s="2"/>
      <c r="BT132" s="2"/>
      <c r="BU132" s="2"/>
      <c r="BV132" s="2"/>
      <c r="BW132" s="2"/>
      <c r="BX132" s="2"/>
      <c r="BY132" s="2"/>
      <c r="BZ132" s="2"/>
      <c r="CA132" s="237"/>
      <c r="CB132" s="295"/>
      <c r="CC132" s="296"/>
      <c r="CD132" s="296"/>
      <c r="CE132" s="296"/>
      <c r="CF132" s="296"/>
      <c r="CG132" s="296"/>
      <c r="CH132" s="296"/>
      <c r="CI132" s="296"/>
      <c r="CJ132" s="296"/>
      <c r="CK132" s="296"/>
      <c r="CL132" s="296"/>
      <c r="CM132" s="297"/>
      <c r="CN132" s="204"/>
      <c r="CO132" s="204"/>
      <c r="CP132" s="204"/>
      <c r="CQ132" s="20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row>
    <row r="133" spans="1:174" s="10" customFormat="1" ht="19.149999999999999" customHeight="1" x14ac:dyDescent="0.3">
      <c r="A133" s="96"/>
      <c r="B133" s="508" t="s">
        <v>132</v>
      </c>
      <c r="C133" s="509"/>
      <c r="D133" s="509"/>
      <c r="E133" s="509"/>
      <c r="F133" s="509"/>
      <c r="G133" s="509"/>
      <c r="H133" s="509"/>
      <c r="I133" s="509"/>
      <c r="J133" s="509"/>
      <c r="K133" s="509"/>
      <c r="L133" s="509"/>
      <c r="M133" s="509"/>
      <c r="N133" s="509"/>
      <c r="O133" s="509"/>
      <c r="P133" s="509"/>
      <c r="Q133" s="509"/>
      <c r="R133" s="4"/>
      <c r="S133" s="97"/>
      <c r="T133" s="1"/>
      <c r="U133" s="1"/>
      <c r="V133" s="1"/>
      <c r="W133" s="1"/>
      <c r="X133" s="1"/>
      <c r="Y133" s="1"/>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v>50</v>
      </c>
      <c r="BJ133" s="2"/>
      <c r="BK133" s="2"/>
      <c r="BL133" s="2"/>
      <c r="BM133" s="2"/>
      <c r="BN133" s="2"/>
      <c r="BO133" s="2"/>
      <c r="BP133" s="2"/>
      <c r="BQ133" s="203"/>
      <c r="BR133" s="236" t="s">
        <v>46</v>
      </c>
      <c r="BS133" s="2"/>
      <c r="BT133" s="2"/>
      <c r="BU133" s="2"/>
      <c r="BV133" s="2"/>
      <c r="BW133" s="2"/>
      <c r="BX133" s="2"/>
      <c r="BY133" s="2"/>
      <c r="BZ133" s="2"/>
      <c r="CA133" s="237"/>
      <c r="CB133" s="295"/>
      <c r="CC133" s="296"/>
      <c r="CD133" s="296"/>
      <c r="CE133" s="296"/>
      <c r="CF133" s="296"/>
      <c r="CG133" s="296"/>
      <c r="CH133" s="296"/>
      <c r="CI133" s="296"/>
      <c r="CJ133" s="296"/>
      <c r="CK133" s="296"/>
      <c r="CL133" s="296"/>
      <c r="CM133" s="297"/>
      <c r="CN133" s="204"/>
      <c r="CO133" s="204"/>
      <c r="CP133" s="204"/>
      <c r="CQ133" s="20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row>
    <row r="134" spans="1:174" s="10" customFormat="1" x14ac:dyDescent="0.25">
      <c r="A134" s="96"/>
      <c r="B134" s="163"/>
      <c r="C134" s="4"/>
      <c r="D134" s="4"/>
      <c r="E134" s="4"/>
      <c r="F134" s="4"/>
      <c r="G134" s="4"/>
      <c r="H134" s="4"/>
      <c r="I134" s="4"/>
      <c r="J134" s="4"/>
      <c r="K134" s="4"/>
      <c r="L134" s="4"/>
      <c r="M134" s="4"/>
      <c r="N134" s="4"/>
      <c r="O134" s="4"/>
      <c r="P134" s="4"/>
      <c r="Q134" s="4"/>
      <c r="R134" s="4"/>
      <c r="S134" s="97"/>
      <c r="T134" s="1"/>
      <c r="U134" s="1"/>
      <c r="V134" s="1"/>
      <c r="W134" s="1"/>
      <c r="X134" s="1"/>
      <c r="Y134" s="1"/>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v>51</v>
      </c>
      <c r="BJ134" s="2"/>
      <c r="BK134" s="2"/>
      <c r="BL134" s="2"/>
      <c r="BM134" s="2"/>
      <c r="BN134" s="2"/>
      <c r="BO134" s="2"/>
      <c r="BP134" s="2"/>
      <c r="BQ134" s="203"/>
      <c r="BR134" s="236" t="s">
        <v>48</v>
      </c>
      <c r="BS134" s="2"/>
      <c r="BT134" s="2"/>
      <c r="BU134" s="2"/>
      <c r="BV134" s="2"/>
      <c r="BW134" s="2"/>
      <c r="BX134" s="2"/>
      <c r="BY134" s="2"/>
      <c r="BZ134" s="2"/>
      <c r="CA134" s="237"/>
      <c r="CB134" s="295"/>
      <c r="CC134" s="296"/>
      <c r="CD134" s="296"/>
      <c r="CE134" s="296"/>
      <c r="CF134" s="296"/>
      <c r="CG134" s="296"/>
      <c r="CH134" s="296"/>
      <c r="CI134" s="296"/>
      <c r="CJ134" s="296"/>
      <c r="CK134" s="296"/>
      <c r="CL134" s="296"/>
      <c r="CM134" s="297"/>
      <c r="CN134" s="204"/>
      <c r="CO134" s="204"/>
      <c r="CP134" s="204"/>
      <c r="CQ134" s="20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row>
    <row r="135" spans="1:174" s="10" customFormat="1" ht="33.75" customHeight="1" x14ac:dyDescent="0.25">
      <c r="A135" s="96"/>
      <c r="B135" s="510" t="s">
        <v>133</v>
      </c>
      <c r="C135" s="511"/>
      <c r="D135" s="511"/>
      <c r="E135" s="511"/>
      <c r="F135" s="511"/>
      <c r="G135" s="511"/>
      <c r="H135" s="511"/>
      <c r="I135" s="511"/>
      <c r="J135" s="511"/>
      <c r="K135" s="511"/>
      <c r="L135" s="511"/>
      <c r="M135" s="511"/>
      <c r="N135" s="511"/>
      <c r="O135" s="511"/>
      <c r="P135" s="511"/>
      <c r="Q135" s="511"/>
      <c r="R135" s="4"/>
      <c r="S135" s="97"/>
      <c r="T135" s="1"/>
      <c r="U135" s="1"/>
      <c r="V135" s="1"/>
      <c r="W135" s="1"/>
      <c r="X135" s="1"/>
      <c r="Y135" s="1"/>
      <c r="Z135" s="2"/>
      <c r="AA135" s="2"/>
      <c r="AB135" s="2"/>
      <c r="AC135" s="2"/>
      <c r="AD135" s="2"/>
      <c r="AE135" s="2"/>
      <c r="AF135" s="2"/>
      <c r="AG135" s="512" t="s">
        <v>62</v>
      </c>
      <c r="AH135" s="51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v>52</v>
      </c>
      <c r="BJ135" s="2"/>
      <c r="BK135" s="2"/>
      <c r="BL135" s="2"/>
      <c r="BM135" s="2"/>
      <c r="BN135" s="2"/>
      <c r="BO135" s="2"/>
      <c r="BP135" s="2"/>
      <c r="BQ135" s="203"/>
      <c r="BR135" s="236" t="s">
        <v>50</v>
      </c>
      <c r="BS135" s="2"/>
      <c r="BT135" s="2"/>
      <c r="BU135" s="2"/>
      <c r="BV135" s="2"/>
      <c r="BW135" s="2"/>
      <c r="BX135" s="2"/>
      <c r="BY135" s="2"/>
      <c r="BZ135" s="2"/>
      <c r="CA135" s="237"/>
      <c r="CB135" s="295"/>
      <c r="CC135" s="296"/>
      <c r="CD135" s="296"/>
      <c r="CE135" s="296"/>
      <c r="CF135" s="296"/>
      <c r="CG135" s="296"/>
      <c r="CH135" s="296"/>
      <c r="CI135" s="296"/>
      <c r="CJ135" s="296"/>
      <c r="CK135" s="296"/>
      <c r="CL135" s="296"/>
      <c r="CM135" s="297"/>
      <c r="CN135" s="204"/>
      <c r="CO135" s="204"/>
      <c r="CP135" s="204"/>
      <c r="CQ135" s="20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row>
    <row r="136" spans="1:174" s="10" customFormat="1" x14ac:dyDescent="0.25">
      <c r="A136" s="96"/>
      <c r="B136" s="513" t="s">
        <v>134</v>
      </c>
      <c r="C136" s="514"/>
      <c r="D136" s="514"/>
      <c r="E136" s="515" t="s">
        <v>135</v>
      </c>
      <c r="F136" s="515"/>
      <c r="G136" s="515"/>
      <c r="H136" s="515"/>
      <c r="I136" s="515"/>
      <c r="J136" s="515"/>
      <c r="K136" s="515"/>
      <c r="L136" s="515"/>
      <c r="M136" s="515"/>
      <c r="N136" s="515"/>
      <c r="O136" s="515"/>
      <c r="P136" s="515"/>
      <c r="Q136" s="515"/>
      <c r="R136" s="4"/>
      <c r="S136" s="97"/>
      <c r="T136" s="1"/>
      <c r="U136" s="1"/>
      <c r="V136" s="1"/>
      <c r="W136" s="1"/>
      <c r="X136" s="1"/>
      <c r="Y136" s="1"/>
      <c r="Z136" s="2"/>
      <c r="AA136" s="2"/>
      <c r="AB136" s="2"/>
      <c r="AC136" s="2"/>
      <c r="AD136" s="2"/>
      <c r="AE136" s="2"/>
      <c r="AF136" s="2"/>
      <c r="AG136" s="282">
        <f>SUM(AT138:AT146)</f>
        <v>0</v>
      </c>
      <c r="AH136" s="28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v>53</v>
      </c>
      <c r="BJ136" s="2"/>
      <c r="BK136" s="2"/>
      <c r="BL136" s="2"/>
      <c r="BM136" s="2"/>
      <c r="BN136" s="2"/>
      <c r="BO136" s="2"/>
      <c r="BP136" s="2"/>
      <c r="BQ136" s="203"/>
      <c r="BR136" s="236" t="s">
        <v>52</v>
      </c>
      <c r="BS136" s="2"/>
      <c r="BT136" s="2"/>
      <c r="BU136" s="2"/>
      <c r="BV136" s="2"/>
      <c r="BW136" s="2"/>
      <c r="BX136" s="2"/>
      <c r="BY136" s="2"/>
      <c r="BZ136" s="2"/>
      <c r="CA136" s="237"/>
      <c r="CB136" s="295"/>
      <c r="CC136" s="296"/>
      <c r="CD136" s="296"/>
      <c r="CE136" s="296"/>
      <c r="CF136" s="296"/>
      <c r="CG136" s="296"/>
      <c r="CH136" s="296"/>
      <c r="CI136" s="296"/>
      <c r="CJ136" s="296"/>
      <c r="CK136" s="296"/>
      <c r="CL136" s="296"/>
      <c r="CM136" s="297"/>
      <c r="CN136" s="204"/>
      <c r="CO136" s="204"/>
      <c r="CP136" s="204"/>
      <c r="CQ136" s="20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row>
    <row r="137" spans="1:174" s="10" customFormat="1" ht="16.5" thickBot="1" x14ac:dyDescent="0.3">
      <c r="A137" s="96"/>
      <c r="B137" s="513"/>
      <c r="C137" s="514"/>
      <c r="D137" s="514"/>
      <c r="E137" s="429">
        <v>1</v>
      </c>
      <c r="F137" s="427"/>
      <c r="G137" s="428"/>
      <c r="H137" s="429">
        <v>2</v>
      </c>
      <c r="I137" s="428"/>
      <c r="J137" s="429">
        <v>3</v>
      </c>
      <c r="K137" s="428"/>
      <c r="L137" s="429">
        <v>4</v>
      </c>
      <c r="M137" s="428"/>
      <c r="N137" s="429">
        <v>5</v>
      </c>
      <c r="O137" s="428"/>
      <c r="P137" s="429">
        <v>6</v>
      </c>
      <c r="Q137" s="428"/>
      <c r="R137" s="4"/>
      <c r="S137" s="97"/>
      <c r="T137" s="1"/>
      <c r="U137" s="1"/>
      <c r="V137" s="1"/>
      <c r="W137" s="1"/>
      <c r="X137" s="1"/>
      <c r="Y137" s="1"/>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v>54</v>
      </c>
      <c r="BJ137" s="2"/>
      <c r="BK137" s="2"/>
      <c r="BL137" s="2"/>
      <c r="BM137" s="2"/>
      <c r="BN137" s="2"/>
      <c r="BO137" s="2"/>
      <c r="BP137" s="2"/>
      <c r="BQ137" s="203"/>
      <c r="BR137" s="238" t="s">
        <v>53</v>
      </c>
      <c r="BS137" s="239"/>
      <c r="BT137" s="239"/>
      <c r="BU137" s="239"/>
      <c r="BV137" s="239"/>
      <c r="BW137" s="239"/>
      <c r="BX137" s="239"/>
      <c r="BY137" s="239"/>
      <c r="BZ137" s="239"/>
      <c r="CA137" s="240"/>
      <c r="CB137" s="298"/>
      <c r="CC137" s="299"/>
      <c r="CD137" s="299"/>
      <c r="CE137" s="299"/>
      <c r="CF137" s="299"/>
      <c r="CG137" s="299"/>
      <c r="CH137" s="299"/>
      <c r="CI137" s="299"/>
      <c r="CJ137" s="299"/>
      <c r="CK137" s="299"/>
      <c r="CL137" s="299"/>
      <c r="CM137" s="300"/>
      <c r="CN137" s="204"/>
      <c r="CO137" s="204"/>
      <c r="CP137" s="204"/>
      <c r="CQ137" s="20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row>
    <row r="138" spans="1:174" s="10" customFormat="1" ht="19.899999999999999" customHeight="1" x14ac:dyDescent="0.25">
      <c r="A138" s="96"/>
      <c r="B138" s="504" t="s">
        <v>136</v>
      </c>
      <c r="C138" s="505"/>
      <c r="D138" s="505"/>
      <c r="E138" s="502"/>
      <c r="F138" s="506"/>
      <c r="G138" s="503"/>
      <c r="H138" s="502"/>
      <c r="I138" s="503"/>
      <c r="J138" s="502"/>
      <c r="K138" s="503"/>
      <c r="L138" s="502"/>
      <c r="M138" s="503"/>
      <c r="N138" s="502"/>
      <c r="O138" s="503"/>
      <c r="P138" s="502"/>
      <c r="Q138" s="503"/>
      <c r="R138" s="4"/>
      <c r="S138" s="97"/>
      <c r="T138" s="1"/>
      <c r="U138" s="1"/>
      <c r="V138" s="1"/>
      <c r="W138" s="1"/>
      <c r="X138" s="1"/>
      <c r="Y138" s="1"/>
      <c r="Z138" s="2"/>
      <c r="AA138" s="2"/>
      <c r="AB138" s="2"/>
      <c r="AC138" s="2"/>
      <c r="AD138" s="2"/>
      <c r="AE138" s="2"/>
      <c r="AF138" s="2">
        <f t="shared" ref="AF138:AR146" si="20">IF(E138="X",1,0)</f>
        <v>0</v>
      </c>
      <c r="AG138" s="2">
        <f t="shared" si="20"/>
        <v>0</v>
      </c>
      <c r="AH138" s="2">
        <f t="shared" si="20"/>
        <v>0</v>
      </c>
      <c r="AI138" s="2">
        <f t="shared" si="20"/>
        <v>0</v>
      </c>
      <c r="AJ138" s="2">
        <f t="shared" si="20"/>
        <v>0</v>
      </c>
      <c r="AK138" s="2">
        <f t="shared" si="20"/>
        <v>0</v>
      </c>
      <c r="AL138" s="2">
        <f t="shared" si="20"/>
        <v>0</v>
      </c>
      <c r="AM138" s="2">
        <f t="shared" si="20"/>
        <v>0</v>
      </c>
      <c r="AN138" s="2">
        <f t="shared" si="20"/>
        <v>0</v>
      </c>
      <c r="AO138" s="2">
        <f t="shared" si="20"/>
        <v>0</v>
      </c>
      <c r="AP138" s="2">
        <f t="shared" si="20"/>
        <v>0</v>
      </c>
      <c r="AQ138" s="2">
        <f t="shared" si="20"/>
        <v>0</v>
      </c>
      <c r="AR138" s="2">
        <f t="shared" si="20"/>
        <v>0</v>
      </c>
      <c r="AS138" s="2">
        <f>SUM(AF138:AR138)</f>
        <v>0</v>
      </c>
      <c r="AT138" s="2">
        <f>IF(AS138&gt;0,1,0)</f>
        <v>0</v>
      </c>
      <c r="AU138" s="2"/>
      <c r="AV138" s="2"/>
      <c r="AW138" s="2"/>
      <c r="AX138" s="2"/>
      <c r="AY138" s="2"/>
      <c r="AZ138" s="2"/>
      <c r="BA138" s="2"/>
      <c r="BB138" s="2"/>
      <c r="BC138" s="2"/>
      <c r="BD138" s="2"/>
      <c r="BE138" s="2"/>
      <c r="BF138" s="2"/>
      <c r="BG138" s="2"/>
      <c r="BH138" s="2"/>
      <c r="BI138" s="2">
        <v>55</v>
      </c>
      <c r="BJ138" s="2"/>
      <c r="BK138" s="2"/>
      <c r="BL138" s="2"/>
      <c r="BM138" s="2"/>
      <c r="BN138" s="2"/>
      <c r="BO138" s="2"/>
      <c r="BP138" s="2"/>
      <c r="BQ138" s="203"/>
      <c r="BR138" s="204"/>
      <c r="BS138" s="204"/>
      <c r="BT138" s="204"/>
      <c r="BU138" s="204"/>
      <c r="BV138" s="204"/>
      <c r="BW138" s="204"/>
      <c r="BX138" s="204"/>
      <c r="BY138" s="204"/>
      <c r="BZ138" s="204"/>
      <c r="CA138" s="204"/>
      <c r="CB138" s="204"/>
      <c r="CC138" s="204"/>
      <c r="CD138" s="204"/>
      <c r="CE138" s="204"/>
      <c r="CF138" s="204"/>
      <c r="CG138" s="204"/>
      <c r="CH138" s="204"/>
      <c r="CI138" s="204"/>
      <c r="CJ138" s="204"/>
      <c r="CK138" s="204"/>
      <c r="CL138" s="204"/>
      <c r="CM138" s="204"/>
      <c r="CN138" s="204"/>
      <c r="CO138" s="204"/>
      <c r="CP138" s="204"/>
      <c r="CQ138" s="20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row>
    <row r="139" spans="1:174" s="10" customFormat="1" ht="19.899999999999999" customHeight="1" thickBot="1" x14ac:dyDescent="0.3">
      <c r="A139" s="96"/>
      <c r="B139" s="504" t="s">
        <v>137</v>
      </c>
      <c r="C139" s="505"/>
      <c r="D139" s="505"/>
      <c r="E139" s="502"/>
      <c r="F139" s="506"/>
      <c r="G139" s="503"/>
      <c r="H139" s="502"/>
      <c r="I139" s="503"/>
      <c r="J139" s="502"/>
      <c r="K139" s="503"/>
      <c r="L139" s="502"/>
      <c r="M139" s="503"/>
      <c r="N139" s="502"/>
      <c r="O139" s="503"/>
      <c r="P139" s="502"/>
      <c r="Q139" s="503"/>
      <c r="R139" s="4"/>
      <c r="S139" s="97"/>
      <c r="T139" s="1"/>
      <c r="U139" s="1"/>
      <c r="V139" s="1"/>
      <c r="W139" s="1"/>
      <c r="X139" s="2" t="s">
        <v>138</v>
      </c>
      <c r="Y139" s="2"/>
      <c r="Z139" s="2"/>
      <c r="AA139" s="2"/>
      <c r="AB139" s="2"/>
      <c r="AC139" s="2"/>
      <c r="AD139" s="2"/>
      <c r="AE139" s="2"/>
      <c r="AF139" s="2">
        <f t="shared" si="20"/>
        <v>0</v>
      </c>
      <c r="AG139" s="2">
        <f t="shared" si="20"/>
        <v>0</v>
      </c>
      <c r="AH139" s="2">
        <f t="shared" si="20"/>
        <v>0</v>
      </c>
      <c r="AI139" s="2">
        <f t="shared" si="20"/>
        <v>0</v>
      </c>
      <c r="AJ139" s="2">
        <f t="shared" si="20"/>
        <v>0</v>
      </c>
      <c r="AK139" s="2">
        <f t="shared" si="20"/>
        <v>0</v>
      </c>
      <c r="AL139" s="2">
        <f t="shared" si="20"/>
        <v>0</v>
      </c>
      <c r="AM139" s="2">
        <f t="shared" si="20"/>
        <v>0</v>
      </c>
      <c r="AN139" s="2">
        <f t="shared" si="20"/>
        <v>0</v>
      </c>
      <c r="AO139" s="2">
        <f t="shared" si="20"/>
        <v>0</v>
      </c>
      <c r="AP139" s="2">
        <f t="shared" si="20"/>
        <v>0</v>
      </c>
      <c r="AQ139" s="2">
        <f t="shared" si="20"/>
        <v>0</v>
      </c>
      <c r="AR139" s="2">
        <f t="shared" si="20"/>
        <v>0</v>
      </c>
      <c r="AS139" s="2">
        <f t="shared" ref="AS139:AS146" si="21">SUM(AF139:AR139)</f>
        <v>0</v>
      </c>
      <c r="AT139" s="2">
        <f t="shared" ref="AT139:AT145" si="22">IF(AS139&gt;0,1,0)</f>
        <v>0</v>
      </c>
      <c r="AU139" s="2"/>
      <c r="AV139" s="2"/>
      <c r="AW139" s="2"/>
      <c r="AX139" s="2"/>
      <c r="AY139" s="2"/>
      <c r="AZ139" s="2"/>
      <c r="BA139" s="2"/>
      <c r="BB139" s="2"/>
      <c r="BC139" s="2"/>
      <c r="BD139" s="2"/>
      <c r="BE139" s="2"/>
      <c r="BF139" s="2"/>
      <c r="BG139" s="2"/>
      <c r="BH139" s="2"/>
      <c r="BI139" s="2">
        <v>56</v>
      </c>
      <c r="BJ139" s="2"/>
      <c r="BK139" s="2"/>
      <c r="BL139" s="2"/>
      <c r="BM139" s="2"/>
      <c r="BN139" s="2"/>
      <c r="BO139" s="2"/>
      <c r="BP139" s="2"/>
      <c r="BQ139" s="203"/>
      <c r="BR139" s="204"/>
      <c r="BS139" s="204"/>
      <c r="BT139" s="204"/>
      <c r="BU139" s="204"/>
      <c r="BV139" s="204"/>
      <c r="BW139" s="204"/>
      <c r="BX139" s="204"/>
      <c r="BY139" s="204"/>
      <c r="BZ139" s="204"/>
      <c r="CA139" s="204"/>
      <c r="CB139" s="204"/>
      <c r="CC139" s="204"/>
      <c r="CD139" s="204"/>
      <c r="CE139" s="204"/>
      <c r="CF139" s="204"/>
      <c r="CG139" s="204"/>
      <c r="CH139" s="204"/>
      <c r="CI139" s="204"/>
      <c r="CJ139" s="204"/>
      <c r="CK139" s="204"/>
      <c r="CL139" s="204"/>
      <c r="CM139" s="204"/>
      <c r="CN139" s="204"/>
      <c r="CO139" s="204"/>
      <c r="CP139" s="204"/>
      <c r="CQ139" s="20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row>
    <row r="140" spans="1:174" s="10" customFormat="1" ht="19.899999999999999" customHeight="1" x14ac:dyDescent="0.25">
      <c r="A140" s="96"/>
      <c r="B140" s="504" t="s">
        <v>139</v>
      </c>
      <c r="C140" s="505"/>
      <c r="D140" s="505"/>
      <c r="E140" s="502"/>
      <c r="F140" s="506"/>
      <c r="G140" s="503"/>
      <c r="H140" s="502"/>
      <c r="I140" s="503"/>
      <c r="J140" s="502"/>
      <c r="K140" s="503"/>
      <c r="L140" s="502"/>
      <c r="M140" s="503"/>
      <c r="N140" s="502"/>
      <c r="O140" s="503"/>
      <c r="P140" s="502"/>
      <c r="Q140" s="503"/>
      <c r="R140" s="4"/>
      <c r="S140" s="97"/>
      <c r="T140" s="1"/>
      <c r="U140" s="1"/>
      <c r="V140" s="1"/>
      <c r="W140" s="1"/>
      <c r="X140" s="438">
        <f>IF(AG136&lt;3,0,IF(AG136=3,1,IF(AG136=4,2,IF(AG136=5,3,IF(AG136=6,4,IF(AG136&gt;6,5,""))))))</f>
        <v>0</v>
      </c>
      <c r="Y140" s="439"/>
      <c r="Z140" s="439"/>
      <c r="AA140" s="439"/>
      <c r="AB140" s="440"/>
      <c r="AC140" s="2"/>
      <c r="AD140" s="2"/>
      <c r="AE140" s="2"/>
      <c r="AF140" s="2">
        <f t="shared" si="20"/>
        <v>0</v>
      </c>
      <c r="AG140" s="2">
        <f t="shared" si="20"/>
        <v>0</v>
      </c>
      <c r="AH140" s="2">
        <f t="shared" si="20"/>
        <v>0</v>
      </c>
      <c r="AI140" s="2">
        <f t="shared" si="20"/>
        <v>0</v>
      </c>
      <c r="AJ140" s="2">
        <f t="shared" si="20"/>
        <v>0</v>
      </c>
      <c r="AK140" s="2">
        <f t="shared" si="20"/>
        <v>0</v>
      </c>
      <c r="AL140" s="2">
        <f t="shared" si="20"/>
        <v>0</v>
      </c>
      <c r="AM140" s="2">
        <f t="shared" si="20"/>
        <v>0</v>
      </c>
      <c r="AN140" s="2">
        <f t="shared" si="20"/>
        <v>0</v>
      </c>
      <c r="AO140" s="2">
        <f t="shared" si="20"/>
        <v>0</v>
      </c>
      <c r="AP140" s="2">
        <f t="shared" si="20"/>
        <v>0</v>
      </c>
      <c r="AQ140" s="2">
        <f t="shared" si="20"/>
        <v>0</v>
      </c>
      <c r="AR140" s="2">
        <f t="shared" si="20"/>
        <v>0</v>
      </c>
      <c r="AS140" s="2">
        <f t="shared" si="21"/>
        <v>0</v>
      </c>
      <c r="AT140" s="2">
        <f t="shared" si="22"/>
        <v>0</v>
      </c>
      <c r="AU140" s="2"/>
      <c r="AV140" s="2"/>
      <c r="AW140" s="2"/>
      <c r="AX140" s="2"/>
      <c r="AY140" s="2"/>
      <c r="AZ140" s="2"/>
      <c r="BA140" s="2"/>
      <c r="BB140" s="2"/>
      <c r="BC140" s="2"/>
      <c r="BD140" s="2"/>
      <c r="BE140" s="2"/>
      <c r="BF140" s="2"/>
      <c r="BG140" s="2"/>
      <c r="BH140" s="2"/>
      <c r="BI140" s="2">
        <v>57</v>
      </c>
      <c r="BJ140" s="2"/>
      <c r="BK140" s="2"/>
      <c r="BL140" s="2"/>
      <c r="BM140" s="2"/>
      <c r="BN140" s="2"/>
      <c r="BO140" s="2"/>
      <c r="BP140" s="2"/>
      <c r="BQ140" s="203"/>
      <c r="BR140" s="204"/>
      <c r="BS140" s="204"/>
      <c r="BT140" s="204"/>
      <c r="BU140" s="204"/>
      <c r="BV140" s="204"/>
      <c r="BW140" s="204"/>
      <c r="BX140" s="303" t="s">
        <v>4901</v>
      </c>
      <c r="BY140" s="304"/>
      <c r="BZ140" s="305"/>
      <c r="CA140" s="204"/>
      <c r="CB140" s="204"/>
      <c r="CC140" s="204"/>
      <c r="CD140" s="204"/>
      <c r="CE140" s="204"/>
      <c r="CF140" s="204"/>
      <c r="CG140" s="204"/>
      <c r="CH140" s="204"/>
      <c r="CI140" s="204"/>
      <c r="CJ140" s="204"/>
      <c r="CK140" s="204"/>
      <c r="CL140" s="204"/>
      <c r="CM140" s="204"/>
      <c r="CN140" s="204"/>
      <c r="CO140" s="204"/>
      <c r="CP140" s="204"/>
      <c r="CQ140" s="20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row>
    <row r="141" spans="1:174" s="10" customFormat="1" ht="19.899999999999999" customHeight="1" x14ac:dyDescent="0.25">
      <c r="A141" s="96"/>
      <c r="B141" s="504" t="s">
        <v>140</v>
      </c>
      <c r="C141" s="505"/>
      <c r="D141" s="505"/>
      <c r="E141" s="502"/>
      <c r="F141" s="506"/>
      <c r="G141" s="503"/>
      <c r="H141" s="502"/>
      <c r="I141" s="503"/>
      <c r="J141" s="502"/>
      <c r="K141" s="503"/>
      <c r="L141" s="502"/>
      <c r="M141" s="503"/>
      <c r="N141" s="502"/>
      <c r="O141" s="503"/>
      <c r="P141" s="502"/>
      <c r="Q141" s="503"/>
      <c r="R141" s="4"/>
      <c r="S141" s="97"/>
      <c r="T141" s="1"/>
      <c r="U141" s="1"/>
      <c r="V141" s="1"/>
      <c r="W141" s="1"/>
      <c r="X141" s="441"/>
      <c r="Y141" s="442"/>
      <c r="Z141" s="442"/>
      <c r="AA141" s="442"/>
      <c r="AB141" s="443"/>
      <c r="AC141" s="2"/>
      <c r="AD141" s="2"/>
      <c r="AE141" s="2"/>
      <c r="AF141" s="2">
        <f t="shared" si="20"/>
        <v>0</v>
      </c>
      <c r="AG141" s="2">
        <f t="shared" si="20"/>
        <v>0</v>
      </c>
      <c r="AH141" s="2">
        <f t="shared" si="20"/>
        <v>0</v>
      </c>
      <c r="AI141" s="2">
        <f t="shared" si="20"/>
        <v>0</v>
      </c>
      <c r="AJ141" s="2">
        <f t="shared" si="20"/>
        <v>0</v>
      </c>
      <c r="AK141" s="2">
        <f t="shared" si="20"/>
        <v>0</v>
      </c>
      <c r="AL141" s="2">
        <f t="shared" si="20"/>
        <v>0</v>
      </c>
      <c r="AM141" s="2">
        <f t="shared" si="20"/>
        <v>0</v>
      </c>
      <c r="AN141" s="2">
        <f t="shared" si="20"/>
        <v>0</v>
      </c>
      <c r="AO141" s="2">
        <f t="shared" si="20"/>
        <v>0</v>
      </c>
      <c r="AP141" s="2">
        <f t="shared" si="20"/>
        <v>0</v>
      </c>
      <c r="AQ141" s="2">
        <f t="shared" si="20"/>
        <v>0</v>
      </c>
      <c r="AR141" s="2">
        <f t="shared" si="20"/>
        <v>0</v>
      </c>
      <c r="AS141" s="2">
        <f t="shared" si="21"/>
        <v>0</v>
      </c>
      <c r="AT141" s="2">
        <f t="shared" si="22"/>
        <v>0</v>
      </c>
      <c r="AU141" s="2"/>
      <c r="AV141" s="2"/>
      <c r="AW141" s="2"/>
      <c r="AX141" s="2"/>
      <c r="AY141" s="2"/>
      <c r="AZ141" s="2"/>
      <c r="BA141" s="2"/>
      <c r="BB141" s="2"/>
      <c r="BC141" s="2"/>
      <c r="BD141" s="2"/>
      <c r="BE141" s="2"/>
      <c r="BF141" s="2"/>
      <c r="BG141" s="2"/>
      <c r="BH141" s="2"/>
      <c r="BI141" s="2">
        <v>58</v>
      </c>
      <c r="BJ141" s="2"/>
      <c r="BK141" s="2"/>
      <c r="BL141" s="2"/>
      <c r="BM141" s="2"/>
      <c r="BN141" s="2"/>
      <c r="BO141" s="2"/>
      <c r="BP141" s="2"/>
      <c r="BQ141" s="203"/>
      <c r="BR141" s="204"/>
      <c r="BS141" s="204"/>
      <c r="BT141" s="204"/>
      <c r="BU141" s="204"/>
      <c r="BV141" s="204"/>
      <c r="BW141" s="204"/>
      <c r="BX141" s="312">
        <f>IF(AG136&lt;3,0,IF(AG136=3,1,IF(AG136=4,2,IF(AG136=5,3,IF(AG136=6,4,IF(AG136&gt;6,5,""))))))</f>
        <v>0</v>
      </c>
      <c r="BY141" s="313"/>
      <c r="BZ141" s="314"/>
      <c r="CA141" s="204"/>
      <c r="CB141" s="204"/>
      <c r="CC141" s="204"/>
      <c r="CD141" s="204"/>
      <c r="CE141" s="204"/>
      <c r="CF141" s="204"/>
      <c r="CG141" s="204"/>
      <c r="CH141" s="204"/>
      <c r="CI141" s="204"/>
      <c r="CJ141" s="204"/>
      <c r="CK141" s="204"/>
      <c r="CL141" s="204"/>
      <c r="CM141" s="204"/>
      <c r="CN141" s="204"/>
      <c r="CO141" s="204"/>
      <c r="CP141" s="204"/>
      <c r="CQ141" s="20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row>
    <row r="142" spans="1:174" s="10" customFormat="1" ht="19.899999999999999" customHeight="1" thickBot="1" x14ac:dyDescent="0.3">
      <c r="A142" s="96"/>
      <c r="B142" s="504" t="s">
        <v>141</v>
      </c>
      <c r="C142" s="505"/>
      <c r="D142" s="505"/>
      <c r="E142" s="502"/>
      <c r="F142" s="506"/>
      <c r="G142" s="503"/>
      <c r="H142" s="502"/>
      <c r="I142" s="503"/>
      <c r="J142" s="502"/>
      <c r="K142" s="503"/>
      <c r="L142" s="502"/>
      <c r="M142" s="503"/>
      <c r="N142" s="502"/>
      <c r="O142" s="503"/>
      <c r="P142" s="502"/>
      <c r="Q142" s="503"/>
      <c r="R142" s="4"/>
      <c r="S142" s="97"/>
      <c r="T142" s="1"/>
      <c r="U142" s="1"/>
      <c r="V142" s="1"/>
      <c r="W142" s="1"/>
      <c r="X142" s="444"/>
      <c r="Y142" s="445"/>
      <c r="Z142" s="445"/>
      <c r="AA142" s="445"/>
      <c r="AB142" s="446"/>
      <c r="AC142" s="2"/>
      <c r="AD142" s="2"/>
      <c r="AE142" s="2"/>
      <c r="AF142" s="2">
        <f t="shared" si="20"/>
        <v>0</v>
      </c>
      <c r="AG142" s="2">
        <f t="shared" si="20"/>
        <v>0</v>
      </c>
      <c r="AH142" s="2">
        <f t="shared" si="20"/>
        <v>0</v>
      </c>
      <c r="AI142" s="2">
        <f t="shared" si="20"/>
        <v>0</v>
      </c>
      <c r="AJ142" s="2">
        <f t="shared" si="20"/>
        <v>0</v>
      </c>
      <c r="AK142" s="2">
        <f t="shared" si="20"/>
        <v>0</v>
      </c>
      <c r="AL142" s="2">
        <f t="shared" si="20"/>
        <v>0</v>
      </c>
      <c r="AM142" s="2">
        <f t="shared" si="20"/>
        <v>0</v>
      </c>
      <c r="AN142" s="2">
        <f t="shared" si="20"/>
        <v>0</v>
      </c>
      <c r="AO142" s="2">
        <f t="shared" si="20"/>
        <v>0</v>
      </c>
      <c r="AP142" s="2">
        <f t="shared" si="20"/>
        <v>0</v>
      </c>
      <c r="AQ142" s="2">
        <f t="shared" si="20"/>
        <v>0</v>
      </c>
      <c r="AR142" s="2">
        <f t="shared" si="20"/>
        <v>0</v>
      </c>
      <c r="AS142" s="2">
        <f t="shared" si="21"/>
        <v>0</v>
      </c>
      <c r="AT142" s="2">
        <f t="shared" si="22"/>
        <v>0</v>
      </c>
      <c r="AU142" s="2"/>
      <c r="AV142" s="2"/>
      <c r="AW142" s="2"/>
      <c r="AX142" s="2"/>
      <c r="AY142" s="2"/>
      <c r="AZ142" s="2"/>
      <c r="BA142" s="2"/>
      <c r="BB142" s="2"/>
      <c r="BC142" s="2"/>
      <c r="BD142" s="2"/>
      <c r="BE142" s="2"/>
      <c r="BF142" s="2"/>
      <c r="BG142" s="2"/>
      <c r="BH142" s="2"/>
      <c r="BI142" s="2">
        <v>59</v>
      </c>
      <c r="BJ142" s="2"/>
      <c r="BK142" s="2"/>
      <c r="BL142" s="2"/>
      <c r="BM142" s="2"/>
      <c r="BN142" s="2"/>
      <c r="BO142" s="2"/>
      <c r="BP142" s="2"/>
      <c r="BQ142" s="203"/>
      <c r="BR142" s="204"/>
      <c r="BS142" s="204"/>
      <c r="BT142" s="204"/>
      <c r="BU142" s="204"/>
      <c r="BV142" s="204"/>
      <c r="BW142" s="204"/>
      <c r="BX142" s="315"/>
      <c r="BY142" s="316"/>
      <c r="BZ142" s="317"/>
      <c r="CA142" s="204"/>
      <c r="CB142" s="204"/>
      <c r="CC142" s="204"/>
      <c r="CD142" s="204"/>
      <c r="CE142" s="204"/>
      <c r="CF142" s="204"/>
      <c r="CG142" s="204"/>
      <c r="CH142" s="204"/>
      <c r="CI142" s="204"/>
      <c r="CJ142" s="204"/>
      <c r="CK142" s="204"/>
      <c r="CL142" s="204"/>
      <c r="CM142" s="204"/>
      <c r="CN142" s="204"/>
      <c r="CO142" s="204"/>
      <c r="CP142" s="204"/>
      <c r="CQ142" s="20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row>
    <row r="143" spans="1:174" s="10" customFormat="1" ht="19.899999999999999" customHeight="1" x14ac:dyDescent="0.25">
      <c r="A143" s="96"/>
      <c r="B143" s="504" t="s">
        <v>142</v>
      </c>
      <c r="C143" s="505"/>
      <c r="D143" s="505"/>
      <c r="E143" s="502"/>
      <c r="F143" s="506"/>
      <c r="G143" s="503"/>
      <c r="H143" s="502"/>
      <c r="I143" s="503"/>
      <c r="J143" s="502"/>
      <c r="K143" s="503"/>
      <c r="L143" s="502"/>
      <c r="M143" s="503"/>
      <c r="N143" s="502"/>
      <c r="O143" s="503"/>
      <c r="P143" s="502"/>
      <c r="Q143" s="503"/>
      <c r="R143" s="4"/>
      <c r="S143" s="97"/>
      <c r="T143" s="1"/>
      <c r="U143" s="1"/>
      <c r="V143" s="1"/>
      <c r="W143" s="1"/>
      <c r="X143" s="1"/>
      <c r="Y143" s="1"/>
      <c r="Z143" s="2"/>
      <c r="AA143" s="2"/>
      <c r="AB143" s="2"/>
      <c r="AC143" s="2"/>
      <c r="AD143" s="2"/>
      <c r="AE143" s="2"/>
      <c r="AF143" s="2">
        <f t="shared" si="20"/>
        <v>0</v>
      </c>
      <c r="AG143" s="2">
        <f t="shared" si="20"/>
        <v>0</v>
      </c>
      <c r="AH143" s="2">
        <f t="shared" si="20"/>
        <v>0</v>
      </c>
      <c r="AI143" s="2">
        <f t="shared" si="20"/>
        <v>0</v>
      </c>
      <c r="AJ143" s="2">
        <f t="shared" si="20"/>
        <v>0</v>
      </c>
      <c r="AK143" s="2">
        <f t="shared" si="20"/>
        <v>0</v>
      </c>
      <c r="AL143" s="2">
        <f t="shared" si="20"/>
        <v>0</v>
      </c>
      <c r="AM143" s="2">
        <f t="shared" si="20"/>
        <v>0</v>
      </c>
      <c r="AN143" s="2">
        <f t="shared" si="20"/>
        <v>0</v>
      </c>
      <c r="AO143" s="2">
        <f t="shared" si="20"/>
        <v>0</v>
      </c>
      <c r="AP143" s="2">
        <f t="shared" si="20"/>
        <v>0</v>
      </c>
      <c r="AQ143" s="2">
        <f t="shared" si="20"/>
        <v>0</v>
      </c>
      <c r="AR143" s="2">
        <f t="shared" si="20"/>
        <v>0</v>
      </c>
      <c r="AS143" s="2">
        <f t="shared" si="21"/>
        <v>0</v>
      </c>
      <c r="AT143" s="2">
        <f t="shared" si="22"/>
        <v>0</v>
      </c>
      <c r="AU143" s="2"/>
      <c r="AV143" s="2"/>
      <c r="AW143" s="2"/>
      <c r="AX143" s="2"/>
      <c r="AY143" s="2"/>
      <c r="AZ143" s="2"/>
      <c r="BA143" s="2"/>
      <c r="BB143" s="2"/>
      <c r="BC143" s="2"/>
      <c r="BD143" s="2"/>
      <c r="BE143" s="2"/>
      <c r="BF143" s="2"/>
      <c r="BG143" s="2"/>
      <c r="BH143" s="2"/>
      <c r="BI143" s="2">
        <v>60</v>
      </c>
      <c r="BJ143" s="2"/>
      <c r="BK143" s="2"/>
      <c r="BL143" s="2"/>
      <c r="BM143" s="2"/>
      <c r="BN143" s="2"/>
      <c r="BO143" s="2"/>
      <c r="BP143" s="2"/>
      <c r="BQ143" s="203"/>
      <c r="BR143" s="204"/>
      <c r="BS143" s="204"/>
      <c r="BT143" s="204"/>
      <c r="BU143" s="204"/>
      <c r="BV143" s="204"/>
      <c r="BW143" s="204"/>
      <c r="BX143" s="318"/>
      <c r="BY143" s="319"/>
      <c r="BZ143" s="320"/>
      <c r="CA143" s="204"/>
      <c r="CB143" s="204"/>
      <c r="CC143" s="204"/>
      <c r="CD143" s="204"/>
      <c r="CE143" s="204"/>
      <c r="CF143" s="204"/>
      <c r="CG143" s="204"/>
      <c r="CH143" s="204"/>
      <c r="CI143" s="204"/>
      <c r="CJ143" s="204"/>
      <c r="CK143" s="204"/>
      <c r="CL143" s="204"/>
      <c r="CM143" s="204"/>
      <c r="CN143" s="204"/>
      <c r="CO143" s="204"/>
      <c r="CP143" s="204"/>
      <c r="CQ143" s="20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row>
    <row r="144" spans="1:174" s="10" customFormat="1" ht="19.899999999999999" customHeight="1" x14ac:dyDescent="0.25">
      <c r="A144" s="96"/>
      <c r="B144" s="504" t="s">
        <v>143</v>
      </c>
      <c r="C144" s="505"/>
      <c r="D144" s="505"/>
      <c r="E144" s="502"/>
      <c r="F144" s="506"/>
      <c r="G144" s="503"/>
      <c r="H144" s="502"/>
      <c r="I144" s="503"/>
      <c r="J144" s="502"/>
      <c r="K144" s="503"/>
      <c r="L144" s="502"/>
      <c r="M144" s="503"/>
      <c r="N144" s="502"/>
      <c r="O144" s="503"/>
      <c r="P144" s="502"/>
      <c r="Q144" s="503"/>
      <c r="R144" s="4"/>
      <c r="S144" s="97"/>
      <c r="T144" s="1"/>
      <c r="U144" s="1"/>
      <c r="V144" s="1"/>
      <c r="W144" s="1"/>
      <c r="X144" s="1"/>
      <c r="Y144" s="1"/>
      <c r="Z144" s="2"/>
      <c r="AA144" s="2"/>
      <c r="AB144" s="2"/>
      <c r="AC144" s="2"/>
      <c r="AD144" s="2"/>
      <c r="AE144" s="2"/>
      <c r="AF144" s="2">
        <f t="shared" si="20"/>
        <v>0</v>
      </c>
      <c r="AG144" s="2">
        <f t="shared" si="20"/>
        <v>0</v>
      </c>
      <c r="AH144" s="2">
        <f t="shared" si="20"/>
        <v>0</v>
      </c>
      <c r="AI144" s="2">
        <f t="shared" si="20"/>
        <v>0</v>
      </c>
      <c r="AJ144" s="2">
        <f t="shared" si="20"/>
        <v>0</v>
      </c>
      <c r="AK144" s="2">
        <f t="shared" si="20"/>
        <v>0</v>
      </c>
      <c r="AL144" s="2">
        <f t="shared" si="20"/>
        <v>0</v>
      </c>
      <c r="AM144" s="2">
        <f t="shared" si="20"/>
        <v>0</v>
      </c>
      <c r="AN144" s="2">
        <f t="shared" si="20"/>
        <v>0</v>
      </c>
      <c r="AO144" s="2">
        <f t="shared" si="20"/>
        <v>0</v>
      </c>
      <c r="AP144" s="2">
        <f t="shared" si="20"/>
        <v>0</v>
      </c>
      <c r="AQ144" s="2">
        <f t="shared" si="20"/>
        <v>0</v>
      </c>
      <c r="AR144" s="2">
        <f t="shared" si="20"/>
        <v>0</v>
      </c>
      <c r="AS144" s="2">
        <f t="shared" si="21"/>
        <v>0</v>
      </c>
      <c r="AT144" s="2">
        <f t="shared" si="22"/>
        <v>0</v>
      </c>
      <c r="AU144" s="2"/>
      <c r="AV144" s="2"/>
      <c r="AW144" s="2"/>
      <c r="AX144" s="2"/>
      <c r="AY144" s="2"/>
      <c r="AZ144" s="2"/>
      <c r="BA144" s="2"/>
      <c r="BB144" s="2"/>
      <c r="BC144" s="2"/>
      <c r="BD144" s="2"/>
      <c r="BE144" s="2"/>
      <c r="BF144" s="2"/>
      <c r="BG144" s="2"/>
      <c r="BH144" s="2"/>
      <c r="BI144" s="2"/>
      <c r="BJ144" s="2"/>
      <c r="BK144" s="2"/>
      <c r="BL144" s="2"/>
      <c r="BM144" s="2"/>
      <c r="BN144" s="2"/>
      <c r="BO144" s="2"/>
      <c r="BP144" s="2"/>
      <c r="BQ144" s="203"/>
      <c r="BR144" s="204"/>
      <c r="BS144" s="204"/>
      <c r="BT144" s="204"/>
      <c r="BU144" s="204"/>
      <c r="BV144" s="204"/>
      <c r="BW144" s="204"/>
      <c r="BX144" s="204"/>
      <c r="BY144" s="204"/>
      <c r="BZ144" s="204"/>
      <c r="CA144" s="204"/>
      <c r="CB144" s="204"/>
      <c r="CC144" s="204"/>
      <c r="CD144" s="204"/>
      <c r="CE144" s="204"/>
      <c r="CF144" s="204"/>
      <c r="CG144" s="204"/>
      <c r="CH144" s="204"/>
      <c r="CI144" s="204"/>
      <c r="CJ144" s="204"/>
      <c r="CK144" s="204"/>
      <c r="CL144" s="204"/>
      <c r="CM144" s="204"/>
      <c r="CN144" s="204"/>
      <c r="CO144" s="204"/>
      <c r="CP144" s="204"/>
      <c r="CQ144" s="20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row>
    <row r="145" spans="1:174" s="10" customFormat="1" ht="19.899999999999999" customHeight="1" x14ac:dyDescent="0.25">
      <c r="A145" s="96"/>
      <c r="B145" s="504" t="s">
        <v>144</v>
      </c>
      <c r="C145" s="505"/>
      <c r="D145" s="505"/>
      <c r="E145" s="502"/>
      <c r="F145" s="506"/>
      <c r="G145" s="503"/>
      <c r="H145" s="502"/>
      <c r="I145" s="503"/>
      <c r="J145" s="502"/>
      <c r="K145" s="503"/>
      <c r="L145" s="502"/>
      <c r="M145" s="503"/>
      <c r="N145" s="502"/>
      <c r="O145" s="503"/>
      <c r="P145" s="502"/>
      <c r="Q145" s="503"/>
      <c r="R145" s="4"/>
      <c r="S145" s="97"/>
      <c r="T145" s="1"/>
      <c r="U145" s="1"/>
      <c r="V145" s="1"/>
      <c r="W145" s="1"/>
      <c r="X145" s="1"/>
      <c r="Y145" s="1"/>
      <c r="Z145" s="2"/>
      <c r="AA145" s="2"/>
      <c r="AB145" s="2"/>
      <c r="AC145" s="2"/>
      <c r="AD145" s="2"/>
      <c r="AE145" s="2"/>
      <c r="AF145" s="2">
        <f t="shared" si="20"/>
        <v>0</v>
      </c>
      <c r="AG145" s="2">
        <f t="shared" si="20"/>
        <v>0</v>
      </c>
      <c r="AH145" s="2">
        <f t="shared" si="20"/>
        <v>0</v>
      </c>
      <c r="AI145" s="2">
        <f t="shared" si="20"/>
        <v>0</v>
      </c>
      <c r="AJ145" s="2">
        <f t="shared" si="20"/>
        <v>0</v>
      </c>
      <c r="AK145" s="2">
        <f t="shared" si="20"/>
        <v>0</v>
      </c>
      <c r="AL145" s="2">
        <f t="shared" si="20"/>
        <v>0</v>
      </c>
      <c r="AM145" s="2">
        <f t="shared" si="20"/>
        <v>0</v>
      </c>
      <c r="AN145" s="2">
        <f t="shared" si="20"/>
        <v>0</v>
      </c>
      <c r="AO145" s="2">
        <f t="shared" si="20"/>
        <v>0</v>
      </c>
      <c r="AP145" s="2">
        <f t="shared" si="20"/>
        <v>0</v>
      </c>
      <c r="AQ145" s="2">
        <f t="shared" si="20"/>
        <v>0</v>
      </c>
      <c r="AR145" s="2">
        <f t="shared" si="20"/>
        <v>0</v>
      </c>
      <c r="AS145" s="2">
        <f t="shared" si="21"/>
        <v>0</v>
      </c>
      <c r="AT145" s="2">
        <f t="shared" si="22"/>
        <v>0</v>
      </c>
      <c r="AU145" s="2"/>
      <c r="AV145" s="2"/>
      <c r="AW145" s="2"/>
      <c r="AX145" s="2"/>
      <c r="AY145" s="2"/>
      <c r="AZ145" s="2"/>
      <c r="BA145" s="2"/>
      <c r="BB145" s="2"/>
      <c r="BC145" s="2"/>
      <c r="BD145" s="2"/>
      <c r="BE145" s="2"/>
      <c r="BF145" s="2"/>
      <c r="BG145" s="2"/>
      <c r="BH145" s="2"/>
      <c r="BI145" s="2"/>
      <c r="BJ145" s="2"/>
      <c r="BK145" s="2"/>
      <c r="BL145" s="2"/>
      <c r="BM145" s="2"/>
      <c r="BN145" s="2"/>
      <c r="BO145" s="2"/>
      <c r="BP145" s="2"/>
      <c r="BQ145" s="203"/>
      <c r="BR145" s="204"/>
      <c r="BS145" s="204"/>
      <c r="BT145" s="204"/>
      <c r="BU145" s="204"/>
      <c r="BV145" s="204"/>
      <c r="BW145" s="204"/>
      <c r="BX145" s="204"/>
      <c r="BY145" s="204"/>
      <c r="BZ145" s="204"/>
      <c r="CA145" s="204"/>
      <c r="CB145" s="204"/>
      <c r="CC145" s="204"/>
      <c r="CD145" s="204"/>
      <c r="CE145" s="204"/>
      <c r="CF145" s="204"/>
      <c r="CG145" s="204"/>
      <c r="CH145" s="204"/>
      <c r="CI145" s="204"/>
      <c r="CJ145" s="204"/>
      <c r="CK145" s="204"/>
      <c r="CL145" s="204"/>
      <c r="CM145" s="204"/>
      <c r="CN145" s="204"/>
      <c r="CO145" s="204"/>
      <c r="CP145" s="204"/>
      <c r="CQ145" s="20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row>
    <row r="146" spans="1:174" s="10" customFormat="1" ht="19.899999999999999" customHeight="1" x14ac:dyDescent="0.25">
      <c r="A146" s="96"/>
      <c r="B146" s="504" t="s">
        <v>145</v>
      </c>
      <c r="C146" s="505"/>
      <c r="D146" s="505"/>
      <c r="E146" s="502"/>
      <c r="F146" s="506"/>
      <c r="G146" s="503"/>
      <c r="H146" s="502"/>
      <c r="I146" s="503"/>
      <c r="J146" s="502"/>
      <c r="K146" s="503"/>
      <c r="L146" s="502"/>
      <c r="M146" s="503"/>
      <c r="N146" s="502"/>
      <c r="O146" s="503"/>
      <c r="P146" s="502"/>
      <c r="Q146" s="503"/>
      <c r="R146" s="4"/>
      <c r="S146" s="97"/>
      <c r="T146" s="1"/>
      <c r="U146" s="1"/>
      <c r="V146" s="1"/>
      <c r="W146" s="1"/>
      <c r="X146" s="1"/>
      <c r="Y146" s="1"/>
      <c r="Z146" s="2"/>
      <c r="AA146" s="2"/>
      <c r="AB146" s="2"/>
      <c r="AC146" s="2"/>
      <c r="AD146" s="2"/>
      <c r="AE146" s="2"/>
      <c r="AF146" s="2">
        <f t="shared" si="20"/>
        <v>0</v>
      </c>
      <c r="AG146" s="2">
        <f t="shared" si="20"/>
        <v>0</v>
      </c>
      <c r="AH146" s="2">
        <f t="shared" si="20"/>
        <v>0</v>
      </c>
      <c r="AI146" s="2">
        <f t="shared" si="20"/>
        <v>0</v>
      </c>
      <c r="AJ146" s="2">
        <f t="shared" si="20"/>
        <v>0</v>
      </c>
      <c r="AK146" s="2">
        <f t="shared" si="20"/>
        <v>0</v>
      </c>
      <c r="AL146" s="2">
        <f t="shared" si="20"/>
        <v>0</v>
      </c>
      <c r="AM146" s="2">
        <f t="shared" si="20"/>
        <v>0</v>
      </c>
      <c r="AN146" s="2">
        <f t="shared" si="20"/>
        <v>0</v>
      </c>
      <c r="AO146" s="2">
        <f t="shared" si="20"/>
        <v>0</v>
      </c>
      <c r="AP146" s="2">
        <f t="shared" si="20"/>
        <v>0</v>
      </c>
      <c r="AQ146" s="2">
        <f t="shared" si="20"/>
        <v>0</v>
      </c>
      <c r="AR146" s="2">
        <f t="shared" si="20"/>
        <v>0</v>
      </c>
      <c r="AS146" s="2">
        <f t="shared" si="21"/>
        <v>0</v>
      </c>
      <c r="AT146" s="2">
        <f>IF(AS146&gt;0,1,0)</f>
        <v>0</v>
      </c>
      <c r="AU146" s="2"/>
      <c r="AV146" s="2"/>
      <c r="AW146" s="2"/>
      <c r="AX146" s="2"/>
      <c r="AY146" s="2"/>
      <c r="AZ146" s="2"/>
      <c r="BA146" s="2"/>
      <c r="BB146" s="2"/>
      <c r="BC146" s="2"/>
      <c r="BD146" s="2"/>
      <c r="BE146" s="2"/>
      <c r="BF146" s="2"/>
      <c r="BG146" s="2"/>
      <c r="BH146" s="2"/>
      <c r="BI146" s="2"/>
      <c r="BJ146" s="2"/>
      <c r="BK146" s="2"/>
      <c r="BL146" s="2"/>
      <c r="BM146" s="2"/>
      <c r="BN146" s="2"/>
      <c r="BO146" s="2"/>
      <c r="BP146" s="2"/>
      <c r="BQ146" s="203"/>
      <c r="BR146" s="204"/>
      <c r="BS146" s="204"/>
      <c r="BT146" s="204"/>
      <c r="BU146" s="204"/>
      <c r="BV146" s="204"/>
      <c r="BW146" s="204"/>
      <c r="BX146" s="204"/>
      <c r="BY146" s="204"/>
      <c r="BZ146" s="204"/>
      <c r="CA146" s="204"/>
      <c r="CB146" s="204"/>
      <c r="CC146" s="204"/>
      <c r="CD146" s="204"/>
      <c r="CE146" s="204"/>
      <c r="CF146" s="204"/>
      <c r="CG146" s="204"/>
      <c r="CH146" s="204"/>
      <c r="CI146" s="204"/>
      <c r="CJ146" s="204"/>
      <c r="CK146" s="204"/>
      <c r="CL146" s="204"/>
      <c r="CM146" s="204"/>
      <c r="CN146" s="204"/>
      <c r="CO146" s="204"/>
      <c r="CP146" s="204"/>
      <c r="CQ146" s="20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row>
    <row r="147" spans="1:174" s="10" customFormat="1" ht="21" x14ac:dyDescent="0.35">
      <c r="A147" s="96"/>
      <c r="B147" s="405" t="str">
        <f>IF(AT147&gt;=3,"",IF(AT147&lt;3,"Ingrese al menos 3 etapas del cronograma",""))</f>
        <v>Ingrese al menos 3 etapas del cronograma</v>
      </c>
      <c r="C147" s="406"/>
      <c r="D147" s="406"/>
      <c r="E147" s="406"/>
      <c r="F147" s="406"/>
      <c r="G147" s="406"/>
      <c r="H147" s="406"/>
      <c r="I147" s="406"/>
      <c r="J147" s="406"/>
      <c r="K147" s="4"/>
      <c r="L147" s="4"/>
      <c r="M147" s="4"/>
      <c r="N147" s="4"/>
      <c r="O147" s="4"/>
      <c r="P147" s="4"/>
      <c r="Q147" s="4"/>
      <c r="R147" s="4"/>
      <c r="S147" s="97"/>
      <c r="T147" s="1"/>
      <c r="U147" s="1"/>
      <c r="V147" s="1"/>
      <c r="W147" s="1"/>
      <c r="X147" s="1"/>
      <c r="Y147" s="1"/>
      <c r="Z147" s="2"/>
      <c r="AA147" s="2"/>
      <c r="AB147" s="2"/>
      <c r="AC147" s="2"/>
      <c r="AD147" s="2"/>
      <c r="AE147" s="2"/>
      <c r="AF147" s="2"/>
      <c r="AG147" s="2"/>
      <c r="AH147" s="2"/>
      <c r="AI147" s="2"/>
      <c r="AJ147" s="2"/>
      <c r="AK147" s="2"/>
      <c r="AL147" s="2"/>
      <c r="AM147" s="2"/>
      <c r="AN147" s="2"/>
      <c r="AO147" s="2"/>
      <c r="AP147" s="2"/>
      <c r="AQ147" s="2"/>
      <c r="AR147" s="2"/>
      <c r="AS147" s="2"/>
      <c r="AT147" s="2">
        <f>SUM(AT138:AT146)</f>
        <v>0</v>
      </c>
      <c r="AU147" s="2"/>
      <c r="AV147" s="2"/>
      <c r="AW147" s="2"/>
      <c r="AX147" s="2"/>
      <c r="AY147" s="2"/>
      <c r="AZ147" s="2"/>
      <c r="BA147" s="2"/>
      <c r="BB147" s="2"/>
      <c r="BC147" s="2"/>
      <c r="BD147" s="2"/>
      <c r="BE147" s="2"/>
      <c r="BF147" s="2"/>
      <c r="BG147" s="2"/>
      <c r="BH147" s="2"/>
      <c r="BI147" s="2"/>
      <c r="BJ147" s="2"/>
      <c r="BK147" s="2"/>
      <c r="BL147" s="2"/>
      <c r="BM147" s="2"/>
      <c r="BN147" s="2"/>
      <c r="BO147" s="2"/>
      <c r="BP147" s="2"/>
      <c r="BQ147" s="203"/>
      <c r="BR147" s="204"/>
      <c r="BS147" s="204"/>
      <c r="BT147" s="204"/>
      <c r="BU147" s="204"/>
      <c r="BV147" s="204"/>
      <c r="BW147" s="204"/>
      <c r="BX147" s="204"/>
      <c r="BY147" s="204"/>
      <c r="BZ147" s="204"/>
      <c r="CA147" s="204"/>
      <c r="CB147" s="204"/>
      <c r="CC147" s="204"/>
      <c r="CD147" s="204"/>
      <c r="CE147" s="204"/>
      <c r="CF147" s="204"/>
      <c r="CG147" s="204"/>
      <c r="CH147" s="204"/>
      <c r="CI147" s="204"/>
      <c r="CJ147" s="204"/>
      <c r="CK147" s="204"/>
      <c r="CL147" s="204"/>
      <c r="CM147" s="204"/>
      <c r="CN147" s="204"/>
      <c r="CO147" s="204"/>
      <c r="CP147" s="204"/>
      <c r="CQ147" s="20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row>
    <row r="148" spans="1:174" s="10" customFormat="1" ht="18.75" x14ac:dyDescent="0.3">
      <c r="A148" s="96"/>
      <c r="B148" s="171" t="s">
        <v>146</v>
      </c>
      <c r="C148" s="226"/>
      <c r="D148" s="226"/>
      <c r="E148" s="226"/>
      <c r="F148" s="226"/>
      <c r="G148" s="226"/>
      <c r="H148" s="226"/>
      <c r="I148" s="4"/>
      <c r="J148" s="4"/>
      <c r="K148" s="4"/>
      <c r="L148" s="4"/>
      <c r="M148" s="4"/>
      <c r="N148" s="4"/>
      <c r="O148" s="4"/>
      <c r="P148" s="4"/>
      <c r="Q148" s="4"/>
      <c r="R148" s="4"/>
      <c r="S148" s="97"/>
      <c r="T148" s="1"/>
      <c r="U148" s="1"/>
      <c r="V148" s="1"/>
      <c r="W148" s="1"/>
      <c r="X148" s="1"/>
      <c r="Y148" s="1"/>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03"/>
      <c r="BR148" s="204"/>
      <c r="BS148" s="204"/>
      <c r="BT148" s="204"/>
      <c r="BU148" s="204"/>
      <c r="BV148" s="204"/>
      <c r="BW148" s="204"/>
      <c r="BX148" s="204"/>
      <c r="BY148" s="204"/>
      <c r="BZ148" s="204"/>
      <c r="CA148" s="204"/>
      <c r="CB148" s="204"/>
      <c r="CC148" s="204"/>
      <c r="CD148" s="204"/>
      <c r="CE148" s="204"/>
      <c r="CF148" s="204"/>
      <c r="CG148" s="204"/>
      <c r="CH148" s="204"/>
      <c r="CI148" s="204"/>
      <c r="CJ148" s="204"/>
      <c r="CK148" s="204"/>
      <c r="CL148" s="204"/>
      <c r="CM148" s="204"/>
      <c r="CN148" s="204"/>
      <c r="CO148" s="204"/>
      <c r="CP148" s="204"/>
      <c r="CQ148" s="20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row>
    <row r="149" spans="1:174" s="10" customFormat="1" ht="18.75" x14ac:dyDescent="0.3">
      <c r="A149" s="96"/>
      <c r="B149" s="171"/>
      <c r="C149" s="226"/>
      <c r="D149" s="226"/>
      <c r="E149" s="226"/>
      <c r="F149" s="226"/>
      <c r="G149" s="226"/>
      <c r="H149" s="226"/>
      <c r="I149" s="4"/>
      <c r="J149" s="4"/>
      <c r="K149" s="4"/>
      <c r="L149" s="4"/>
      <c r="M149" s="4"/>
      <c r="N149" s="4"/>
      <c r="O149" s="4"/>
      <c r="P149" s="4"/>
      <c r="Q149" s="4"/>
      <c r="R149" s="4"/>
      <c r="S149" s="97"/>
      <c r="T149" s="1"/>
      <c r="U149" s="1"/>
      <c r="V149" s="1"/>
      <c r="W149" s="1"/>
      <c r="X149" s="1"/>
      <c r="Y149" s="1"/>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03"/>
      <c r="BR149" s="204"/>
      <c r="BS149" s="204"/>
      <c r="BT149" s="204"/>
      <c r="BU149" s="204"/>
      <c r="BV149" s="204"/>
      <c r="BW149" s="204"/>
      <c r="BX149" s="204"/>
      <c r="BY149" s="204"/>
      <c r="BZ149" s="204"/>
      <c r="CA149" s="204"/>
      <c r="CB149" s="204"/>
      <c r="CC149" s="204"/>
      <c r="CD149" s="204"/>
      <c r="CE149" s="204"/>
      <c r="CF149" s="204"/>
      <c r="CG149" s="204"/>
      <c r="CH149" s="204"/>
      <c r="CI149" s="204"/>
      <c r="CJ149" s="204"/>
      <c r="CK149" s="204"/>
      <c r="CL149" s="204"/>
      <c r="CM149" s="204"/>
      <c r="CN149" s="204"/>
      <c r="CO149" s="204"/>
      <c r="CP149" s="204"/>
      <c r="CQ149" s="20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row>
    <row r="150" spans="1:174" s="10" customFormat="1" ht="21" x14ac:dyDescent="0.35">
      <c r="A150" s="96"/>
      <c r="B150" s="172"/>
      <c r="C150" s="226"/>
      <c r="D150" s="226"/>
      <c r="E150" s="226"/>
      <c r="F150" s="226"/>
      <c r="G150" s="226"/>
      <c r="H150" s="226"/>
      <c r="I150" s="220" t="s">
        <v>5</v>
      </c>
      <c r="J150" s="4"/>
      <c r="K150" s="4"/>
      <c r="L150" s="4"/>
      <c r="M150" s="4"/>
      <c r="N150" s="4"/>
      <c r="O150" s="4"/>
      <c r="P150" s="4"/>
      <c r="Q150" s="4"/>
      <c r="R150" s="4"/>
      <c r="S150" s="97"/>
      <c r="T150" s="1"/>
      <c r="U150" s="1"/>
      <c r="V150" s="1"/>
      <c r="W150" s="1"/>
      <c r="X150" s="1"/>
      <c r="Y150" s="1"/>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03"/>
      <c r="BR150" s="204"/>
      <c r="BS150" s="204"/>
      <c r="BT150" s="204"/>
      <c r="BU150" s="204"/>
      <c r="BV150" s="204"/>
      <c r="BW150" s="204"/>
      <c r="BX150" s="204"/>
      <c r="BY150" s="204"/>
      <c r="BZ150" s="204"/>
      <c r="CA150" s="204"/>
      <c r="CB150" s="204"/>
      <c r="CC150" s="204"/>
      <c r="CD150" s="204"/>
      <c r="CE150" s="204"/>
      <c r="CF150" s="204"/>
      <c r="CG150" s="204"/>
      <c r="CH150" s="204"/>
      <c r="CI150" s="204"/>
      <c r="CJ150" s="204"/>
      <c r="CK150" s="204"/>
      <c r="CL150" s="204"/>
      <c r="CM150" s="204"/>
      <c r="CN150" s="204"/>
      <c r="CO150" s="204"/>
      <c r="CP150" s="204"/>
      <c r="CQ150" s="20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row>
    <row r="151" spans="1:174" s="10" customFormat="1" x14ac:dyDescent="0.25">
      <c r="A151" s="96"/>
      <c r="B151" s="173" t="s">
        <v>147</v>
      </c>
      <c r="C151" s="4"/>
      <c r="D151" s="4"/>
      <c r="E151" s="4"/>
      <c r="F151" s="4"/>
      <c r="G151" s="4"/>
      <c r="H151" s="4"/>
      <c r="I151" s="4"/>
      <c r="J151" s="4"/>
      <c r="K151" s="4"/>
      <c r="L151" s="4"/>
      <c r="M151" s="4"/>
      <c r="N151" s="4"/>
      <c r="O151" s="4"/>
      <c r="P151" s="4"/>
      <c r="Q151" s="4"/>
      <c r="R151" s="4"/>
      <c r="S151" s="97"/>
      <c r="T151" s="1"/>
      <c r="U151" s="1"/>
      <c r="V151" s="1"/>
      <c r="W151" s="1"/>
      <c r="X151" s="1"/>
      <c r="Y151" s="1"/>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03"/>
      <c r="BR151" s="204"/>
      <c r="BS151" s="204"/>
      <c r="BT151" s="204"/>
      <c r="BU151" s="204"/>
      <c r="BV151" s="204"/>
      <c r="BW151" s="204"/>
      <c r="BX151" s="204"/>
      <c r="BY151" s="204"/>
      <c r="BZ151" s="204"/>
      <c r="CA151" s="204"/>
      <c r="CB151" s="204"/>
      <c r="CC151" s="204"/>
      <c r="CD151" s="204"/>
      <c r="CE151" s="204"/>
      <c r="CF151" s="204"/>
      <c r="CG151" s="204"/>
      <c r="CH151" s="204"/>
      <c r="CI151" s="204"/>
      <c r="CJ151" s="204"/>
      <c r="CK151" s="204"/>
      <c r="CL151" s="204"/>
      <c r="CM151" s="204"/>
      <c r="CN151" s="204"/>
      <c r="CO151" s="204"/>
      <c r="CP151" s="204"/>
      <c r="CQ151" s="20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row>
    <row r="152" spans="1:174" s="10" customFormat="1" ht="21" customHeight="1" x14ac:dyDescent="0.4">
      <c r="A152" s="96"/>
      <c r="B152" s="493" t="s">
        <v>148</v>
      </c>
      <c r="C152" s="494"/>
      <c r="D152" s="494"/>
      <c r="E152" s="494"/>
      <c r="F152" s="494"/>
      <c r="G152" s="494"/>
      <c r="H152" s="494"/>
      <c r="I152" s="494"/>
      <c r="J152" s="494"/>
      <c r="K152" s="494"/>
      <c r="L152" s="494"/>
      <c r="M152" s="494"/>
      <c r="N152" s="494"/>
      <c r="O152" s="494"/>
      <c r="P152" s="494"/>
      <c r="Q152" s="495"/>
      <c r="R152" s="4"/>
      <c r="S152" s="100"/>
      <c r="T152" s="1"/>
      <c r="U152" s="1"/>
      <c r="V152" s="49"/>
      <c r="W152" s="49"/>
      <c r="X152" s="49"/>
      <c r="Y152" s="49"/>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c r="BH152" s="46"/>
      <c r="BI152" s="46"/>
      <c r="BJ152" s="46"/>
      <c r="BK152" s="46"/>
      <c r="BL152" s="46"/>
      <c r="BM152" s="46"/>
      <c r="BN152" s="46"/>
      <c r="BO152" s="46"/>
      <c r="BP152" s="46"/>
      <c r="BQ152" s="203"/>
      <c r="BR152" s="204"/>
      <c r="BS152" s="204"/>
      <c r="BT152" s="204"/>
      <c r="BU152" s="204"/>
      <c r="BV152" s="204"/>
      <c r="BW152" s="204"/>
      <c r="BX152" s="204"/>
      <c r="BY152" s="204"/>
      <c r="BZ152" s="204"/>
      <c r="CA152" s="204"/>
      <c r="CB152" s="204"/>
      <c r="CC152" s="204"/>
      <c r="CD152" s="204"/>
      <c r="CE152" s="204"/>
      <c r="CF152" s="204"/>
      <c r="CG152" s="204"/>
      <c r="CH152" s="204"/>
      <c r="CI152" s="204"/>
      <c r="CJ152" s="204"/>
      <c r="CK152" s="204"/>
      <c r="CL152" s="204"/>
      <c r="CM152" s="204"/>
      <c r="CN152" s="204"/>
      <c r="CO152" s="204"/>
      <c r="CP152" s="204"/>
      <c r="CQ152" s="20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row>
    <row r="153" spans="1:174" s="10" customFormat="1" x14ac:dyDescent="0.25">
      <c r="A153" s="96"/>
      <c r="B153" s="496"/>
      <c r="C153" s="497"/>
      <c r="D153" s="497"/>
      <c r="E153" s="497"/>
      <c r="F153" s="497"/>
      <c r="G153" s="497"/>
      <c r="H153" s="497"/>
      <c r="I153" s="497"/>
      <c r="J153" s="497"/>
      <c r="K153" s="497"/>
      <c r="L153" s="497"/>
      <c r="M153" s="497"/>
      <c r="N153" s="497"/>
      <c r="O153" s="497"/>
      <c r="P153" s="497"/>
      <c r="Q153" s="498"/>
      <c r="R153" s="4"/>
      <c r="S153" s="97"/>
      <c r="T153" s="1"/>
      <c r="U153" s="1"/>
      <c r="V153" s="49"/>
      <c r="W153" s="49"/>
      <c r="X153" s="49"/>
      <c r="Y153" s="49"/>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c r="BH153" s="46"/>
      <c r="BI153" s="46"/>
      <c r="BJ153" s="46"/>
      <c r="BK153" s="46"/>
      <c r="BL153" s="46"/>
      <c r="BM153" s="46"/>
      <c r="BN153" s="46"/>
      <c r="BO153" s="46"/>
      <c r="BP153" s="46"/>
      <c r="BQ153" s="203"/>
      <c r="BR153" s="204"/>
      <c r="BS153" s="204"/>
      <c r="BT153" s="204"/>
      <c r="BU153" s="204"/>
      <c r="BV153" s="204"/>
      <c r="BW153" s="204"/>
      <c r="BX153" s="204"/>
      <c r="BY153" s="204"/>
      <c r="BZ153" s="204"/>
      <c r="CA153" s="204"/>
      <c r="CB153" s="204"/>
      <c r="CC153" s="204"/>
      <c r="CD153" s="204"/>
      <c r="CE153" s="204"/>
      <c r="CF153" s="204"/>
      <c r="CG153" s="204"/>
      <c r="CH153" s="204"/>
      <c r="CI153" s="204"/>
      <c r="CJ153" s="204"/>
      <c r="CK153" s="204"/>
      <c r="CL153" s="204"/>
      <c r="CM153" s="204"/>
      <c r="CN153" s="204"/>
      <c r="CO153" s="204"/>
      <c r="CP153" s="204"/>
      <c r="CQ153" s="20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row>
    <row r="154" spans="1:174" s="10" customFormat="1" ht="16.5" thickBot="1" x14ac:dyDescent="0.3">
      <c r="A154" s="96"/>
      <c r="B154" s="174"/>
      <c r="C154" s="215"/>
      <c r="D154" s="215"/>
      <c r="E154" s="215"/>
      <c r="F154" s="215"/>
      <c r="G154" s="215"/>
      <c r="H154" s="215"/>
      <c r="I154" s="215"/>
      <c r="J154" s="215"/>
      <c r="K154" s="215"/>
      <c r="L154" s="215"/>
      <c r="M154" s="215"/>
      <c r="N154" s="215"/>
      <c r="O154" s="215"/>
      <c r="P154" s="215"/>
      <c r="Q154" s="215"/>
      <c r="R154" s="227"/>
      <c r="S154" s="97"/>
      <c r="T154" s="1"/>
      <c r="U154" s="1"/>
      <c r="V154" s="49"/>
      <c r="W154" s="49"/>
      <c r="X154" s="49"/>
      <c r="Y154" s="49"/>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203"/>
      <c r="BR154" s="204"/>
      <c r="BS154" s="204"/>
      <c r="BT154" s="204"/>
      <c r="BU154" s="204"/>
      <c r="BV154" s="204"/>
      <c r="BW154" s="204"/>
      <c r="BX154" s="204"/>
      <c r="BY154" s="204"/>
      <c r="BZ154" s="204"/>
      <c r="CA154" s="204"/>
      <c r="CB154" s="204"/>
      <c r="CC154" s="204"/>
      <c r="CD154" s="204"/>
      <c r="CE154" s="204"/>
      <c r="CF154" s="204"/>
      <c r="CG154" s="204"/>
      <c r="CH154" s="204"/>
      <c r="CI154" s="204"/>
      <c r="CJ154" s="204"/>
      <c r="CK154" s="204"/>
      <c r="CL154" s="204"/>
      <c r="CM154" s="204"/>
      <c r="CN154" s="204"/>
      <c r="CO154" s="204"/>
      <c r="CP154" s="204"/>
      <c r="CQ154" s="20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row>
    <row r="155" spans="1:174" s="10" customFormat="1" ht="19.5" thickBot="1" x14ac:dyDescent="0.35">
      <c r="A155" s="96"/>
      <c r="B155" s="487" t="s">
        <v>149</v>
      </c>
      <c r="C155" s="488"/>
      <c r="D155" s="488"/>
      <c r="E155" s="488"/>
      <c r="F155" s="488"/>
      <c r="G155" s="499">
        <f>IF(B5="x",1500000,IF(B7="X",3000000,IF(B9="x",3000000,0)))</f>
        <v>0</v>
      </c>
      <c r="H155" s="500"/>
      <c r="I155" s="501"/>
      <c r="J155" s="4"/>
      <c r="K155" s="4"/>
      <c r="L155" s="4"/>
      <c r="M155" s="4"/>
      <c r="N155" s="4"/>
      <c r="O155" s="4"/>
      <c r="P155" s="4"/>
      <c r="Q155" s="4"/>
      <c r="R155" s="4"/>
      <c r="S155" s="97"/>
      <c r="T155" s="1"/>
      <c r="U155" s="1"/>
      <c r="V155" s="1"/>
      <c r="W155" s="1"/>
      <c r="X155" s="1"/>
      <c r="Y155" s="1"/>
      <c r="Z155" s="2"/>
      <c r="AA155" s="373">
        <f>F172</f>
        <v>0</v>
      </c>
      <c r="AB155" s="373"/>
      <c r="AC155" s="51">
        <f>SUM(G155-AA155)</f>
        <v>0</v>
      </c>
      <c r="AD155" s="2"/>
      <c r="AE155" s="2"/>
      <c r="AF155" s="373">
        <f>AA155</f>
        <v>0</v>
      </c>
      <c r="AG155" s="373"/>
      <c r="AH155" s="373"/>
      <c r="AI155" s="2">
        <v>100</v>
      </c>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03"/>
      <c r="BR155" s="204"/>
      <c r="BS155" s="204"/>
      <c r="BT155" s="204"/>
      <c r="BU155" s="204"/>
      <c r="BV155" s="204"/>
      <c r="BW155" s="204"/>
      <c r="BX155" s="204"/>
      <c r="BY155" s="204"/>
      <c r="BZ155" s="204"/>
      <c r="CA155" s="204"/>
      <c r="CB155" s="204"/>
      <c r="CC155" s="204"/>
      <c r="CD155" s="204"/>
      <c r="CE155" s="204"/>
      <c r="CF155" s="204"/>
      <c r="CG155" s="204"/>
      <c r="CH155" s="204"/>
      <c r="CI155" s="204"/>
      <c r="CJ155" s="204"/>
      <c r="CK155" s="204"/>
      <c r="CL155" s="204"/>
      <c r="CM155" s="204"/>
      <c r="CN155" s="204"/>
      <c r="CO155" s="204"/>
      <c r="CP155" s="204"/>
      <c r="CQ155" s="20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row>
    <row r="156" spans="1:174" s="10" customFormat="1" ht="18.75" x14ac:dyDescent="0.3">
      <c r="A156" s="96"/>
      <c r="B156" s="487" t="s">
        <v>150</v>
      </c>
      <c r="C156" s="488"/>
      <c r="D156" s="488"/>
      <c r="E156" s="488"/>
      <c r="F156" s="488"/>
      <c r="G156" s="489">
        <f>F172</f>
        <v>0</v>
      </c>
      <c r="H156" s="489"/>
      <c r="I156" s="489"/>
      <c r="J156" s="4"/>
      <c r="K156" s="4"/>
      <c r="L156" s="4"/>
      <c r="M156" s="4"/>
      <c r="N156" s="4"/>
      <c r="O156" s="4"/>
      <c r="P156" s="4"/>
      <c r="Q156" s="4"/>
      <c r="R156" s="4"/>
      <c r="S156" s="97"/>
      <c r="T156" s="1"/>
      <c r="U156" s="1"/>
      <c r="V156" s="1"/>
      <c r="W156" s="1"/>
      <c r="X156" s="1"/>
      <c r="Y156" s="1"/>
      <c r="Z156" s="2"/>
      <c r="AA156" s="50"/>
      <c r="AB156" s="50"/>
      <c r="AC156" s="51"/>
      <c r="AD156" s="2"/>
      <c r="AE156" s="2"/>
      <c r="AF156" s="50"/>
      <c r="AG156" s="50"/>
      <c r="AH156" s="50"/>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03"/>
      <c r="BR156" s="204"/>
      <c r="BS156" s="204"/>
      <c r="BT156" s="204"/>
      <c r="BU156" s="204"/>
      <c r="BV156" s="204"/>
      <c r="BW156" s="204"/>
      <c r="BX156" s="204"/>
      <c r="BY156" s="204"/>
      <c r="BZ156" s="204"/>
      <c r="CA156" s="204"/>
      <c r="CB156" s="204"/>
      <c r="CC156" s="204"/>
      <c r="CD156" s="204"/>
      <c r="CE156" s="204"/>
      <c r="CF156" s="204"/>
      <c r="CG156" s="204"/>
      <c r="CH156" s="204"/>
      <c r="CI156" s="204"/>
      <c r="CJ156" s="204"/>
      <c r="CK156" s="204"/>
      <c r="CL156" s="204"/>
      <c r="CM156" s="204"/>
      <c r="CN156" s="204"/>
      <c r="CO156" s="204"/>
      <c r="CP156" s="204"/>
      <c r="CQ156" s="20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row>
    <row r="157" spans="1:174" s="10" customFormat="1" ht="18.75" x14ac:dyDescent="0.3">
      <c r="A157" s="96"/>
      <c r="B157" s="490" t="s">
        <v>151</v>
      </c>
      <c r="C157" s="491"/>
      <c r="D157" s="491"/>
      <c r="E157" s="491"/>
      <c r="F157" s="491"/>
      <c r="G157" s="489">
        <f>AG158</f>
        <v>0</v>
      </c>
      <c r="H157" s="492"/>
      <c r="I157" s="492"/>
      <c r="J157" s="4" t="s">
        <v>152</v>
      </c>
      <c r="K157" s="4"/>
      <c r="L157" s="4"/>
      <c r="M157" s="4"/>
      <c r="N157" s="4"/>
      <c r="O157" s="4"/>
      <c r="P157" s="4"/>
      <c r="Q157" s="4"/>
      <c r="R157" s="4"/>
      <c r="S157" s="97"/>
      <c r="T157" s="1"/>
      <c r="U157" s="1"/>
      <c r="V157" s="1"/>
      <c r="W157" s="1"/>
      <c r="X157" s="1"/>
      <c r="Y157" s="1"/>
      <c r="Z157" s="2"/>
      <c r="AA157" s="282"/>
      <c r="AB157" s="282"/>
      <c r="AC157" s="2"/>
      <c r="AD157" s="2"/>
      <c r="AE157" s="2"/>
      <c r="AF157" s="2"/>
      <c r="AG157" s="2"/>
      <c r="AH157" s="2"/>
      <c r="AI157" s="282">
        <v>20</v>
      </c>
      <c r="AJ157" s="28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03"/>
      <c r="BR157" s="204"/>
      <c r="BS157" s="204"/>
      <c r="BT157" s="204"/>
      <c r="BU157" s="204"/>
      <c r="BV157" s="204"/>
      <c r="BW157" s="204"/>
      <c r="BX157" s="204"/>
      <c r="BY157" s="204"/>
      <c r="BZ157" s="204"/>
      <c r="CA157" s="204"/>
      <c r="CB157" s="204"/>
      <c r="CC157" s="204"/>
      <c r="CD157" s="204"/>
      <c r="CE157" s="204"/>
      <c r="CF157" s="204"/>
      <c r="CG157" s="204"/>
      <c r="CH157" s="204"/>
      <c r="CI157" s="204"/>
      <c r="CJ157" s="204"/>
      <c r="CK157" s="204"/>
      <c r="CL157" s="204"/>
      <c r="CM157" s="204"/>
      <c r="CN157" s="204"/>
      <c r="CO157" s="204"/>
      <c r="CP157" s="204"/>
      <c r="CQ157" s="20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row>
    <row r="158" spans="1:174" s="10" customFormat="1" x14ac:dyDescent="0.25">
      <c r="A158" s="96"/>
      <c r="B158" s="163"/>
      <c r="C158" s="4"/>
      <c r="D158" s="4"/>
      <c r="E158" s="4"/>
      <c r="F158" s="4"/>
      <c r="G158" s="202"/>
      <c r="H158" s="202"/>
      <c r="I158" s="202"/>
      <c r="J158" s="4"/>
      <c r="K158" s="4"/>
      <c r="L158" s="4"/>
      <c r="M158" s="4"/>
      <c r="N158" s="4"/>
      <c r="O158" s="4"/>
      <c r="P158" s="4"/>
      <c r="Q158" s="4"/>
      <c r="R158" s="4"/>
      <c r="S158" s="97"/>
      <c r="T158" s="1"/>
      <c r="U158" s="1"/>
      <c r="V158" s="1"/>
      <c r="W158" s="1"/>
      <c r="X158" s="1"/>
      <c r="Y158" s="1"/>
      <c r="Z158" s="2"/>
      <c r="AA158" s="2"/>
      <c r="AB158" s="2"/>
      <c r="AC158" s="2"/>
      <c r="AD158" s="2"/>
      <c r="AE158" s="2"/>
      <c r="AF158" s="2"/>
      <c r="AG158" s="373">
        <f>SUM(AF155*AI157/AI155)</f>
        <v>0</v>
      </c>
      <c r="AH158" s="28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03"/>
      <c r="BR158" s="204"/>
      <c r="BS158" s="204"/>
      <c r="BT158" s="204"/>
      <c r="BU158" s="204"/>
      <c r="BV158" s="204"/>
      <c r="BW158" s="204"/>
      <c r="BX158" s="204"/>
      <c r="BY158" s="204"/>
      <c r="BZ158" s="204"/>
      <c r="CA158" s="204"/>
      <c r="CB158" s="204"/>
      <c r="CC158" s="204"/>
      <c r="CD158" s="204"/>
      <c r="CE158" s="204"/>
      <c r="CF158" s="204"/>
      <c r="CG158" s="204"/>
      <c r="CH158" s="204"/>
      <c r="CI158" s="204"/>
      <c r="CJ158" s="204"/>
      <c r="CK158" s="204"/>
      <c r="CL158" s="204"/>
      <c r="CM158" s="204"/>
      <c r="CN158" s="204"/>
      <c r="CO158" s="204"/>
      <c r="CP158" s="204"/>
      <c r="CQ158" s="20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row>
    <row r="159" spans="1:174" s="10" customFormat="1" x14ac:dyDescent="0.25">
      <c r="A159" s="96"/>
      <c r="B159" s="163"/>
      <c r="C159" s="4"/>
      <c r="D159" s="4"/>
      <c r="E159" s="4"/>
      <c r="F159" s="4"/>
      <c r="G159" s="202"/>
      <c r="H159" s="202"/>
      <c r="I159" s="202"/>
      <c r="J159" s="4"/>
      <c r="K159" s="4"/>
      <c r="L159" s="4"/>
      <c r="M159" s="4"/>
      <c r="N159" s="4"/>
      <c r="O159" s="4"/>
      <c r="P159" s="4"/>
      <c r="Q159" s="4"/>
      <c r="R159" s="4"/>
      <c r="S159" s="97"/>
      <c r="T159" s="1"/>
      <c r="U159" s="1"/>
      <c r="V159" s="1"/>
      <c r="W159" s="1"/>
      <c r="X159" s="1"/>
      <c r="Y159" s="1"/>
      <c r="Z159" s="2"/>
      <c r="AA159" s="2"/>
      <c r="AB159" s="2"/>
      <c r="AC159" s="2"/>
      <c r="AD159" s="2"/>
      <c r="AE159" s="2"/>
      <c r="AF159" s="2"/>
      <c r="AG159" s="50"/>
      <c r="AH159" s="20"/>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03"/>
      <c r="BR159" s="204"/>
      <c r="BS159" s="204"/>
      <c r="BT159" s="204"/>
      <c r="BU159" s="204"/>
      <c r="BV159" s="204"/>
      <c r="BW159" s="204"/>
      <c r="BX159" s="204"/>
      <c r="BY159" s="204"/>
      <c r="BZ159" s="204"/>
      <c r="CA159" s="204"/>
      <c r="CB159" s="204"/>
      <c r="CC159" s="204"/>
      <c r="CD159" s="204"/>
      <c r="CE159" s="204"/>
      <c r="CF159" s="204"/>
      <c r="CG159" s="204"/>
      <c r="CH159" s="204"/>
      <c r="CI159" s="204"/>
      <c r="CJ159" s="204"/>
      <c r="CK159" s="204"/>
      <c r="CL159" s="204"/>
      <c r="CM159" s="204"/>
      <c r="CN159" s="204"/>
      <c r="CO159" s="204"/>
      <c r="CP159" s="204"/>
      <c r="CQ159" s="20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row>
    <row r="160" spans="1:174" s="10" customFormat="1" x14ac:dyDescent="0.25">
      <c r="A160" s="96"/>
      <c r="B160" s="173" t="s">
        <v>153</v>
      </c>
      <c r="C160" s="4"/>
      <c r="D160" s="4"/>
      <c r="E160" s="4"/>
      <c r="F160" s="4"/>
      <c r="G160" s="202"/>
      <c r="H160" s="202"/>
      <c r="I160" s="202"/>
      <c r="J160" s="4"/>
      <c r="K160" s="4"/>
      <c r="L160" s="4"/>
      <c r="M160" s="4"/>
      <c r="N160" s="4"/>
      <c r="O160" s="4"/>
      <c r="P160" s="4"/>
      <c r="Q160" s="4"/>
      <c r="R160" s="4"/>
      <c r="S160" s="97"/>
      <c r="T160" s="1"/>
      <c r="U160" s="1"/>
      <c r="V160" s="1"/>
      <c r="W160" s="1"/>
      <c r="X160" s="1"/>
      <c r="Y160" s="1"/>
      <c r="Z160" s="2"/>
      <c r="AA160" s="2"/>
      <c r="AB160" s="2"/>
      <c r="AC160" s="2"/>
      <c r="AD160" s="2"/>
      <c r="AE160" s="2"/>
      <c r="AF160" s="2"/>
      <c r="AG160" s="50"/>
      <c r="AH160" s="20"/>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03"/>
      <c r="BR160" s="204"/>
      <c r="BS160" s="204"/>
      <c r="BT160" s="204"/>
      <c r="BU160" s="204"/>
      <c r="BV160" s="204"/>
      <c r="BW160" s="204"/>
      <c r="BX160" s="204"/>
      <c r="BY160" s="204"/>
      <c r="BZ160" s="204"/>
      <c r="CA160" s="204"/>
      <c r="CB160" s="204"/>
      <c r="CC160" s="204"/>
      <c r="CD160" s="204"/>
      <c r="CE160" s="204"/>
      <c r="CF160" s="204"/>
      <c r="CG160" s="204"/>
      <c r="CH160" s="204"/>
      <c r="CI160" s="204"/>
      <c r="CJ160" s="204"/>
      <c r="CK160" s="204"/>
      <c r="CL160" s="204"/>
      <c r="CM160" s="204"/>
      <c r="CN160" s="204"/>
      <c r="CO160" s="204"/>
      <c r="CP160" s="204"/>
      <c r="CQ160" s="20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row>
    <row r="161" spans="1:174" s="10" customFormat="1" x14ac:dyDescent="0.25">
      <c r="A161" s="96"/>
      <c r="B161" s="173" t="s">
        <v>154</v>
      </c>
      <c r="C161" s="4"/>
      <c r="D161" s="4"/>
      <c r="E161" s="4"/>
      <c r="F161" s="4"/>
      <c r="G161" s="202"/>
      <c r="H161" s="202"/>
      <c r="I161" s="202"/>
      <c r="J161" s="4"/>
      <c r="K161" s="4"/>
      <c r="L161" s="4"/>
      <c r="M161" s="4"/>
      <c r="N161" s="4"/>
      <c r="O161" s="4"/>
      <c r="P161" s="4"/>
      <c r="Q161" s="4"/>
      <c r="R161" s="4"/>
      <c r="S161" s="97"/>
      <c r="T161" s="1"/>
      <c r="U161" s="1"/>
      <c r="V161" s="1"/>
      <c r="W161" s="1"/>
      <c r="X161" s="1"/>
      <c r="Y161" s="1"/>
      <c r="Z161" s="2"/>
      <c r="AA161" s="2"/>
      <c r="AB161" s="2"/>
      <c r="AC161" s="2"/>
      <c r="AD161" s="2"/>
      <c r="AE161" s="2"/>
      <c r="AF161" s="2"/>
      <c r="AG161" s="50"/>
      <c r="AH161" s="20"/>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03"/>
      <c r="BR161" s="204"/>
      <c r="BS161" s="204"/>
      <c r="BT161" s="204"/>
      <c r="BU161" s="204"/>
      <c r="BV161" s="204"/>
      <c r="BW161" s="204"/>
      <c r="BX161" s="204"/>
      <c r="BY161" s="204"/>
      <c r="BZ161" s="204"/>
      <c r="CA161" s="204"/>
      <c r="CB161" s="204"/>
      <c r="CC161" s="204"/>
      <c r="CD161" s="204"/>
      <c r="CE161" s="204"/>
      <c r="CF161" s="204"/>
      <c r="CG161" s="204"/>
      <c r="CH161" s="204"/>
      <c r="CI161" s="204"/>
      <c r="CJ161" s="204"/>
      <c r="CK161" s="204"/>
      <c r="CL161" s="204"/>
      <c r="CM161" s="204"/>
      <c r="CN161" s="204"/>
      <c r="CO161" s="204"/>
      <c r="CP161" s="204"/>
      <c r="CQ161" s="20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row>
    <row r="162" spans="1:174" s="10" customFormat="1" ht="54.75" customHeight="1" x14ac:dyDescent="0.25">
      <c r="A162" s="96"/>
      <c r="B162" s="481" t="s">
        <v>155</v>
      </c>
      <c r="C162" s="482"/>
      <c r="D162" s="482"/>
      <c r="E162" s="482"/>
      <c r="F162" s="482"/>
      <c r="G162" s="482"/>
      <c r="H162" s="482"/>
      <c r="I162" s="482"/>
      <c r="J162" s="482"/>
      <c r="K162" s="482"/>
      <c r="L162" s="482"/>
      <c r="M162" s="482"/>
      <c r="N162" s="482"/>
      <c r="O162" s="482"/>
      <c r="P162" s="482"/>
      <c r="Q162" s="482"/>
      <c r="R162" s="482"/>
      <c r="S162" s="97"/>
      <c r="T162" s="1"/>
      <c r="U162" s="1"/>
      <c r="V162" s="1"/>
      <c r="W162" s="1"/>
      <c r="X162" s="1"/>
      <c r="Y162" s="1"/>
      <c r="Z162" s="2"/>
      <c r="AA162" s="2"/>
      <c r="AB162" s="2"/>
      <c r="AC162" s="2"/>
      <c r="AD162" s="2"/>
      <c r="AE162" s="2"/>
      <c r="AF162" s="2"/>
      <c r="AG162" s="50"/>
      <c r="AH162" s="20"/>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03"/>
      <c r="BR162" s="204"/>
      <c r="BS162" s="204"/>
      <c r="BT162" s="204"/>
      <c r="BU162" s="204"/>
      <c r="BV162" s="204"/>
      <c r="BW162" s="204"/>
      <c r="BX162" s="204"/>
      <c r="BY162" s="204"/>
      <c r="BZ162" s="204"/>
      <c r="CA162" s="204"/>
      <c r="CB162" s="204"/>
      <c r="CC162" s="204"/>
      <c r="CD162" s="204"/>
      <c r="CE162" s="204"/>
      <c r="CF162" s="204"/>
      <c r="CG162" s="204"/>
      <c r="CH162" s="204"/>
      <c r="CI162" s="204"/>
      <c r="CJ162" s="204"/>
      <c r="CK162" s="204"/>
      <c r="CL162" s="204"/>
      <c r="CM162" s="204"/>
      <c r="CN162" s="204"/>
      <c r="CO162" s="204"/>
      <c r="CP162" s="204"/>
      <c r="CQ162" s="20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row>
    <row r="163" spans="1:174" s="10" customFormat="1" x14ac:dyDescent="0.25">
      <c r="A163" s="96"/>
      <c r="B163" s="175" t="s">
        <v>84</v>
      </c>
      <c r="C163" s="483" t="s">
        <v>156</v>
      </c>
      <c r="D163" s="484"/>
      <c r="E163" s="485"/>
      <c r="F163" s="486" t="s">
        <v>157</v>
      </c>
      <c r="G163" s="486"/>
      <c r="H163" s="486"/>
      <c r="I163" s="486"/>
      <c r="J163" s="483" t="s">
        <v>158</v>
      </c>
      <c r="K163" s="484"/>
      <c r="L163" s="484"/>
      <c r="M163" s="484"/>
      <c r="N163" s="484"/>
      <c r="O163" s="484"/>
      <c r="P163" s="484"/>
      <c r="Q163" s="485"/>
      <c r="R163" s="4"/>
      <c r="S163" s="102"/>
      <c r="T163" s="1">
        <f>SUM(T164:T171)</f>
        <v>0</v>
      </c>
      <c r="U163" s="1"/>
      <c r="V163" s="1"/>
      <c r="W163" s="1"/>
      <c r="X163" s="1"/>
      <c r="Y163" s="1"/>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03"/>
      <c r="BR163" s="204"/>
      <c r="BS163" s="204"/>
      <c r="BT163" s="204"/>
      <c r="BU163" s="204"/>
      <c r="BV163" s="204"/>
      <c r="BW163" s="204"/>
      <c r="BX163" s="204"/>
      <c r="BY163" s="204"/>
      <c r="BZ163" s="204"/>
      <c r="CA163" s="204"/>
      <c r="CB163" s="204"/>
      <c r="CC163" s="204"/>
      <c r="CD163" s="204"/>
      <c r="CE163" s="204"/>
      <c r="CF163" s="204"/>
      <c r="CG163" s="204"/>
      <c r="CH163" s="204"/>
      <c r="CI163" s="204"/>
      <c r="CJ163" s="204"/>
      <c r="CK163" s="204"/>
      <c r="CL163" s="204"/>
      <c r="CM163" s="204"/>
      <c r="CN163" s="204"/>
      <c r="CO163" s="204"/>
      <c r="CP163" s="204"/>
      <c r="CQ163" s="20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row>
    <row r="164" spans="1:174" s="10" customFormat="1" ht="36" customHeight="1" x14ac:dyDescent="0.25">
      <c r="A164" s="96"/>
      <c r="B164" s="176" t="s">
        <v>159</v>
      </c>
      <c r="C164" s="331" t="s">
        <v>160</v>
      </c>
      <c r="D164" s="332"/>
      <c r="E164" s="333"/>
      <c r="F164" s="334"/>
      <c r="G164" s="335"/>
      <c r="H164" s="335"/>
      <c r="I164" s="336"/>
      <c r="J164" s="337"/>
      <c r="K164" s="338"/>
      <c r="L164" s="338"/>
      <c r="M164" s="338"/>
      <c r="N164" s="338"/>
      <c r="O164" s="338"/>
      <c r="P164" s="338"/>
      <c r="Q164" s="339"/>
      <c r="R164" s="340" t="str">
        <f>IF(AI164=2,"Describir","")</f>
        <v/>
      </c>
      <c r="S164" s="341"/>
      <c r="T164" s="1">
        <f>IF(J164="",0,1)</f>
        <v>0</v>
      </c>
      <c r="U164" s="1"/>
      <c r="V164" s="1"/>
      <c r="W164" s="1"/>
      <c r="X164" s="1"/>
      <c r="Y164" s="1"/>
      <c r="Z164" s="2"/>
      <c r="AA164" s="475"/>
      <c r="AB164" s="475"/>
      <c r="AC164" s="475"/>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03"/>
      <c r="BR164" s="204">
        <v>1</v>
      </c>
      <c r="BS164" s="204"/>
      <c r="BT164" s="204" t="s">
        <v>4891</v>
      </c>
      <c r="BU164" s="204"/>
      <c r="BV164" s="204"/>
      <c r="BW164" s="204"/>
      <c r="BX164" s="251"/>
      <c r="BY164" s="252"/>
      <c r="BZ164" s="474"/>
      <c r="CA164" s="474"/>
      <c r="CB164" s="252"/>
      <c r="CC164" s="253"/>
      <c r="CD164" s="243"/>
      <c r="CE164" s="252" t="s">
        <v>167</v>
      </c>
      <c r="CF164" s="252"/>
      <c r="CG164" s="252"/>
      <c r="CH164" s="252"/>
      <c r="CI164" s="252"/>
      <c r="CJ164" s="252"/>
      <c r="CK164" s="252"/>
      <c r="CL164" s="252"/>
      <c r="CM164" s="252"/>
      <c r="CN164" s="252"/>
      <c r="CO164" s="254"/>
      <c r="CP164" s="204"/>
      <c r="CQ164" s="20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row>
    <row r="165" spans="1:174" s="10" customFormat="1" ht="36" customHeight="1" thickBot="1" x14ac:dyDescent="0.3">
      <c r="A165" s="96"/>
      <c r="B165" s="176" t="s">
        <v>161</v>
      </c>
      <c r="C165" s="331" t="s">
        <v>162</v>
      </c>
      <c r="D165" s="332"/>
      <c r="E165" s="333"/>
      <c r="F165" s="334"/>
      <c r="G165" s="335"/>
      <c r="H165" s="335"/>
      <c r="I165" s="336"/>
      <c r="J165" s="337"/>
      <c r="K165" s="338"/>
      <c r="L165" s="338"/>
      <c r="M165" s="338"/>
      <c r="N165" s="338"/>
      <c r="O165" s="338"/>
      <c r="P165" s="338"/>
      <c r="Q165" s="339"/>
      <c r="R165" s="340" t="str">
        <f t="shared" ref="R165:R166" si="23">IF(AI165=2,"Describir","")</f>
        <v/>
      </c>
      <c r="S165" s="341"/>
      <c r="T165" s="1">
        <f t="shared" ref="T165:T171" si="24">IF(J165="",0,1)</f>
        <v>0</v>
      </c>
      <c r="U165" s="1"/>
      <c r="V165" s="1"/>
      <c r="W165" s="1"/>
      <c r="X165" s="1"/>
      <c r="Y165" s="1"/>
      <c r="Z165" s="2"/>
      <c r="AA165" s="2"/>
      <c r="AB165" s="2"/>
      <c r="AC165" s="2"/>
      <c r="AD165" s="2"/>
      <c r="AE165" s="2"/>
      <c r="AF165" s="2"/>
      <c r="AG165" s="2"/>
      <c r="AH165" s="2"/>
      <c r="AI165" s="2"/>
      <c r="AJ165" s="2"/>
      <c r="AK165" s="2"/>
      <c r="AL165" s="2"/>
      <c r="AM165" s="2"/>
      <c r="AN165" s="2"/>
      <c r="AO165" s="2"/>
      <c r="AP165" s="2"/>
      <c r="AQ165" s="2"/>
      <c r="AR165" s="2"/>
      <c r="AS165" s="2" t="s">
        <v>163</v>
      </c>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03"/>
      <c r="BR165" s="204"/>
      <c r="BS165" s="204"/>
      <c r="BT165" s="204"/>
      <c r="BU165" s="204"/>
      <c r="BV165" s="204"/>
      <c r="BW165" s="204"/>
      <c r="BX165" s="479">
        <f>SUM(F164:I171)</f>
        <v>0</v>
      </c>
      <c r="BY165" s="480"/>
      <c r="BZ165" s="480"/>
      <c r="CA165" s="1"/>
      <c r="CB165" s="2"/>
      <c r="CC165" s="2"/>
      <c r="CD165" s="242"/>
      <c r="CE165" s="2" t="s">
        <v>170</v>
      </c>
      <c r="CF165" s="2"/>
      <c r="CG165" s="2"/>
      <c r="CH165" s="2"/>
      <c r="CI165" s="2"/>
      <c r="CJ165" s="2"/>
      <c r="CK165" s="2"/>
      <c r="CL165" s="2"/>
      <c r="CM165" s="2"/>
      <c r="CN165" s="2"/>
      <c r="CO165" s="255"/>
      <c r="CP165" s="204"/>
      <c r="CQ165" s="20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row>
    <row r="166" spans="1:174" s="10" customFormat="1" ht="36" customHeight="1" thickBot="1" x14ac:dyDescent="0.3">
      <c r="A166" s="96"/>
      <c r="B166" s="176" t="s">
        <v>164</v>
      </c>
      <c r="C166" s="331" t="s">
        <v>165</v>
      </c>
      <c r="D166" s="332"/>
      <c r="E166" s="333"/>
      <c r="F166" s="334"/>
      <c r="G166" s="335"/>
      <c r="H166" s="335"/>
      <c r="I166" s="336"/>
      <c r="J166" s="337"/>
      <c r="K166" s="338"/>
      <c r="L166" s="338"/>
      <c r="M166" s="338"/>
      <c r="N166" s="338"/>
      <c r="O166" s="338"/>
      <c r="P166" s="338"/>
      <c r="Q166" s="339"/>
      <c r="R166" s="340" t="str">
        <f t="shared" si="23"/>
        <v/>
      </c>
      <c r="S166" s="341"/>
      <c r="T166" s="1">
        <f t="shared" si="24"/>
        <v>0</v>
      </c>
      <c r="U166" s="1"/>
      <c r="V166" s="52"/>
      <c r="W166" s="52"/>
      <c r="X166" s="1"/>
      <c r="Y166" s="1"/>
      <c r="Z166" s="2"/>
      <c r="AA166" s="475"/>
      <c r="AB166" s="282"/>
      <c r="AC166" s="282"/>
      <c r="AD166" s="2"/>
      <c r="AE166" s="2"/>
      <c r="AF166" s="2"/>
      <c r="AG166" s="2"/>
      <c r="AH166" s="2"/>
      <c r="AI166" s="2"/>
      <c r="AJ166" s="2"/>
      <c r="AK166" s="2"/>
      <c r="AL166" s="2"/>
      <c r="AM166" s="2"/>
      <c r="AN166" s="2"/>
      <c r="AO166" s="2"/>
      <c r="AP166" s="2"/>
      <c r="AQ166" s="2"/>
      <c r="AR166" s="2"/>
      <c r="AS166" s="476" t="e">
        <f>SUM(CD169+AT168+AT171+#REF!)</f>
        <v>#REF!</v>
      </c>
      <c r="AT166" s="477"/>
      <c r="AU166" s="478"/>
      <c r="AV166" s="2"/>
      <c r="AW166" s="2"/>
      <c r="AX166" s="2"/>
      <c r="AY166" s="2"/>
      <c r="AZ166" s="2"/>
      <c r="BA166" s="2"/>
      <c r="BB166" s="2"/>
      <c r="BC166" s="2"/>
      <c r="BD166" s="2"/>
      <c r="BE166" s="2"/>
      <c r="BF166" s="2"/>
      <c r="BG166" s="2"/>
      <c r="BH166" s="2"/>
      <c r="BI166" s="2"/>
      <c r="BJ166" s="2"/>
      <c r="BK166" s="2"/>
      <c r="BL166" s="2"/>
      <c r="BM166" s="2"/>
      <c r="BN166" s="2"/>
      <c r="BO166" s="2"/>
      <c r="BP166" s="2"/>
      <c r="BQ166" s="203"/>
      <c r="BR166" s="204">
        <v>1</v>
      </c>
      <c r="BS166" s="204"/>
      <c r="BT166" s="204"/>
      <c r="BU166" s="204"/>
      <c r="BV166" s="204"/>
      <c r="BW166" s="204"/>
      <c r="BX166" s="281" t="s">
        <v>62</v>
      </c>
      <c r="BY166" s="282"/>
      <c r="BZ166" s="2"/>
      <c r="CA166" s="2"/>
      <c r="CB166" s="2"/>
      <c r="CC166" s="2"/>
      <c r="CD166" s="244"/>
      <c r="CE166" s="256" t="s">
        <v>4903</v>
      </c>
      <c r="CF166" s="256"/>
      <c r="CG166" s="2"/>
      <c r="CH166" s="2"/>
      <c r="CI166" s="2"/>
      <c r="CJ166" s="2"/>
      <c r="CK166" s="2"/>
      <c r="CL166" s="2"/>
      <c r="CM166" s="2"/>
      <c r="CN166" s="2"/>
      <c r="CO166" s="255"/>
      <c r="CP166" s="204"/>
      <c r="CQ166" s="20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row>
    <row r="167" spans="1:174" s="10" customFormat="1" ht="48.75" customHeight="1" x14ac:dyDescent="0.25">
      <c r="A167" s="96"/>
      <c r="B167" s="176" t="s">
        <v>166</v>
      </c>
      <c r="C167" s="331" t="s">
        <v>169</v>
      </c>
      <c r="D167" s="332"/>
      <c r="E167" s="333"/>
      <c r="F167" s="676"/>
      <c r="G167" s="677"/>
      <c r="H167" s="677"/>
      <c r="I167" s="678"/>
      <c r="J167" s="337"/>
      <c r="K167" s="338"/>
      <c r="L167" s="338"/>
      <c r="M167" s="338"/>
      <c r="N167" s="338"/>
      <c r="O167" s="338"/>
      <c r="P167" s="338"/>
      <c r="Q167" s="339"/>
      <c r="R167" s="103"/>
      <c r="S167" s="104"/>
      <c r="T167" s="1">
        <f t="shared" si="24"/>
        <v>0</v>
      </c>
      <c r="U167" s="1"/>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0"/>
      <c r="AT167" s="20"/>
      <c r="AU167" s="20"/>
      <c r="AV167" s="2"/>
      <c r="AW167" s="2"/>
      <c r="AX167" s="2"/>
      <c r="AY167" s="2"/>
      <c r="AZ167" s="2"/>
      <c r="BA167" s="2"/>
      <c r="BB167" s="2"/>
      <c r="BC167" s="2"/>
      <c r="BD167" s="2"/>
      <c r="BE167" s="2"/>
      <c r="BF167" s="2"/>
      <c r="BG167" s="2"/>
      <c r="BH167" s="2"/>
      <c r="BI167" s="2"/>
      <c r="BJ167" s="2"/>
      <c r="BK167" s="2"/>
      <c r="BL167" s="2"/>
      <c r="BM167" s="2"/>
      <c r="BN167" s="2"/>
      <c r="BO167" s="2"/>
      <c r="BP167" s="2"/>
      <c r="BQ167" s="203"/>
      <c r="BR167" s="204">
        <v>1</v>
      </c>
      <c r="BS167" s="204"/>
      <c r="BT167" s="204"/>
      <c r="BU167" s="204"/>
      <c r="BV167" s="204"/>
      <c r="BW167" s="204"/>
      <c r="BX167" s="342">
        <f>IF(CD170&lt;2,0,IF(CD170=2,1,IF(CD170=3,2,IF(CD170=4,3,IF(CD170=5,4,IF(CD170=6,5))))))</f>
        <v>0</v>
      </c>
      <c r="BY167" s="342"/>
      <c r="BZ167" s="342"/>
      <c r="CA167" s="342"/>
      <c r="CB167" s="342"/>
      <c r="CC167" s="2"/>
      <c r="CD167" s="242"/>
      <c r="CE167" s="2" t="s">
        <v>4902</v>
      </c>
      <c r="CF167" s="2"/>
      <c r="CG167" s="2"/>
      <c r="CH167" s="2"/>
      <c r="CI167" s="2"/>
      <c r="CJ167" s="2"/>
      <c r="CK167" s="2"/>
      <c r="CL167" s="2"/>
      <c r="CM167" s="2"/>
      <c r="CN167" s="2"/>
      <c r="CO167" s="255"/>
      <c r="CP167" s="204"/>
      <c r="CQ167" s="20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row>
    <row r="168" spans="1:174" s="10" customFormat="1" ht="51" customHeight="1" x14ac:dyDescent="0.25">
      <c r="A168" s="96"/>
      <c r="B168" s="176" t="s">
        <v>168</v>
      </c>
      <c r="C168" s="331" t="s">
        <v>172</v>
      </c>
      <c r="D168" s="332"/>
      <c r="E168" s="333"/>
      <c r="F168" s="334"/>
      <c r="G168" s="335"/>
      <c r="H168" s="335"/>
      <c r="I168" s="336"/>
      <c r="J168" s="337"/>
      <c r="K168" s="338"/>
      <c r="L168" s="338"/>
      <c r="M168" s="338"/>
      <c r="N168" s="338"/>
      <c r="O168" s="338"/>
      <c r="P168" s="338"/>
      <c r="Q168" s="339"/>
      <c r="R168" s="340" t="str">
        <f>IF(CK165=2,"Describir","")</f>
        <v/>
      </c>
      <c r="S168" s="341"/>
      <c r="T168" s="1">
        <f t="shared" si="24"/>
        <v>0</v>
      </c>
      <c r="U168" s="1"/>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03"/>
      <c r="BR168" s="204"/>
      <c r="BS168" s="204"/>
      <c r="BT168" s="204"/>
      <c r="BU168" s="204"/>
      <c r="BV168" s="204"/>
      <c r="BW168" s="204"/>
      <c r="BX168" s="342"/>
      <c r="BY168" s="342"/>
      <c r="BZ168" s="342"/>
      <c r="CA168" s="342"/>
      <c r="CB168" s="342"/>
      <c r="CC168" s="2"/>
      <c r="CD168" s="242"/>
      <c r="CE168" s="670" t="s">
        <v>177</v>
      </c>
      <c r="CF168" s="671"/>
      <c r="CG168" s="671"/>
      <c r="CH168" s="671"/>
      <c r="CI168" s="671"/>
      <c r="CJ168" s="671"/>
      <c r="CK168" s="671"/>
      <c r="CL168" s="671"/>
      <c r="CM168" s="671"/>
      <c r="CN168" s="671"/>
      <c r="CO168" s="672"/>
      <c r="CP168" s="204"/>
      <c r="CQ168" s="20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row>
    <row r="169" spans="1:174" s="10" customFormat="1" ht="36" customHeight="1" x14ac:dyDescent="0.25">
      <c r="A169" s="96"/>
      <c r="B169" s="176" t="s">
        <v>171</v>
      </c>
      <c r="C169" s="331" t="s">
        <v>174</v>
      </c>
      <c r="D169" s="332"/>
      <c r="E169" s="333"/>
      <c r="F169" s="334"/>
      <c r="G169" s="335"/>
      <c r="H169" s="335"/>
      <c r="I169" s="336"/>
      <c r="J169" s="337"/>
      <c r="K169" s="338"/>
      <c r="L169" s="338"/>
      <c r="M169" s="338"/>
      <c r="N169" s="338"/>
      <c r="O169" s="338"/>
      <c r="P169" s="338"/>
      <c r="Q169" s="339"/>
      <c r="R169" s="340" t="str">
        <f>IF(CK166=2,"Describir","")</f>
        <v/>
      </c>
      <c r="S169" s="341"/>
      <c r="T169" s="1">
        <f t="shared" si="24"/>
        <v>0</v>
      </c>
      <c r="U169" s="1"/>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03"/>
      <c r="BR169" s="204"/>
      <c r="BS169" s="204"/>
      <c r="BT169" s="204"/>
      <c r="BU169" s="204"/>
      <c r="BV169" s="204"/>
      <c r="BW169" s="204"/>
      <c r="BX169" s="342"/>
      <c r="BY169" s="342"/>
      <c r="BZ169" s="342"/>
      <c r="CA169" s="342"/>
      <c r="CB169" s="342"/>
      <c r="CC169" s="2"/>
      <c r="CD169" s="242"/>
      <c r="CE169" s="667" t="s">
        <v>4885</v>
      </c>
      <c r="CF169" s="668"/>
      <c r="CG169" s="668"/>
      <c r="CH169" s="668"/>
      <c r="CI169" s="668"/>
      <c r="CJ169" s="668"/>
      <c r="CK169" s="668"/>
      <c r="CL169" s="668"/>
      <c r="CM169" s="668"/>
      <c r="CN169" s="668"/>
      <c r="CO169" s="669"/>
      <c r="CP169" s="204"/>
      <c r="CQ169" s="20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row>
    <row r="170" spans="1:174" s="10" customFormat="1" ht="36" customHeight="1" x14ac:dyDescent="0.25">
      <c r="A170" s="96"/>
      <c r="B170" s="176" t="s">
        <v>173</v>
      </c>
      <c r="C170" s="331" t="s">
        <v>176</v>
      </c>
      <c r="D170" s="332"/>
      <c r="E170" s="333"/>
      <c r="F170" s="334"/>
      <c r="G170" s="335"/>
      <c r="H170" s="335"/>
      <c r="I170" s="336"/>
      <c r="J170" s="337"/>
      <c r="K170" s="338"/>
      <c r="L170" s="338"/>
      <c r="M170" s="338"/>
      <c r="N170" s="338"/>
      <c r="O170" s="338"/>
      <c r="P170" s="338"/>
      <c r="Q170" s="339"/>
      <c r="R170" s="340" t="str">
        <f>IF(CK167=2,"Describir","")</f>
        <v/>
      </c>
      <c r="S170" s="341"/>
      <c r="T170" s="1">
        <f t="shared" si="24"/>
        <v>0</v>
      </c>
      <c r="U170" s="1"/>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03"/>
      <c r="BR170" s="204"/>
      <c r="BS170" s="204" t="s">
        <v>4890</v>
      </c>
      <c r="BT170" s="204"/>
      <c r="BU170" s="204"/>
      <c r="BV170" s="204"/>
      <c r="BW170" s="204"/>
      <c r="BX170" s="53" t="e">
        <f>SUM(F173*100)/F172</f>
        <v>#DIV/0!</v>
      </c>
      <c r="BY170" s="257" t="s">
        <v>180</v>
      </c>
      <c r="BZ170" s="257"/>
      <c r="CA170" s="257"/>
      <c r="CB170" s="258"/>
      <c r="CC170" s="258"/>
      <c r="CD170" s="258">
        <f>SUM(CD164:CD169)</f>
        <v>0</v>
      </c>
      <c r="CE170" s="258" t="s">
        <v>181</v>
      </c>
      <c r="CF170" s="258"/>
      <c r="CG170" s="258"/>
      <c r="CH170" s="258"/>
      <c r="CI170" s="258"/>
      <c r="CJ170" s="258"/>
      <c r="CK170" s="258"/>
      <c r="CL170" s="258"/>
      <c r="CM170" s="258"/>
      <c r="CN170" s="258"/>
      <c r="CO170" s="259"/>
      <c r="CP170" s="204"/>
      <c r="CQ170" s="20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row>
    <row r="171" spans="1:174" s="10" customFormat="1" ht="36" customHeight="1" thickBot="1" x14ac:dyDescent="0.3">
      <c r="A171" s="96"/>
      <c r="B171" s="176" t="s">
        <v>175</v>
      </c>
      <c r="C171" s="331" t="s">
        <v>179</v>
      </c>
      <c r="D171" s="332"/>
      <c r="E171" s="333"/>
      <c r="F171" s="334"/>
      <c r="G171" s="335"/>
      <c r="H171" s="335"/>
      <c r="I171" s="336"/>
      <c r="J171" s="337"/>
      <c r="K171" s="338"/>
      <c r="L171" s="338"/>
      <c r="M171" s="338"/>
      <c r="N171" s="338"/>
      <c r="O171" s="338"/>
      <c r="P171" s="338"/>
      <c r="Q171" s="339"/>
      <c r="R171" s="340" t="str">
        <f>IF(CK168=2,"Describir","")</f>
        <v/>
      </c>
      <c r="S171" s="341"/>
      <c r="T171" s="1">
        <f t="shared" si="24"/>
        <v>0</v>
      </c>
      <c r="U171" s="1"/>
      <c r="V171" s="2"/>
      <c r="W171" s="2"/>
      <c r="X171" s="2"/>
      <c r="Y171" s="2"/>
      <c r="Z171" s="2"/>
      <c r="AA171" s="2"/>
      <c r="AB171" s="2"/>
      <c r="AC171" s="2"/>
      <c r="AD171" s="2"/>
      <c r="AE171" s="2"/>
      <c r="AF171" s="2"/>
      <c r="AG171" s="2"/>
      <c r="AH171" s="2"/>
      <c r="AI171" s="2"/>
      <c r="AJ171" s="54"/>
      <c r="AK171" s="54"/>
      <c r="AL171" s="54"/>
      <c r="AM171" s="54"/>
      <c r="AN171" s="54"/>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03"/>
      <c r="BR171" s="204"/>
      <c r="BS171" s="204"/>
      <c r="BT171" s="204"/>
      <c r="BU171" s="204"/>
      <c r="BV171" s="343"/>
      <c r="BW171" s="343"/>
      <c r="BX171" s="343"/>
      <c r="BY171" s="343"/>
      <c r="BZ171" s="343"/>
      <c r="CA171" s="343"/>
      <c r="CB171" s="343"/>
      <c r="CC171" s="343"/>
      <c r="CD171" s="343"/>
      <c r="CE171" s="343"/>
      <c r="CF171" s="343"/>
      <c r="CG171" s="343"/>
      <c r="CH171" s="343"/>
      <c r="CI171" s="343"/>
      <c r="CJ171" s="343"/>
      <c r="CK171" s="343"/>
      <c r="CL171" s="343"/>
      <c r="CM171" s="343"/>
      <c r="CN171" s="343"/>
      <c r="CO171" s="204"/>
      <c r="CP171" s="204"/>
      <c r="CQ171" s="20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row>
    <row r="172" spans="1:174" s="10" customFormat="1" ht="80.25" customHeight="1" thickBot="1" x14ac:dyDescent="0.3">
      <c r="A172" s="96"/>
      <c r="B172" s="177"/>
      <c r="C172" s="323" t="s">
        <v>4915</v>
      </c>
      <c r="D172" s="324"/>
      <c r="E172" s="324"/>
      <c r="F172" s="325">
        <f>SUM(F164:I171)</f>
        <v>0</v>
      </c>
      <c r="G172" s="326"/>
      <c r="H172" s="326"/>
      <c r="I172" s="327"/>
      <c r="J172" s="328" t="str">
        <f>IF(F172=0,"Ingrese montos en los ítems que estime",IF(F172=G155,"Su proyecto postuló a los recursos indicados",IF(F172&gt;G155,"Su proyecto ha superado el presupuesto permitido",IF(F172&lt;G155,"Su proyecto aún cuenta con recursos para postular",""))))</f>
        <v>Ingrese montos en los ítems que estime</v>
      </c>
      <c r="K172" s="329"/>
      <c r="L172" s="329"/>
      <c r="M172" s="329"/>
      <c r="N172" s="329"/>
      <c r="O172" s="329"/>
      <c r="P172" s="329"/>
      <c r="Q172" s="330"/>
      <c r="R172" s="228"/>
      <c r="S172" s="98"/>
      <c r="T172" s="1"/>
      <c r="U172" s="1"/>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t="s">
        <v>182</v>
      </c>
      <c r="BA172" s="2"/>
      <c r="BB172" s="2"/>
      <c r="BC172" s="2"/>
      <c r="BD172" s="2"/>
      <c r="BE172" s="2"/>
      <c r="BF172" s="2"/>
      <c r="BG172" s="2"/>
      <c r="BH172" s="2"/>
      <c r="BI172" s="2"/>
      <c r="BJ172" s="2"/>
      <c r="BK172" s="2"/>
      <c r="BL172" s="2"/>
      <c r="BM172" s="2"/>
      <c r="BN172" s="2"/>
      <c r="BO172" s="2"/>
      <c r="BP172" s="2"/>
      <c r="BQ172" s="203"/>
      <c r="BR172" s="204"/>
      <c r="BS172" s="204"/>
      <c r="BT172" s="204"/>
      <c r="BU172" s="204"/>
      <c r="BV172" s="343"/>
      <c r="BW172" s="343"/>
      <c r="BX172" s="343"/>
      <c r="BY172" s="343"/>
      <c r="BZ172" s="343"/>
      <c r="CA172" s="343"/>
      <c r="CB172" s="343"/>
      <c r="CC172" s="343"/>
      <c r="CD172" s="343"/>
      <c r="CE172" s="343"/>
      <c r="CF172" s="343"/>
      <c r="CG172" s="343"/>
      <c r="CH172" s="343"/>
      <c r="CI172" s="343"/>
      <c r="CJ172" s="343"/>
      <c r="CK172" s="343"/>
      <c r="CL172" s="343"/>
      <c r="CM172" s="343"/>
      <c r="CN172" s="343"/>
      <c r="CO172" s="204"/>
      <c r="CP172" s="204"/>
      <c r="CQ172" s="20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row>
    <row r="173" spans="1:174" s="10" customFormat="1" ht="152.44999999999999" customHeight="1" thickBot="1" x14ac:dyDescent="0.3">
      <c r="A173" s="96"/>
      <c r="B173" s="178"/>
      <c r="C173" s="680" t="s">
        <v>183</v>
      </c>
      <c r="D173" s="681"/>
      <c r="E173" s="681"/>
      <c r="F173" s="682"/>
      <c r="G173" s="683"/>
      <c r="H173" s="683"/>
      <c r="I173" s="684"/>
      <c r="J173" s="685"/>
      <c r="K173" s="685"/>
      <c r="L173" s="685"/>
      <c r="M173" s="685"/>
      <c r="N173" s="685"/>
      <c r="O173" s="685"/>
      <c r="P173" s="685"/>
      <c r="Q173" s="686"/>
      <c r="R173" s="340" t="str">
        <f>IF(AI173=2,"Describir","")</f>
        <v/>
      </c>
      <c r="S173" s="341"/>
      <c r="T173" s="1"/>
      <c r="U173" s="1"/>
      <c r="V173" s="1"/>
      <c r="W173" s="1"/>
      <c r="X173" s="1"/>
      <c r="Y173" s="1"/>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03"/>
      <c r="BR173" s="321"/>
      <c r="BS173" s="321"/>
      <c r="BT173" s="321"/>
      <c r="BU173" s="322"/>
      <c r="BV173" s="322"/>
      <c r="BW173" s="322"/>
      <c r="BX173" s="204"/>
      <c r="BY173" s="204"/>
      <c r="BZ173" s="204"/>
      <c r="CA173" s="204"/>
      <c r="CB173" s="204"/>
      <c r="CC173" s="204"/>
      <c r="CD173" s="204"/>
      <c r="CE173" s="204"/>
      <c r="CF173" s="204"/>
      <c r="CG173" s="204"/>
      <c r="CH173" s="204"/>
      <c r="CI173" s="204"/>
      <c r="CJ173" s="204"/>
      <c r="CK173" s="204"/>
      <c r="CL173" s="204"/>
      <c r="CM173" s="204"/>
      <c r="CN173" s="204"/>
      <c r="CO173" s="204"/>
      <c r="CP173" s="204"/>
      <c r="CQ173" s="20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row>
    <row r="174" spans="1:174" s="10" customFormat="1" ht="21.75" thickBot="1" x14ac:dyDescent="0.4">
      <c r="A174" s="96"/>
      <c r="B174" s="163"/>
      <c r="C174" s="4"/>
      <c r="D174" s="4"/>
      <c r="E174" s="4"/>
      <c r="F174" s="467" t="str">
        <f>IF(F173=0,"Debe ingresar el aporte de su institución, no inferior a",IF(G157=F173,"Su institución aporta lo solicitado",IF(G157&gt;F173,"Aporte menor al 20% requerido, no debe ser inferior a",IF(G157&lt;F173,"Su institución hace aporte en rangos requeridos",""))))</f>
        <v>Debe ingresar el aporte de su institución, no inferior a</v>
      </c>
      <c r="G174" s="468"/>
      <c r="H174" s="468"/>
      <c r="I174" s="468"/>
      <c r="J174" s="468"/>
      <c r="K174" s="468"/>
      <c r="L174" s="468"/>
      <c r="M174" s="468"/>
      <c r="N174" s="468"/>
      <c r="O174" s="469"/>
      <c r="P174" s="470">
        <f>G157</f>
        <v>0</v>
      </c>
      <c r="Q174" s="471"/>
      <c r="R174" s="4"/>
      <c r="S174" s="97"/>
      <c r="T174" s="1"/>
      <c r="U174" s="1"/>
      <c r="V174" s="1"/>
      <c r="W174" s="1"/>
      <c r="X174" s="1"/>
      <c r="Y174" s="1"/>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03"/>
      <c r="BR174" s="204"/>
      <c r="BS174" s="204"/>
      <c r="BT174" s="204"/>
      <c r="BU174" s="204"/>
      <c r="BV174" s="204"/>
      <c r="BW174" s="204"/>
      <c r="BX174" s="204"/>
      <c r="BY174" s="204"/>
      <c r="BZ174" s="204"/>
      <c r="CA174" s="204"/>
      <c r="CB174" s="204"/>
      <c r="CC174" s="204"/>
      <c r="CD174" s="204"/>
      <c r="CE174" s="204"/>
      <c r="CF174" s="204"/>
      <c r="CG174" s="204"/>
      <c r="CH174" s="204"/>
      <c r="CI174" s="204"/>
      <c r="CJ174" s="204"/>
      <c r="CK174" s="204"/>
      <c r="CL174" s="204"/>
      <c r="CM174" s="204"/>
      <c r="CN174" s="204"/>
      <c r="CO174" s="204"/>
      <c r="CP174" s="204"/>
      <c r="CQ174" s="20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row>
    <row r="175" spans="1:174" s="10" customFormat="1" x14ac:dyDescent="0.25">
      <c r="A175" s="96"/>
      <c r="B175" s="163"/>
      <c r="C175" s="4"/>
      <c r="D175" s="4"/>
      <c r="E175" s="4"/>
      <c r="F175" s="4"/>
      <c r="G175" s="4"/>
      <c r="H175" s="4"/>
      <c r="I175" s="4"/>
      <c r="J175" s="4"/>
      <c r="K175" s="4"/>
      <c r="L175" s="4"/>
      <c r="M175" s="4"/>
      <c r="N175" s="4"/>
      <c r="O175" s="4"/>
      <c r="P175" s="4"/>
      <c r="Q175" s="4"/>
      <c r="R175" s="4"/>
      <c r="S175" s="97"/>
      <c r="T175" s="1"/>
      <c r="U175" s="1"/>
      <c r="V175" s="1"/>
      <c r="W175" s="1"/>
      <c r="X175" s="1"/>
      <c r="Y175" s="1"/>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03"/>
      <c r="BR175" s="204"/>
      <c r="BS175" s="204"/>
      <c r="BT175" s="204"/>
      <c r="BU175" s="204"/>
      <c r="BV175" s="204"/>
      <c r="BW175" s="204"/>
      <c r="BX175" s="204"/>
      <c r="BY175" s="204"/>
      <c r="BZ175" s="204"/>
      <c r="CA175" s="204"/>
      <c r="CB175" s="204"/>
      <c r="CC175" s="204"/>
      <c r="CD175" s="204"/>
      <c r="CE175" s="204"/>
      <c r="CF175" s="204"/>
      <c r="CG175" s="204"/>
      <c r="CH175" s="204"/>
      <c r="CI175" s="204"/>
      <c r="CJ175" s="204"/>
      <c r="CK175" s="204"/>
      <c r="CL175" s="204"/>
      <c r="CM175" s="204"/>
      <c r="CN175" s="204"/>
      <c r="CO175" s="204"/>
      <c r="CP175" s="204"/>
      <c r="CQ175" s="20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row>
    <row r="176" spans="1:174" s="10" customFormat="1" ht="18.75" x14ac:dyDescent="0.3">
      <c r="A176" s="96"/>
      <c r="B176" s="163"/>
      <c r="C176" s="4"/>
      <c r="D176" s="4"/>
      <c r="E176" s="4"/>
      <c r="F176" s="4"/>
      <c r="G176" s="4"/>
      <c r="H176" s="4"/>
      <c r="I176" s="218" t="s">
        <v>7</v>
      </c>
      <c r="J176" s="4"/>
      <c r="K176" s="4"/>
      <c r="L176" s="4"/>
      <c r="M176" s="4"/>
      <c r="N176" s="4"/>
      <c r="O176" s="4"/>
      <c r="P176" s="4"/>
      <c r="Q176" s="4"/>
      <c r="R176" s="4"/>
      <c r="S176" s="97"/>
      <c r="T176" s="1"/>
      <c r="U176" s="1"/>
      <c r="V176" s="1"/>
      <c r="W176" s="1"/>
      <c r="X176" s="1"/>
      <c r="Y176" s="1"/>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03"/>
      <c r="BR176" s="204"/>
      <c r="BS176" s="204"/>
      <c r="BT176" s="204"/>
      <c r="BU176" s="204"/>
      <c r="BV176" s="204"/>
      <c r="BW176" s="204"/>
      <c r="BX176" s="204"/>
      <c r="BY176" s="204"/>
      <c r="BZ176" s="204"/>
      <c r="CA176" s="204"/>
      <c r="CB176" s="204"/>
      <c r="CC176" s="204"/>
      <c r="CD176" s="204"/>
      <c r="CE176" s="204"/>
      <c r="CF176" s="204"/>
      <c r="CG176" s="204"/>
      <c r="CH176" s="204"/>
      <c r="CI176" s="204"/>
      <c r="CJ176" s="204"/>
      <c r="CK176" s="204"/>
      <c r="CL176" s="204"/>
      <c r="CM176" s="204"/>
      <c r="CN176" s="204"/>
      <c r="CO176" s="204"/>
      <c r="CP176" s="204"/>
      <c r="CQ176" s="20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row>
    <row r="177" spans="1:174" s="10" customFormat="1" ht="18.75" customHeight="1" x14ac:dyDescent="0.25">
      <c r="A177" s="96"/>
      <c r="B177" s="472" t="s">
        <v>184</v>
      </c>
      <c r="C177" s="473"/>
      <c r="D177" s="473"/>
      <c r="E177" s="473"/>
      <c r="F177" s="473"/>
      <c r="G177" s="473"/>
      <c r="H177" s="473"/>
      <c r="I177" s="473"/>
      <c r="J177" s="473"/>
      <c r="K177" s="473"/>
      <c r="L177" s="473"/>
      <c r="M177" s="473"/>
      <c r="N177" s="473"/>
      <c r="O177" s="473"/>
      <c r="P177" s="473"/>
      <c r="Q177" s="473"/>
      <c r="R177" s="4"/>
      <c r="S177" s="97"/>
      <c r="T177" s="1"/>
      <c r="U177" s="1"/>
      <c r="V177" s="1"/>
      <c r="W177" s="1"/>
      <c r="X177" s="1"/>
      <c r="Y177" s="1"/>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03"/>
      <c r="BR177" s="204"/>
      <c r="BS177" s="204"/>
      <c r="BT177" s="204"/>
      <c r="BU177" s="204"/>
      <c r="BV177" s="204"/>
      <c r="BW177" s="204"/>
      <c r="BX177" s="204"/>
      <c r="BY177" s="204"/>
      <c r="BZ177" s="204"/>
      <c r="CA177" s="204"/>
      <c r="CB177" s="204"/>
      <c r="CC177" s="204"/>
      <c r="CD177" s="204"/>
      <c r="CE177" s="204"/>
      <c r="CF177" s="204"/>
      <c r="CG177" s="204"/>
      <c r="CH177" s="204"/>
      <c r="CI177" s="204"/>
      <c r="CJ177" s="204"/>
      <c r="CK177" s="204"/>
      <c r="CL177" s="204"/>
      <c r="CM177" s="204"/>
      <c r="CN177" s="204"/>
      <c r="CO177" s="204"/>
      <c r="CP177" s="204"/>
      <c r="CQ177" s="20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row>
    <row r="178" spans="1:174" s="10" customFormat="1" ht="18.75" customHeight="1" x14ac:dyDescent="0.25">
      <c r="A178" s="96"/>
      <c r="B178" s="472"/>
      <c r="C178" s="473"/>
      <c r="D178" s="473"/>
      <c r="E178" s="473"/>
      <c r="F178" s="473"/>
      <c r="G178" s="473"/>
      <c r="H178" s="473"/>
      <c r="I178" s="473"/>
      <c r="J178" s="473"/>
      <c r="K178" s="473"/>
      <c r="L178" s="473"/>
      <c r="M178" s="473"/>
      <c r="N178" s="473"/>
      <c r="O178" s="473"/>
      <c r="P178" s="473"/>
      <c r="Q178" s="473"/>
      <c r="R178" s="4"/>
      <c r="S178" s="97"/>
      <c r="T178" s="1"/>
      <c r="U178" s="1"/>
      <c r="V178" s="1"/>
      <c r="W178" s="1"/>
      <c r="X178" s="1"/>
      <c r="Y178" s="1"/>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03"/>
      <c r="BR178" s="204"/>
      <c r="BS178" s="204"/>
      <c r="BT178" s="204"/>
      <c r="BU178" s="204"/>
      <c r="BV178" s="204"/>
      <c r="BW178" s="204"/>
      <c r="BX178" s="204"/>
      <c r="BY178" s="204"/>
      <c r="BZ178" s="204"/>
      <c r="CA178" s="204"/>
      <c r="CB178" s="204"/>
      <c r="CC178" s="204"/>
      <c r="CD178" s="204"/>
      <c r="CE178" s="204"/>
      <c r="CF178" s="204"/>
      <c r="CG178" s="204"/>
      <c r="CH178" s="204"/>
      <c r="CI178" s="204"/>
      <c r="CJ178" s="204"/>
      <c r="CK178" s="204"/>
      <c r="CL178" s="204"/>
      <c r="CM178" s="204"/>
      <c r="CN178" s="204"/>
      <c r="CO178" s="204"/>
      <c r="CP178" s="204"/>
      <c r="CQ178" s="20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row>
    <row r="179" spans="1:174" s="10" customFormat="1" x14ac:dyDescent="0.25">
      <c r="A179" s="96"/>
      <c r="B179" s="173" t="s">
        <v>185</v>
      </c>
      <c r="C179" s="4"/>
      <c r="D179" s="4"/>
      <c r="E179" s="4"/>
      <c r="F179" s="4"/>
      <c r="G179" s="4"/>
      <c r="H179" s="4"/>
      <c r="I179" s="4"/>
      <c r="J179" s="4"/>
      <c r="K179" s="4"/>
      <c r="L179" s="4"/>
      <c r="M179" s="4"/>
      <c r="N179" s="4"/>
      <c r="O179" s="4"/>
      <c r="P179" s="4"/>
      <c r="Q179" s="4"/>
      <c r="R179" s="4"/>
      <c r="S179" s="97"/>
      <c r="T179" s="1"/>
      <c r="U179" s="1"/>
      <c r="V179" s="1"/>
      <c r="W179" s="1"/>
      <c r="X179" s="1"/>
      <c r="Y179" s="1"/>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03"/>
      <c r="BR179" s="204"/>
      <c r="BS179" s="204"/>
      <c r="BT179" s="204"/>
      <c r="BU179" s="204"/>
      <c r="BV179" s="204"/>
      <c r="BW179" s="204"/>
      <c r="BX179" s="204"/>
      <c r="BY179" s="204"/>
      <c r="BZ179" s="204"/>
      <c r="CA179" s="204"/>
      <c r="CB179" s="204"/>
      <c r="CC179" s="204"/>
      <c r="CD179" s="204"/>
      <c r="CE179" s="204"/>
      <c r="CF179" s="204"/>
      <c r="CG179" s="204"/>
      <c r="CH179" s="204"/>
      <c r="CI179" s="204"/>
      <c r="CJ179" s="204"/>
      <c r="CK179" s="204"/>
      <c r="CL179" s="204"/>
      <c r="CM179" s="204"/>
      <c r="CN179" s="204"/>
      <c r="CO179" s="204"/>
      <c r="CP179" s="204"/>
      <c r="CQ179" s="20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row>
    <row r="180" spans="1:174" s="10" customFormat="1" x14ac:dyDescent="0.25">
      <c r="A180" s="96"/>
      <c r="B180" s="394" t="s">
        <v>186</v>
      </c>
      <c r="C180" s="395"/>
      <c r="D180" s="395"/>
      <c r="E180" s="395"/>
      <c r="F180" s="395"/>
      <c r="G180" s="395"/>
      <c r="H180" s="395"/>
      <c r="I180" s="395"/>
      <c r="J180" s="395"/>
      <c r="K180" s="395"/>
      <c r="L180" s="395"/>
      <c r="M180" s="395"/>
      <c r="N180" s="395"/>
      <c r="O180" s="395"/>
      <c r="P180" s="395"/>
      <c r="Q180" s="395"/>
      <c r="R180" s="105"/>
      <c r="S180" s="97"/>
      <c r="T180" s="679"/>
      <c r="U180" s="679"/>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03"/>
      <c r="BR180" s="204"/>
      <c r="BS180" s="1"/>
      <c r="BT180" s="1"/>
      <c r="BU180" s="679"/>
      <c r="BV180" s="679"/>
      <c r="BW180" s="2"/>
      <c r="BX180" s="2"/>
      <c r="BY180" s="2"/>
      <c r="BZ180" s="2"/>
      <c r="CA180" s="2"/>
      <c r="CB180" s="2"/>
      <c r="CC180" s="2"/>
      <c r="CD180" s="2"/>
      <c r="CE180" s="2"/>
      <c r="CF180" s="2"/>
      <c r="CG180" s="2"/>
      <c r="CH180" s="2"/>
      <c r="CI180" s="2"/>
      <c r="CJ180" s="2"/>
      <c r="CK180" s="2"/>
      <c r="CL180" s="2"/>
      <c r="CM180" s="2"/>
      <c r="CN180" s="2"/>
      <c r="CO180" s="2"/>
      <c r="CP180" s="204"/>
      <c r="CQ180" s="20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row>
    <row r="181" spans="1:174" s="10" customFormat="1" x14ac:dyDescent="0.25">
      <c r="A181" s="96"/>
      <c r="B181" s="179" t="s">
        <v>84</v>
      </c>
      <c r="C181" s="429" t="s">
        <v>188</v>
      </c>
      <c r="D181" s="427"/>
      <c r="E181" s="427"/>
      <c r="F181" s="427"/>
      <c r="G181" s="428"/>
      <c r="H181" s="515" t="s">
        <v>189</v>
      </c>
      <c r="I181" s="515"/>
      <c r="J181" s="515"/>
      <c r="K181" s="515"/>
      <c r="L181" s="515"/>
      <c r="M181" s="515"/>
      <c r="N181" s="515"/>
      <c r="O181" s="515"/>
      <c r="P181" s="515"/>
      <c r="Q181" s="55" t="s">
        <v>4856</v>
      </c>
      <c r="R181" s="105"/>
      <c r="S181" s="97"/>
      <c r="T181" s="679"/>
      <c r="U181" s="679"/>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03"/>
      <c r="BR181" s="204"/>
      <c r="BS181" s="1"/>
      <c r="BT181" s="1"/>
      <c r="BU181" s="679"/>
      <c r="BV181" s="679"/>
      <c r="BW181" s="2"/>
      <c r="BX181" s="2"/>
      <c r="BY181" s="2"/>
      <c r="BZ181" s="2"/>
      <c r="CA181" s="2"/>
      <c r="CB181" s="2"/>
      <c r="CC181" s="2"/>
      <c r="CD181" s="2" t="s">
        <v>187</v>
      </c>
      <c r="CE181" s="2"/>
      <c r="CF181" s="2"/>
      <c r="CG181" s="2"/>
      <c r="CH181" s="2"/>
      <c r="CI181" s="2"/>
      <c r="CJ181" s="2"/>
      <c r="CK181" s="2"/>
      <c r="CL181" s="2"/>
      <c r="CM181" s="2"/>
      <c r="CN181" s="2"/>
      <c r="CO181" s="2"/>
      <c r="CP181" s="204"/>
      <c r="CQ181" s="20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row>
    <row r="182" spans="1:174" s="10" customFormat="1" x14ac:dyDescent="0.25">
      <c r="A182" s="96"/>
      <c r="B182" s="447"/>
      <c r="C182" s="450"/>
      <c r="D182" s="450"/>
      <c r="E182" s="450"/>
      <c r="F182" s="450"/>
      <c r="G182" s="450"/>
      <c r="H182" s="451"/>
      <c r="I182" s="452"/>
      <c r="J182" s="452"/>
      <c r="K182" s="452"/>
      <c r="L182" s="452"/>
      <c r="M182" s="452"/>
      <c r="N182" s="452"/>
      <c r="O182" s="452"/>
      <c r="P182" s="453"/>
      <c r="Q182" s="460" t="str">
        <f>V94</f>
        <v xml:space="preserve">, , </v>
      </c>
      <c r="R182" s="463" t="str">
        <f>IF(B182="","",IF(BZ183=3,"","Completar"))</f>
        <v/>
      </c>
      <c r="S182" s="464"/>
      <c r="T182" s="1"/>
      <c r="U182" s="1"/>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03"/>
      <c r="BR182" s="204"/>
      <c r="BS182" s="1"/>
      <c r="BT182" s="1"/>
      <c r="BU182" s="1"/>
      <c r="BV182" s="1"/>
      <c r="BW182" s="2"/>
      <c r="BX182" s="2"/>
      <c r="BY182" s="2"/>
      <c r="BZ182" s="2"/>
      <c r="CA182" s="2"/>
      <c r="CB182" s="2"/>
      <c r="CC182" s="2"/>
      <c r="CD182" s="2"/>
      <c r="CE182" s="2" t="s">
        <v>190</v>
      </c>
      <c r="CF182" s="2"/>
      <c r="CG182" s="2"/>
      <c r="CH182" s="2"/>
      <c r="CI182" s="2"/>
      <c r="CJ182" s="2"/>
      <c r="CK182" s="2"/>
      <c r="CL182" s="2"/>
      <c r="CM182" s="2"/>
      <c r="CN182" s="2"/>
      <c r="CO182" s="2"/>
      <c r="CP182" s="204"/>
      <c r="CQ182" s="20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row>
    <row r="183" spans="1:174" s="10" customFormat="1" ht="16.5" thickBot="1" x14ac:dyDescent="0.3">
      <c r="A183" s="96"/>
      <c r="B183" s="448"/>
      <c r="C183" s="450"/>
      <c r="D183" s="450"/>
      <c r="E183" s="450"/>
      <c r="F183" s="450"/>
      <c r="G183" s="450"/>
      <c r="H183" s="454"/>
      <c r="I183" s="455"/>
      <c r="J183" s="455"/>
      <c r="K183" s="455"/>
      <c r="L183" s="455"/>
      <c r="M183" s="455"/>
      <c r="N183" s="455"/>
      <c r="O183" s="455"/>
      <c r="P183" s="456"/>
      <c r="Q183" s="461"/>
      <c r="R183" s="463"/>
      <c r="S183" s="464"/>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03"/>
      <c r="BR183" s="204"/>
      <c r="BS183" s="2"/>
      <c r="BT183" s="2"/>
      <c r="BU183" s="2"/>
      <c r="BV183" s="1"/>
      <c r="BW183" s="2">
        <f>IF(B182=1,1,0)</f>
        <v>0</v>
      </c>
      <c r="BX183" s="2">
        <f>IF(C182="",0,1)</f>
        <v>0</v>
      </c>
      <c r="BY183" s="2">
        <f>IF(H182="",0,1)</f>
        <v>0</v>
      </c>
      <c r="BZ183" s="2">
        <f>SUM(BW183:BY183)</f>
        <v>0</v>
      </c>
      <c r="CA183" s="2">
        <f>IF(BZ183=3,1,0)</f>
        <v>0</v>
      </c>
      <c r="CB183" s="2">
        <f>IF(R182="Completar",1,0)</f>
        <v>0</v>
      </c>
      <c r="CC183" s="2"/>
      <c r="CD183" s="2"/>
      <c r="CE183" s="2"/>
      <c r="CF183" s="2"/>
      <c r="CG183" s="2"/>
      <c r="CH183" s="2">
        <v>1</v>
      </c>
      <c r="CI183" s="2"/>
      <c r="CJ183" s="2"/>
      <c r="CK183" s="2"/>
      <c r="CL183" s="2"/>
      <c r="CM183" s="2"/>
      <c r="CN183" s="2"/>
      <c r="CO183" s="2"/>
      <c r="CP183" s="204"/>
      <c r="CQ183" s="20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row>
    <row r="184" spans="1:174" s="10" customFormat="1" x14ac:dyDescent="0.25">
      <c r="A184" s="96"/>
      <c r="B184" s="448"/>
      <c r="C184" s="450"/>
      <c r="D184" s="450"/>
      <c r="E184" s="450"/>
      <c r="F184" s="450"/>
      <c r="G184" s="450"/>
      <c r="H184" s="454"/>
      <c r="I184" s="455"/>
      <c r="J184" s="455"/>
      <c r="K184" s="455"/>
      <c r="L184" s="455"/>
      <c r="M184" s="455"/>
      <c r="N184" s="455"/>
      <c r="O184" s="455"/>
      <c r="P184" s="456"/>
      <c r="Q184" s="461"/>
      <c r="R184" s="463"/>
      <c r="S184" s="464"/>
      <c r="T184" s="1"/>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03"/>
      <c r="BR184" s="204"/>
      <c r="BS184" s="2" t="s">
        <v>4918</v>
      </c>
      <c r="BT184" s="1"/>
      <c r="BU184" s="1"/>
      <c r="BV184" s="1"/>
      <c r="BW184" s="146" t="s">
        <v>191</v>
      </c>
      <c r="BX184" s="139"/>
      <c r="BY184" s="140"/>
      <c r="BZ184" s="2"/>
      <c r="CA184" s="2"/>
      <c r="CB184" s="2"/>
      <c r="CC184" s="2"/>
      <c r="CD184" s="2"/>
      <c r="CE184" s="2" t="s">
        <v>192</v>
      </c>
      <c r="CF184" s="2"/>
      <c r="CG184" s="2"/>
      <c r="CH184" s="2">
        <v>2</v>
      </c>
      <c r="CI184" s="2"/>
      <c r="CJ184" s="2"/>
      <c r="CK184" s="2"/>
      <c r="CL184" s="2"/>
      <c r="CM184" s="2"/>
      <c r="CN184" s="2"/>
      <c r="CO184" s="2"/>
      <c r="CP184" s="204"/>
      <c r="CQ184" s="20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row>
    <row r="185" spans="1:174" s="10" customFormat="1" ht="16.5" thickBot="1" x14ac:dyDescent="0.3">
      <c r="A185" s="96"/>
      <c r="B185" s="449"/>
      <c r="C185" s="450"/>
      <c r="D185" s="450"/>
      <c r="E185" s="450"/>
      <c r="F185" s="450"/>
      <c r="G185" s="450"/>
      <c r="H185" s="457"/>
      <c r="I185" s="458"/>
      <c r="J185" s="458"/>
      <c r="K185" s="458"/>
      <c r="L185" s="458"/>
      <c r="M185" s="458"/>
      <c r="N185" s="458"/>
      <c r="O185" s="458"/>
      <c r="P185" s="459"/>
      <c r="Q185" s="462"/>
      <c r="R185" s="463"/>
      <c r="S185" s="464"/>
      <c r="T185" s="1"/>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03"/>
      <c r="BR185" s="204"/>
      <c r="BS185" s="2" t="s">
        <v>4919</v>
      </c>
      <c r="BT185" s="1"/>
      <c r="BU185" s="1"/>
      <c r="BV185" s="1"/>
      <c r="BW185" s="148" t="s">
        <v>193</v>
      </c>
      <c r="BX185" s="144"/>
      <c r="BY185" s="145"/>
      <c r="BZ185" s="180">
        <v>1</v>
      </c>
      <c r="CA185" s="2"/>
      <c r="CB185" s="2"/>
      <c r="CC185" s="2"/>
      <c r="CD185" s="156">
        <f>IF(BZ185=1,1,0)</f>
        <v>1</v>
      </c>
      <c r="CE185" s="2" t="s">
        <v>194</v>
      </c>
      <c r="CF185" s="2"/>
      <c r="CG185" s="2"/>
      <c r="CH185" s="2">
        <v>3</v>
      </c>
      <c r="CI185" s="2"/>
      <c r="CJ185" s="2"/>
      <c r="CK185" s="2"/>
      <c r="CL185" s="2"/>
      <c r="CM185" s="2"/>
      <c r="CN185" s="2"/>
      <c r="CO185" s="2"/>
      <c r="CP185" s="204"/>
      <c r="CQ185" s="20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row>
    <row r="186" spans="1:174" s="10" customFormat="1" x14ac:dyDescent="0.25">
      <c r="A186" s="96"/>
      <c r="B186" s="447"/>
      <c r="C186" s="450"/>
      <c r="D186" s="450"/>
      <c r="E186" s="450"/>
      <c r="F186" s="450"/>
      <c r="G186" s="450"/>
      <c r="H186" s="451"/>
      <c r="I186" s="452"/>
      <c r="J186" s="452"/>
      <c r="K186" s="452"/>
      <c r="L186" s="452"/>
      <c r="M186" s="452"/>
      <c r="N186" s="452"/>
      <c r="O186" s="452"/>
      <c r="P186" s="453"/>
      <c r="Q186" s="460" t="str">
        <f>V94</f>
        <v xml:space="preserve">, , </v>
      </c>
      <c r="R186" s="463" t="str">
        <f>IF(B186="","",IF(BZ187=3,"","Completar"))</f>
        <v/>
      </c>
      <c r="S186" s="464"/>
      <c r="T186" s="1"/>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03"/>
      <c r="BR186" s="204"/>
      <c r="BS186" s="2" t="s">
        <v>4858</v>
      </c>
      <c r="BT186" s="1"/>
      <c r="BU186" s="1"/>
      <c r="BV186" s="1"/>
      <c r="BW186" s="2"/>
      <c r="BX186" s="2"/>
      <c r="BY186" s="2"/>
      <c r="BZ186" s="2"/>
      <c r="CA186" s="2"/>
      <c r="CB186" s="2"/>
      <c r="CC186" s="2"/>
      <c r="CD186" s="2"/>
      <c r="CE186" s="2"/>
      <c r="CF186" s="2"/>
      <c r="CG186" s="2"/>
      <c r="CH186" s="2">
        <v>4</v>
      </c>
      <c r="CI186" s="2"/>
      <c r="CJ186" s="2"/>
      <c r="CK186" s="2"/>
      <c r="CL186" s="2"/>
      <c r="CM186" s="2"/>
      <c r="CN186" s="2"/>
      <c r="CO186" s="2"/>
      <c r="CP186" s="204"/>
      <c r="CQ186" s="20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row>
    <row r="187" spans="1:174" s="10" customFormat="1" ht="16.5" thickBot="1" x14ac:dyDescent="0.3">
      <c r="A187" s="96"/>
      <c r="B187" s="448"/>
      <c r="C187" s="450"/>
      <c r="D187" s="450"/>
      <c r="E187" s="450"/>
      <c r="F187" s="450"/>
      <c r="G187" s="450"/>
      <c r="H187" s="454"/>
      <c r="I187" s="455"/>
      <c r="J187" s="455"/>
      <c r="K187" s="455"/>
      <c r="L187" s="455"/>
      <c r="M187" s="455"/>
      <c r="N187" s="455"/>
      <c r="O187" s="455"/>
      <c r="P187" s="456"/>
      <c r="Q187" s="461"/>
      <c r="R187" s="463"/>
      <c r="S187" s="464"/>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L187" s="2"/>
      <c r="BM187" s="2"/>
      <c r="BN187" s="2"/>
      <c r="BO187" s="2"/>
      <c r="BP187" s="2"/>
      <c r="BQ187" s="203"/>
      <c r="BR187" s="204"/>
      <c r="BS187" s="2" t="s">
        <v>4859</v>
      </c>
      <c r="BT187" s="2"/>
      <c r="BU187" s="2"/>
      <c r="BV187" s="1"/>
      <c r="BW187" s="2">
        <f>IF(B186&gt;0,1,0)</f>
        <v>0</v>
      </c>
      <c r="BX187" s="2">
        <f>IF(C186="",0,1)</f>
        <v>0</v>
      </c>
      <c r="BY187" s="2">
        <f>IF(H186="",0,1)</f>
        <v>0</v>
      </c>
      <c r="BZ187" s="2">
        <f>SUM(BW187:BY187)</f>
        <v>0</v>
      </c>
      <c r="CA187" s="2">
        <f>IF(BZ187=3,1,0)</f>
        <v>0</v>
      </c>
      <c r="CB187" s="2">
        <f>IF(R186="Completar",1,0)</f>
        <v>0</v>
      </c>
      <c r="CC187" s="2"/>
      <c r="CD187" s="2"/>
      <c r="CE187" s="2"/>
      <c r="CF187" s="2"/>
      <c r="CG187" s="2"/>
      <c r="CH187" s="2"/>
      <c r="CI187" s="2"/>
      <c r="CJ187" s="2" t="s">
        <v>195</v>
      </c>
      <c r="CK187" s="2"/>
      <c r="CL187" s="2"/>
      <c r="CM187" s="2"/>
      <c r="CN187" s="2"/>
      <c r="CO187" s="2"/>
      <c r="CP187" s="204"/>
      <c r="CQ187" s="20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row>
    <row r="188" spans="1:174" s="10" customFormat="1" ht="16.5" thickBot="1" x14ac:dyDescent="0.3">
      <c r="A188" s="96"/>
      <c r="B188" s="448"/>
      <c r="C188" s="450"/>
      <c r="D188" s="450"/>
      <c r="E188" s="450"/>
      <c r="F188" s="450"/>
      <c r="G188" s="450"/>
      <c r="H188" s="454"/>
      <c r="I188" s="455"/>
      <c r="J188" s="455"/>
      <c r="K188" s="455"/>
      <c r="L188" s="455"/>
      <c r="M188" s="455"/>
      <c r="N188" s="455"/>
      <c r="O188" s="455"/>
      <c r="P188" s="456"/>
      <c r="Q188" s="461"/>
      <c r="R188" s="463"/>
      <c r="S188" s="464"/>
      <c r="T188" s="1"/>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L188" s="2"/>
      <c r="BM188" s="2"/>
      <c r="BN188" s="2"/>
      <c r="BO188" s="2"/>
      <c r="BP188" s="2"/>
      <c r="BQ188" s="203"/>
      <c r="BR188" s="204"/>
      <c r="BS188" s="2"/>
      <c r="BT188" s="1"/>
      <c r="BU188" s="1"/>
      <c r="BV188" s="1"/>
      <c r="BW188" s="2"/>
      <c r="BX188" s="2"/>
      <c r="BY188" s="2"/>
      <c r="BZ188" s="2"/>
      <c r="CA188" s="2"/>
      <c r="CB188" s="2"/>
      <c r="CC188" s="2"/>
      <c r="CD188" s="2"/>
      <c r="CE188" s="2"/>
      <c r="CF188" s="2"/>
      <c r="CG188" s="2"/>
      <c r="CH188" s="2"/>
      <c r="CI188" s="2"/>
      <c r="CJ188" s="438">
        <f>IF(BZ197&lt;3,0,IF(BZ197=3,1,IF(BZ197=6,2,IF(BZ197=7,3,IF(BZ197=8,3,IF(BZ197=10,4,IF(BZ197&gt;10,5)))))))</f>
        <v>0</v>
      </c>
      <c r="CK188" s="439"/>
      <c r="CL188" s="439"/>
      <c r="CM188" s="439"/>
      <c r="CN188" s="440"/>
      <c r="CO188" s="2"/>
      <c r="CP188" s="204"/>
      <c r="CQ188" s="20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row>
    <row r="189" spans="1:174" s="10" customFormat="1" x14ac:dyDescent="0.25">
      <c r="A189" s="96"/>
      <c r="B189" s="449"/>
      <c r="C189" s="450"/>
      <c r="D189" s="450"/>
      <c r="E189" s="450"/>
      <c r="F189" s="450"/>
      <c r="G189" s="450"/>
      <c r="H189" s="457"/>
      <c r="I189" s="458"/>
      <c r="J189" s="458"/>
      <c r="K189" s="458"/>
      <c r="L189" s="458"/>
      <c r="M189" s="458"/>
      <c r="N189" s="458"/>
      <c r="O189" s="458"/>
      <c r="P189" s="459"/>
      <c r="Q189" s="462"/>
      <c r="R189" s="463"/>
      <c r="S189" s="464"/>
      <c r="T189" s="1"/>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L189" s="2"/>
      <c r="BM189" s="2"/>
      <c r="BN189" s="2"/>
      <c r="BO189" s="2"/>
      <c r="BP189" s="2"/>
      <c r="BQ189" s="203"/>
      <c r="BR189" s="204"/>
      <c r="BS189" s="2"/>
      <c r="BT189" s="1"/>
      <c r="BU189" s="1"/>
      <c r="BV189" s="1"/>
      <c r="BW189" s="146" t="s">
        <v>4904</v>
      </c>
      <c r="BX189" s="139"/>
      <c r="BY189" s="140"/>
      <c r="BZ189" s="2"/>
      <c r="CA189" s="2"/>
      <c r="CB189" s="2"/>
      <c r="CC189" s="2"/>
      <c r="CD189" s="2"/>
      <c r="CE189" s="2"/>
      <c r="CF189" s="2"/>
      <c r="CG189" s="2"/>
      <c r="CH189" s="2"/>
      <c r="CI189" s="2"/>
      <c r="CJ189" s="441"/>
      <c r="CK189" s="442"/>
      <c r="CL189" s="442"/>
      <c r="CM189" s="442"/>
      <c r="CN189" s="443"/>
      <c r="CO189" s="2"/>
      <c r="CP189" s="204"/>
      <c r="CQ189" s="20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row>
    <row r="190" spans="1:174" s="10" customFormat="1" ht="16.5" thickBot="1" x14ac:dyDescent="0.3">
      <c r="A190" s="96"/>
      <c r="B190" s="447"/>
      <c r="C190" s="450"/>
      <c r="D190" s="450"/>
      <c r="E190" s="450"/>
      <c r="F190" s="450"/>
      <c r="G190" s="450"/>
      <c r="H190" s="451"/>
      <c r="I190" s="452"/>
      <c r="J190" s="452"/>
      <c r="K190" s="452"/>
      <c r="L190" s="452"/>
      <c r="M190" s="452"/>
      <c r="N190" s="452"/>
      <c r="O190" s="452"/>
      <c r="P190" s="453"/>
      <c r="Q190" s="460" t="str">
        <f>V94</f>
        <v xml:space="preserve">, , </v>
      </c>
      <c r="R190" s="463" t="str">
        <f>IF(B190="","",IF(BZ191=3,"","Completar"))</f>
        <v/>
      </c>
      <c r="S190" s="464"/>
      <c r="T190" s="1"/>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L190" s="2"/>
      <c r="BM190" s="2"/>
      <c r="BN190" s="2"/>
      <c r="BO190" s="2"/>
      <c r="BP190" s="2"/>
      <c r="BQ190" s="203"/>
      <c r="BR190" s="204"/>
      <c r="BS190" s="2"/>
      <c r="BT190" s="1"/>
      <c r="BU190" s="1"/>
      <c r="BV190" s="1"/>
      <c r="BW190" s="148" t="s">
        <v>196</v>
      </c>
      <c r="BX190" s="144"/>
      <c r="BY190" s="145"/>
      <c r="BZ190" s="180"/>
      <c r="CA190" s="2"/>
      <c r="CB190" s="2"/>
      <c r="CC190" s="56"/>
      <c r="CD190" s="156">
        <f>IF(BZ190=2,1,0)</f>
        <v>0</v>
      </c>
      <c r="CE190" s="2"/>
      <c r="CF190" s="2"/>
      <c r="CG190" s="2"/>
      <c r="CH190" s="2"/>
      <c r="CI190" s="2"/>
      <c r="CJ190" s="444"/>
      <c r="CK190" s="445"/>
      <c r="CL190" s="445"/>
      <c r="CM190" s="445"/>
      <c r="CN190" s="446"/>
      <c r="CO190" s="2"/>
      <c r="CP190" s="204"/>
      <c r="CQ190" s="20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row>
    <row r="191" spans="1:174" s="10" customFormat="1" x14ac:dyDescent="0.25">
      <c r="A191" s="96"/>
      <c r="B191" s="448"/>
      <c r="C191" s="450"/>
      <c r="D191" s="450"/>
      <c r="E191" s="450"/>
      <c r="F191" s="450"/>
      <c r="G191" s="450"/>
      <c r="H191" s="454"/>
      <c r="I191" s="455"/>
      <c r="J191" s="455"/>
      <c r="K191" s="455"/>
      <c r="L191" s="455"/>
      <c r="M191" s="455"/>
      <c r="N191" s="455"/>
      <c r="O191" s="455"/>
      <c r="P191" s="456"/>
      <c r="Q191" s="461"/>
      <c r="R191" s="463"/>
      <c r="S191" s="464"/>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03"/>
      <c r="BR191" s="204"/>
      <c r="BS191" s="2"/>
      <c r="BT191" s="2"/>
      <c r="BU191" s="2"/>
      <c r="BV191" s="1"/>
      <c r="BW191" s="2">
        <f>IF(B190&gt;1,1,0)</f>
        <v>0</v>
      </c>
      <c r="BX191" s="2">
        <f>IF(C190="",0,1)</f>
        <v>0</v>
      </c>
      <c r="BY191" s="2">
        <f>IF(H190="",0,1)</f>
        <v>0</v>
      </c>
      <c r="BZ191" s="2">
        <f>SUM(BW191:BY191)</f>
        <v>0</v>
      </c>
      <c r="CA191" s="2">
        <f>IF(BZ191=3,1,0)</f>
        <v>0</v>
      </c>
      <c r="CB191" s="2">
        <f>IF(R190="Completar",1,0)</f>
        <v>0</v>
      </c>
      <c r="CC191" s="2"/>
      <c r="CD191" s="2"/>
      <c r="CE191" s="2"/>
      <c r="CF191" s="2"/>
      <c r="CG191" s="2"/>
      <c r="CH191" s="2"/>
      <c r="CI191" s="2"/>
      <c r="CJ191" s="2"/>
      <c r="CK191" s="2"/>
      <c r="CL191" s="2"/>
      <c r="CM191" s="2"/>
      <c r="CN191" s="2"/>
      <c r="CO191" s="2"/>
      <c r="CP191" s="204"/>
      <c r="CQ191" s="20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row>
    <row r="192" spans="1:174" s="10" customFormat="1" x14ac:dyDescent="0.25">
      <c r="A192" s="96"/>
      <c r="B192" s="448"/>
      <c r="C192" s="450"/>
      <c r="D192" s="450"/>
      <c r="E192" s="450"/>
      <c r="F192" s="450"/>
      <c r="G192" s="450"/>
      <c r="H192" s="454"/>
      <c r="I192" s="455"/>
      <c r="J192" s="455"/>
      <c r="K192" s="455"/>
      <c r="L192" s="455"/>
      <c r="M192" s="455"/>
      <c r="N192" s="455"/>
      <c r="O192" s="455"/>
      <c r="P192" s="456"/>
      <c r="Q192" s="461"/>
      <c r="R192" s="463"/>
      <c r="S192" s="464"/>
      <c r="T192" s="1"/>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03"/>
      <c r="BR192" s="204"/>
      <c r="BS192" s="2"/>
      <c r="BT192" s="1"/>
      <c r="BU192" s="1"/>
      <c r="BV192" s="1"/>
      <c r="BW192" s="2"/>
      <c r="BX192" s="2"/>
      <c r="BY192" s="2"/>
      <c r="BZ192" s="2"/>
      <c r="CA192" s="2"/>
      <c r="CB192" s="2"/>
      <c r="CC192" s="2"/>
      <c r="CD192" s="2">
        <f>SUM(CD190+CD185)</f>
        <v>1</v>
      </c>
      <c r="CE192" s="2"/>
      <c r="CF192" s="2"/>
      <c r="CG192" s="2"/>
      <c r="CH192" s="2"/>
      <c r="CI192" s="2"/>
      <c r="CJ192" s="2"/>
      <c r="CK192" s="2"/>
      <c r="CL192" s="2"/>
      <c r="CM192" s="2"/>
      <c r="CN192" s="2"/>
      <c r="CO192" s="2"/>
      <c r="CP192" s="204"/>
      <c r="CQ192" s="20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row>
    <row r="193" spans="1:174" s="10" customFormat="1" x14ac:dyDescent="0.25">
      <c r="A193" s="96"/>
      <c r="B193" s="449"/>
      <c r="C193" s="450"/>
      <c r="D193" s="450"/>
      <c r="E193" s="450"/>
      <c r="F193" s="450"/>
      <c r="G193" s="450"/>
      <c r="H193" s="457"/>
      <c r="I193" s="458"/>
      <c r="J193" s="458"/>
      <c r="K193" s="458"/>
      <c r="L193" s="458"/>
      <c r="M193" s="458"/>
      <c r="N193" s="458"/>
      <c r="O193" s="458"/>
      <c r="P193" s="459"/>
      <c r="Q193" s="462"/>
      <c r="R193" s="463"/>
      <c r="S193" s="464"/>
      <c r="T193" s="1"/>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03"/>
      <c r="BR193" s="204"/>
      <c r="BS193" s="2"/>
      <c r="BT193" s="1"/>
      <c r="BU193" s="1"/>
      <c r="BV193" s="1"/>
      <c r="BW193" s="2"/>
      <c r="BX193" s="2"/>
      <c r="BY193" s="2"/>
      <c r="BZ193" s="2"/>
      <c r="CA193" s="2"/>
      <c r="CB193" s="2"/>
      <c r="CC193" s="2"/>
      <c r="CD193" s="2"/>
      <c r="CE193" s="2"/>
      <c r="CF193" s="2"/>
      <c r="CG193" s="2"/>
      <c r="CH193" s="2"/>
      <c r="CI193" s="2"/>
      <c r="CJ193" s="2"/>
      <c r="CK193" s="2"/>
      <c r="CL193" s="2"/>
      <c r="CM193" s="2"/>
      <c r="CN193" s="2"/>
      <c r="CO193" s="2"/>
      <c r="CP193" s="204"/>
      <c r="CQ193" s="20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row>
    <row r="194" spans="1:174" s="10" customFormat="1" x14ac:dyDescent="0.25">
      <c r="A194" s="96"/>
      <c r="B194" s="466"/>
      <c r="C194" s="450"/>
      <c r="D194" s="450"/>
      <c r="E194" s="450"/>
      <c r="F194" s="450"/>
      <c r="G194" s="450"/>
      <c r="H194" s="451"/>
      <c r="I194" s="452"/>
      <c r="J194" s="452"/>
      <c r="K194" s="452"/>
      <c r="L194" s="452"/>
      <c r="M194" s="452"/>
      <c r="N194" s="452"/>
      <c r="O194" s="452"/>
      <c r="P194" s="453"/>
      <c r="Q194" s="460" t="str">
        <f>V94</f>
        <v xml:space="preserve">, , </v>
      </c>
      <c r="R194" s="463" t="str">
        <f>IF(B194="","",IF(BZ195=3,"","Completar"))</f>
        <v/>
      </c>
      <c r="S194" s="464"/>
      <c r="T194" s="1"/>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03"/>
      <c r="BR194" s="204"/>
      <c r="BS194" s="2"/>
      <c r="BT194" s="1"/>
      <c r="BU194" s="1"/>
      <c r="BV194" s="1"/>
      <c r="BW194" s="2"/>
      <c r="BX194" s="2"/>
      <c r="BY194" s="2"/>
      <c r="BZ194" s="2"/>
      <c r="CA194" s="2"/>
      <c r="CB194" s="2"/>
      <c r="CC194" s="2"/>
      <c r="CD194" s="2"/>
      <c r="CE194" s="2"/>
      <c r="CF194" s="2"/>
      <c r="CG194" s="2"/>
      <c r="CH194" s="2"/>
      <c r="CI194" s="2"/>
      <c r="CJ194" s="2"/>
      <c r="CK194" s="2"/>
      <c r="CL194" s="2"/>
      <c r="CM194" s="2"/>
      <c r="CN194" s="2"/>
      <c r="CO194" s="2"/>
      <c r="CP194" s="204"/>
      <c r="CQ194" s="20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row>
    <row r="195" spans="1:174" s="10" customFormat="1" x14ac:dyDescent="0.25">
      <c r="A195" s="96"/>
      <c r="B195" s="466"/>
      <c r="C195" s="450"/>
      <c r="D195" s="450"/>
      <c r="E195" s="450"/>
      <c r="F195" s="450"/>
      <c r="G195" s="450"/>
      <c r="H195" s="454"/>
      <c r="I195" s="455"/>
      <c r="J195" s="455"/>
      <c r="K195" s="455"/>
      <c r="L195" s="455"/>
      <c r="M195" s="455"/>
      <c r="N195" s="455"/>
      <c r="O195" s="455"/>
      <c r="P195" s="456"/>
      <c r="Q195" s="461"/>
      <c r="R195" s="463"/>
      <c r="S195" s="464"/>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03"/>
      <c r="BR195" s="204"/>
      <c r="BS195" s="2"/>
      <c r="BT195" s="2"/>
      <c r="BU195" s="2"/>
      <c r="BV195" s="1"/>
      <c r="BW195" s="2">
        <f>IF(B194&gt;1,1,0)</f>
        <v>0</v>
      </c>
      <c r="BX195" s="2">
        <f>IF(C194="",0,1)</f>
        <v>0</v>
      </c>
      <c r="BY195" s="2">
        <f>IF(H194="",0,1)</f>
        <v>0</v>
      </c>
      <c r="BZ195" s="2">
        <f>SUM(BW195:BY195)</f>
        <v>0</v>
      </c>
      <c r="CA195" s="2">
        <f>IF(BZ195=3,1,0)</f>
        <v>0</v>
      </c>
      <c r="CB195" s="2">
        <f>IF(R194="Completar",1,0)</f>
        <v>0</v>
      </c>
      <c r="CC195" s="2"/>
      <c r="CD195" s="2"/>
      <c r="CE195" s="2"/>
      <c r="CF195" s="2"/>
      <c r="CG195" s="2"/>
      <c r="CH195" s="2"/>
      <c r="CI195" s="2"/>
      <c r="CJ195" s="2"/>
      <c r="CK195" s="2"/>
      <c r="CL195" s="2"/>
      <c r="CM195" s="2"/>
      <c r="CN195" s="2"/>
      <c r="CO195" s="2"/>
      <c r="CP195" s="204"/>
      <c r="CQ195" s="20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row>
    <row r="196" spans="1:174" s="10" customFormat="1" x14ac:dyDescent="0.25">
      <c r="A196" s="96"/>
      <c r="B196" s="466"/>
      <c r="C196" s="450"/>
      <c r="D196" s="450"/>
      <c r="E196" s="450"/>
      <c r="F196" s="450"/>
      <c r="G196" s="450"/>
      <c r="H196" s="454"/>
      <c r="I196" s="455"/>
      <c r="J196" s="455"/>
      <c r="K196" s="455"/>
      <c r="L196" s="455"/>
      <c r="M196" s="455"/>
      <c r="N196" s="455"/>
      <c r="O196" s="455"/>
      <c r="P196" s="456"/>
      <c r="Q196" s="461"/>
      <c r="R196" s="463"/>
      <c r="S196" s="464"/>
      <c r="T196" s="1"/>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03"/>
      <c r="BR196" s="204"/>
      <c r="BS196" s="2"/>
      <c r="BT196" s="1"/>
      <c r="BU196" s="1"/>
      <c r="BV196" s="1"/>
      <c r="BW196" s="2"/>
      <c r="BX196" s="2"/>
      <c r="BY196" s="2"/>
      <c r="BZ196" s="2"/>
      <c r="CA196" s="2"/>
      <c r="CB196" s="2">
        <f>SUM(CB183:CB195)</f>
        <v>0</v>
      </c>
      <c r="CC196" s="2"/>
      <c r="CD196" s="2"/>
      <c r="CE196" s="2"/>
      <c r="CF196" s="2"/>
      <c r="CG196" s="2"/>
      <c r="CH196" s="2"/>
      <c r="CI196" s="2"/>
      <c r="CJ196" s="2"/>
      <c r="CK196" s="2"/>
      <c r="CL196" s="2"/>
      <c r="CM196" s="2"/>
      <c r="CN196" s="2"/>
      <c r="CO196" s="2"/>
      <c r="CP196" s="204"/>
      <c r="CQ196" s="20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row>
    <row r="197" spans="1:174" s="10" customFormat="1" x14ac:dyDescent="0.25">
      <c r="A197" s="96"/>
      <c r="B197" s="466"/>
      <c r="C197" s="450"/>
      <c r="D197" s="450"/>
      <c r="E197" s="450"/>
      <c r="F197" s="450"/>
      <c r="G197" s="450"/>
      <c r="H197" s="457"/>
      <c r="I197" s="458"/>
      <c r="J197" s="458"/>
      <c r="K197" s="458"/>
      <c r="L197" s="458"/>
      <c r="M197" s="458"/>
      <c r="N197" s="458"/>
      <c r="O197" s="458"/>
      <c r="P197" s="459"/>
      <c r="Q197" s="462"/>
      <c r="R197" s="463"/>
      <c r="S197" s="464"/>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03"/>
      <c r="BR197" s="204"/>
      <c r="BS197" s="2"/>
      <c r="BT197" s="2"/>
      <c r="BU197" s="2"/>
      <c r="BV197" s="1"/>
      <c r="BW197" s="2">
        <f>SUM(BW183:BW195)</f>
        <v>0</v>
      </c>
      <c r="BX197" s="2"/>
      <c r="BY197" s="2"/>
      <c r="BZ197" s="46">
        <f>SUM(BZ183:BZ195)</f>
        <v>1</v>
      </c>
      <c r="CA197" s="46">
        <f>SUM(CA183:CA196)</f>
        <v>0</v>
      </c>
      <c r="CB197" s="2"/>
      <c r="CC197" s="2"/>
      <c r="CD197" s="2"/>
      <c r="CE197" s="2"/>
      <c r="CF197" s="2"/>
      <c r="CG197" s="2">
        <f>SUM(T197:CF197)</f>
        <v>1</v>
      </c>
      <c r="CH197" s="2"/>
      <c r="CI197" s="2" t="s">
        <v>197</v>
      </c>
      <c r="CJ197" s="2"/>
      <c r="CK197" s="2"/>
      <c r="CL197" s="2"/>
      <c r="CM197" s="2"/>
      <c r="CN197" s="2"/>
      <c r="CO197" s="2"/>
      <c r="CP197" s="204"/>
      <c r="CQ197" s="20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row>
    <row r="198" spans="1:174" s="10" customFormat="1" ht="21" x14ac:dyDescent="0.35">
      <c r="A198" s="96"/>
      <c r="B198" s="436" t="str">
        <f>IF(BW197=0,"Ingresar al menos una evaluación del proyecto","")</f>
        <v>Ingresar al menos una evaluación del proyecto</v>
      </c>
      <c r="C198" s="437"/>
      <c r="D198" s="437"/>
      <c r="E198" s="437"/>
      <c r="F198" s="437"/>
      <c r="G198" s="437"/>
      <c r="H198" s="437"/>
      <c r="I198" s="437"/>
      <c r="J198" s="437"/>
      <c r="K198" s="4"/>
      <c r="L198" s="4"/>
      <c r="M198" s="4"/>
      <c r="N198" s="4"/>
      <c r="O198" s="4"/>
      <c r="P198" s="4"/>
      <c r="Q198" s="4"/>
      <c r="R198" s="4"/>
      <c r="S198" s="97"/>
      <c r="T198" s="1"/>
      <c r="U198" s="1"/>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03"/>
      <c r="BR198" s="204"/>
      <c r="BS198" s="1"/>
      <c r="BT198" s="1"/>
      <c r="BU198" s="1"/>
      <c r="BV198" s="1"/>
      <c r="BW198" s="2"/>
      <c r="BX198" s="2"/>
      <c r="BY198" s="2"/>
      <c r="BZ198" s="2"/>
      <c r="CA198" s="2"/>
      <c r="CB198" s="2"/>
      <c r="CC198" s="2"/>
      <c r="CD198" s="2"/>
      <c r="CE198" s="2"/>
      <c r="CF198" s="2"/>
      <c r="CG198" s="2"/>
      <c r="CH198" s="2"/>
      <c r="CI198" s="2"/>
      <c r="CJ198" s="2"/>
      <c r="CK198" s="2"/>
      <c r="CL198" s="2"/>
      <c r="CM198" s="2"/>
      <c r="CN198" s="2"/>
      <c r="CO198" s="2"/>
      <c r="CP198" s="204"/>
      <c r="CQ198" s="20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row>
    <row r="199" spans="1:174" s="10" customFormat="1" x14ac:dyDescent="0.25">
      <c r="A199" s="96"/>
      <c r="B199" s="163"/>
      <c r="C199" s="4"/>
      <c r="D199" s="4"/>
      <c r="E199" s="4"/>
      <c r="F199" s="4"/>
      <c r="G199" s="4"/>
      <c r="H199" s="4"/>
      <c r="I199" s="4"/>
      <c r="J199" s="4"/>
      <c r="K199" s="4"/>
      <c r="L199" s="4"/>
      <c r="M199" s="4"/>
      <c r="N199" s="4"/>
      <c r="O199" s="4"/>
      <c r="P199" s="4"/>
      <c r="Q199" s="4"/>
      <c r="R199" s="4"/>
      <c r="S199" s="97"/>
      <c r="T199" s="1"/>
      <c r="U199" s="1"/>
      <c r="V199" s="1"/>
      <c r="W199" s="1"/>
      <c r="X199" s="1"/>
      <c r="Y199" s="1"/>
      <c r="Z199" s="2"/>
      <c r="AA199" s="2"/>
      <c r="AB199" s="2"/>
      <c r="AC199" s="2"/>
      <c r="AD199" s="2"/>
      <c r="AE199" s="2"/>
      <c r="AF199" s="57"/>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03"/>
      <c r="BR199" s="204"/>
      <c r="BS199" s="204"/>
      <c r="BT199" s="204"/>
      <c r="BU199" s="204"/>
      <c r="BV199" s="204"/>
      <c r="BW199" s="204"/>
      <c r="BX199" s="204"/>
      <c r="BY199" s="204"/>
      <c r="BZ199" s="204"/>
      <c r="CA199" s="204"/>
      <c r="CB199" s="204"/>
      <c r="CC199" s="204"/>
      <c r="CD199" s="204"/>
      <c r="CE199" s="204"/>
      <c r="CF199" s="204"/>
      <c r="CG199" s="204"/>
      <c r="CH199" s="204"/>
      <c r="CI199" s="204"/>
      <c r="CJ199" s="204"/>
      <c r="CK199" s="204"/>
      <c r="CL199" s="204"/>
      <c r="CM199" s="204"/>
      <c r="CN199" s="204"/>
      <c r="CO199" s="204"/>
      <c r="CP199" s="204"/>
      <c r="CQ199" s="20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row>
    <row r="200" spans="1:174" s="10" customFormat="1" ht="18.75" x14ac:dyDescent="0.3">
      <c r="A200" s="96"/>
      <c r="B200" s="163"/>
      <c r="C200" s="4"/>
      <c r="D200" s="4"/>
      <c r="E200" s="4"/>
      <c r="F200" s="4"/>
      <c r="G200" s="4"/>
      <c r="H200" s="4"/>
      <c r="I200" s="218" t="s">
        <v>198</v>
      </c>
      <c r="J200" s="4"/>
      <c r="K200" s="4"/>
      <c r="L200" s="4"/>
      <c r="M200" s="4"/>
      <c r="N200" s="4"/>
      <c r="O200" s="4"/>
      <c r="P200" s="4"/>
      <c r="Q200" s="4"/>
      <c r="R200" s="4"/>
      <c r="S200" s="97"/>
      <c r="T200" s="1"/>
      <c r="U200" s="1"/>
      <c r="V200" s="1"/>
      <c r="W200" s="1"/>
      <c r="X200" s="1"/>
      <c r="Y200" s="1"/>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03"/>
      <c r="BR200" s="204"/>
      <c r="BS200" s="204"/>
      <c r="BT200" s="204"/>
      <c r="BU200" s="204"/>
      <c r="BV200" s="204"/>
      <c r="BW200" s="204"/>
      <c r="BX200" s="204"/>
      <c r="BY200" s="204"/>
      <c r="BZ200" s="204"/>
      <c r="CA200" s="204"/>
      <c r="CB200" s="204"/>
      <c r="CC200" s="204"/>
      <c r="CD200" s="204"/>
      <c r="CE200" s="204"/>
      <c r="CF200" s="204"/>
      <c r="CG200" s="204"/>
      <c r="CH200" s="204"/>
      <c r="CI200" s="204"/>
      <c r="CJ200" s="204"/>
      <c r="CK200" s="204"/>
      <c r="CL200" s="204"/>
      <c r="CM200" s="204"/>
      <c r="CN200" s="204"/>
      <c r="CO200" s="204"/>
      <c r="CP200" s="204"/>
      <c r="CQ200" s="20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row>
    <row r="201" spans="1:174" s="10" customFormat="1" x14ac:dyDescent="0.25">
      <c r="A201" s="96"/>
      <c r="B201" s="173" t="s">
        <v>199</v>
      </c>
      <c r="C201" s="4"/>
      <c r="D201" s="4"/>
      <c r="E201" s="4"/>
      <c r="F201" s="4"/>
      <c r="G201" s="4"/>
      <c r="H201" s="4"/>
      <c r="I201" s="4"/>
      <c r="J201" s="4"/>
      <c r="K201" s="4"/>
      <c r="L201" s="4"/>
      <c r="M201" s="4"/>
      <c r="N201" s="4"/>
      <c r="O201" s="4"/>
      <c r="P201" s="4"/>
      <c r="Q201" s="4"/>
      <c r="R201" s="4"/>
      <c r="S201" s="97"/>
      <c r="T201" s="1"/>
      <c r="U201" s="1"/>
      <c r="V201" s="1"/>
      <c r="W201" s="1"/>
      <c r="X201" s="1"/>
      <c r="Y201" s="1"/>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03"/>
      <c r="BR201" s="204"/>
      <c r="BS201" s="204"/>
      <c r="BT201" s="204"/>
      <c r="BU201" s="204"/>
      <c r="BV201" s="204"/>
      <c r="BW201" s="204"/>
      <c r="BX201" s="204"/>
      <c r="BY201" s="204"/>
      <c r="BZ201" s="204"/>
      <c r="CA201" s="204"/>
      <c r="CB201" s="204"/>
      <c r="CC201" s="204"/>
      <c r="CD201" s="204"/>
      <c r="CE201" s="204"/>
      <c r="CF201" s="204"/>
      <c r="CG201" s="204"/>
      <c r="CH201" s="204"/>
      <c r="CI201" s="204"/>
      <c r="CJ201" s="204"/>
      <c r="CK201" s="204"/>
      <c r="CL201" s="204"/>
      <c r="CM201" s="204"/>
      <c r="CN201" s="204"/>
      <c r="CO201" s="204"/>
      <c r="CP201" s="204"/>
      <c r="CQ201" s="20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row>
    <row r="202" spans="1:174" s="10" customFormat="1" x14ac:dyDescent="0.25">
      <c r="A202" s="96"/>
      <c r="B202" s="394" t="s">
        <v>198</v>
      </c>
      <c r="C202" s="395"/>
      <c r="D202" s="395"/>
      <c r="E202" s="395"/>
      <c r="F202" s="395"/>
      <c r="G202" s="395"/>
      <c r="H202" s="395"/>
      <c r="I202" s="395"/>
      <c r="J202" s="395"/>
      <c r="K202" s="395"/>
      <c r="L202" s="395"/>
      <c r="M202" s="395"/>
      <c r="N202" s="395"/>
      <c r="O202" s="395"/>
      <c r="P202" s="395"/>
      <c r="Q202" s="395"/>
      <c r="R202" s="4"/>
      <c r="S202" s="97"/>
      <c r="T202" s="1"/>
      <c r="U202" s="1"/>
      <c r="V202" s="1"/>
      <c r="W202" s="1"/>
      <c r="X202" s="1"/>
      <c r="Y202" s="1"/>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03"/>
      <c r="BR202" s="204"/>
      <c r="BS202" s="204"/>
      <c r="BT202" s="204"/>
      <c r="BU202" s="204"/>
      <c r="BV202" s="204"/>
      <c r="BW202" s="204"/>
      <c r="BX202" s="204"/>
      <c r="BY202" s="204"/>
      <c r="BZ202" s="204"/>
      <c r="CA202" s="204"/>
      <c r="CB202" s="204"/>
      <c r="CC202" s="204"/>
      <c r="CD202" s="204"/>
      <c r="CE202" s="204"/>
      <c r="CF202" s="204"/>
      <c r="CG202" s="204"/>
      <c r="CH202" s="204"/>
      <c r="CI202" s="204"/>
      <c r="CJ202" s="204"/>
      <c r="CK202" s="204"/>
      <c r="CL202" s="204"/>
      <c r="CM202" s="204"/>
      <c r="CN202" s="204"/>
      <c r="CO202" s="204"/>
      <c r="CP202" s="204"/>
      <c r="CQ202" s="20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row>
    <row r="203" spans="1:174" s="10" customFormat="1" x14ac:dyDescent="0.25">
      <c r="A203" s="96"/>
      <c r="B203" s="426" t="s">
        <v>200</v>
      </c>
      <c r="C203" s="427"/>
      <c r="D203" s="427"/>
      <c r="E203" s="427"/>
      <c r="F203" s="427"/>
      <c r="G203" s="428"/>
      <c r="H203" s="429" t="s">
        <v>201</v>
      </c>
      <c r="I203" s="427"/>
      <c r="J203" s="427"/>
      <c r="K203" s="427"/>
      <c r="L203" s="428"/>
      <c r="M203" s="429" t="s">
        <v>268</v>
      </c>
      <c r="N203" s="427"/>
      <c r="O203" s="427"/>
      <c r="P203" s="427"/>
      <c r="Q203" s="428"/>
      <c r="R203" s="4"/>
      <c r="S203" s="97"/>
      <c r="T203" s="1"/>
      <c r="U203" s="1"/>
      <c r="V203" s="1"/>
      <c r="W203" s="1"/>
      <c r="X203" s="1"/>
      <c r="Y203" s="1"/>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03"/>
      <c r="BR203" s="204"/>
      <c r="BS203" s="204"/>
      <c r="BT203" s="204"/>
      <c r="BU203" s="204"/>
      <c r="BV203" s="204"/>
      <c r="BW203" s="204"/>
      <c r="BX203" s="204"/>
      <c r="BY203" s="204"/>
      <c r="BZ203" s="204"/>
      <c r="CA203" s="204"/>
      <c r="CB203" s="204"/>
      <c r="CC203" s="204"/>
      <c r="CD203" s="204"/>
      <c r="CE203" s="204"/>
      <c r="CF203" s="204"/>
      <c r="CG203" s="204"/>
      <c r="CH203" s="204"/>
      <c r="CI203" s="204"/>
      <c r="CJ203" s="204"/>
      <c r="CK203" s="204"/>
      <c r="CL203" s="204"/>
      <c r="CM203" s="204"/>
      <c r="CN203" s="204"/>
      <c r="CO203" s="204"/>
      <c r="CP203" s="204"/>
      <c r="CQ203" s="20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row>
    <row r="204" spans="1:174" s="10" customFormat="1" ht="19.899999999999999" customHeight="1" thickBot="1" x14ac:dyDescent="0.35">
      <c r="A204" s="96"/>
      <c r="B204" s="430" t="s">
        <v>202</v>
      </c>
      <c r="C204" s="431"/>
      <c r="D204" s="431"/>
      <c r="E204" s="431"/>
      <c r="F204" s="431"/>
      <c r="G204" s="431"/>
      <c r="H204" s="432"/>
      <c r="I204" s="432"/>
      <c r="J204" s="432"/>
      <c r="K204" s="432"/>
      <c r="L204" s="432"/>
      <c r="M204" s="433"/>
      <c r="N204" s="434"/>
      <c r="O204" s="434"/>
      <c r="P204" s="434"/>
      <c r="Q204" s="435"/>
      <c r="R204" s="465" t="str">
        <f>IF(AC204=3,"Faltan datos",IF(AC204=2,"Falta correo",IF(AC204=1,"Falta nombre","")))</f>
        <v/>
      </c>
      <c r="S204" s="414"/>
      <c r="T204" s="44"/>
      <c r="U204" s="44"/>
      <c r="V204" s="44"/>
      <c r="W204" s="44"/>
      <c r="X204" s="44"/>
      <c r="Y204" s="44"/>
      <c r="Z204" s="2">
        <f>IF(H204="",0,1)</f>
        <v>0</v>
      </c>
      <c r="AA204" s="2">
        <f>IF(M204="",0,1)</f>
        <v>0</v>
      </c>
      <c r="AB204" s="2">
        <f>SUM(Z204:AA204)</f>
        <v>0</v>
      </c>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03"/>
      <c r="BR204" s="204"/>
      <c r="BS204" s="241" t="s">
        <v>4892</v>
      </c>
      <c r="BT204" s="204"/>
      <c r="BU204" s="204"/>
      <c r="BV204" s="204"/>
      <c r="BW204" s="204"/>
      <c r="BX204" s="204"/>
      <c r="BY204" s="204"/>
      <c r="BZ204" s="204"/>
      <c r="CA204" s="204"/>
      <c r="CB204" s="204"/>
      <c r="CC204" s="204"/>
      <c r="CD204" s="204"/>
      <c r="CE204" s="204"/>
      <c r="CF204" s="204"/>
      <c r="CG204" s="204"/>
      <c r="CH204" s="204"/>
      <c r="CI204" s="204"/>
      <c r="CJ204" s="204"/>
      <c r="CK204" s="204"/>
      <c r="CL204" s="204"/>
      <c r="CM204" s="204"/>
      <c r="CN204" s="204"/>
      <c r="CO204" s="204"/>
      <c r="CP204" s="204"/>
      <c r="CQ204" s="20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row>
    <row r="205" spans="1:174" s="10" customFormat="1" ht="19.899999999999999" customHeight="1" x14ac:dyDescent="0.3">
      <c r="A205" s="96"/>
      <c r="B205" s="415" t="s">
        <v>203</v>
      </c>
      <c r="C205" s="416"/>
      <c r="D205" s="416"/>
      <c r="E205" s="416"/>
      <c r="F205" s="416"/>
      <c r="G205" s="416"/>
      <c r="H205" s="432"/>
      <c r="I205" s="432"/>
      <c r="J205" s="432"/>
      <c r="K205" s="432"/>
      <c r="L205" s="432"/>
      <c r="M205" s="433"/>
      <c r="N205" s="434"/>
      <c r="O205" s="434"/>
      <c r="P205" s="434"/>
      <c r="Q205" s="435"/>
      <c r="R205" s="413" t="str">
        <f>IF(AC205=3,"Faltan datos",IF(AC205=2,"Falta correo",IF(AC205=1,"Falta nombre","")))</f>
        <v/>
      </c>
      <c r="S205" s="414"/>
      <c r="T205" s="44"/>
      <c r="U205" s="44"/>
      <c r="V205" s="44"/>
      <c r="W205" s="44"/>
      <c r="X205" s="44"/>
      <c r="Y205" s="44"/>
      <c r="Z205" s="2">
        <f t="shared" ref="Z205:Z210" si="25">IF(H205="",0,1)</f>
        <v>0</v>
      </c>
      <c r="AA205" s="2">
        <f t="shared" ref="AA205:AA210" si="26">IF(M205="",0,1)</f>
        <v>0</v>
      </c>
      <c r="AB205" s="2">
        <f t="shared" ref="AB205:AB210" si="27">SUM(Z205:AA205)</f>
        <v>0</v>
      </c>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03"/>
      <c r="BR205" s="204"/>
      <c r="BS205" s="241" t="s">
        <v>4905</v>
      </c>
      <c r="BT205" s="204"/>
      <c r="BU205" s="204"/>
      <c r="BV205" s="204"/>
      <c r="BW205" s="204"/>
      <c r="BX205" s="204"/>
      <c r="BY205" s="204"/>
      <c r="BZ205" s="204"/>
      <c r="CA205" s="204"/>
      <c r="CB205" s="204"/>
      <c r="CC205" s="204"/>
      <c r="CD205" s="204"/>
      <c r="CE205" s="204"/>
      <c r="CF205" s="204"/>
      <c r="CG205" s="204"/>
      <c r="CH205" s="204"/>
      <c r="CI205" s="204"/>
      <c r="CJ205" s="204"/>
      <c r="CK205" s="204"/>
      <c r="CL205" s="204"/>
      <c r="CM205" s="204"/>
      <c r="CN205" s="204"/>
      <c r="CO205" s="204"/>
      <c r="CP205" s="204"/>
      <c r="CQ205" s="20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row>
    <row r="206" spans="1:174" s="10" customFormat="1" ht="29.25" customHeight="1" thickBot="1" x14ac:dyDescent="0.35">
      <c r="A206" s="96"/>
      <c r="B206" s="420" t="s">
        <v>204</v>
      </c>
      <c r="C206" s="421"/>
      <c r="D206" s="421"/>
      <c r="E206" s="421"/>
      <c r="F206" s="421"/>
      <c r="G206" s="421"/>
      <c r="H206" s="422"/>
      <c r="I206" s="422"/>
      <c r="J206" s="422"/>
      <c r="K206" s="422"/>
      <c r="L206" s="422"/>
      <c r="M206" s="425"/>
      <c r="N206" s="423"/>
      <c r="O206" s="423"/>
      <c r="P206" s="423"/>
      <c r="Q206" s="424"/>
      <c r="R206" s="229"/>
      <c r="S206" s="106"/>
      <c r="T206" s="44"/>
      <c r="U206" s="44"/>
      <c r="V206" s="44"/>
      <c r="W206" s="44"/>
      <c r="X206" s="44"/>
      <c r="Y206" s="44"/>
      <c r="Z206" s="2">
        <f t="shared" si="25"/>
        <v>0</v>
      </c>
      <c r="AA206" s="2">
        <f t="shared" si="26"/>
        <v>0</v>
      </c>
      <c r="AB206" s="2">
        <f t="shared" si="27"/>
        <v>0</v>
      </c>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03"/>
      <c r="BR206" s="204"/>
      <c r="BS206" s="241" t="s">
        <v>4893</v>
      </c>
      <c r="BT206" s="204"/>
      <c r="BU206" s="204"/>
      <c r="BV206" s="204"/>
      <c r="BW206" s="204"/>
      <c r="BX206" s="204"/>
      <c r="BY206" s="204"/>
      <c r="BZ206" s="204"/>
      <c r="CA206" s="204"/>
      <c r="CB206" s="204"/>
      <c r="CC206" s="204"/>
      <c r="CD206" s="204"/>
      <c r="CE206" s="204"/>
      <c r="CF206" s="204"/>
      <c r="CG206" s="204"/>
      <c r="CH206" s="204"/>
      <c r="CI206" s="204"/>
      <c r="CJ206" s="204"/>
      <c r="CK206" s="204"/>
      <c r="CL206" s="204"/>
      <c r="CM206" s="204"/>
      <c r="CN206" s="204"/>
      <c r="CO206" s="204"/>
      <c r="CP206" s="204"/>
      <c r="CQ206" s="20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row>
    <row r="207" spans="1:174" s="10" customFormat="1" ht="24" customHeight="1" x14ac:dyDescent="0.3">
      <c r="A207" s="96"/>
      <c r="B207" s="415" t="s">
        <v>205</v>
      </c>
      <c r="C207" s="416"/>
      <c r="D207" s="416"/>
      <c r="E207" s="416"/>
      <c r="F207" s="416"/>
      <c r="G207" s="416"/>
      <c r="H207" s="417"/>
      <c r="I207" s="417"/>
      <c r="J207" s="417"/>
      <c r="K207" s="417"/>
      <c r="L207" s="417"/>
      <c r="M207" s="418"/>
      <c r="N207" s="418"/>
      <c r="O207" s="418"/>
      <c r="P207" s="418"/>
      <c r="Q207" s="419"/>
      <c r="R207" s="229"/>
      <c r="S207" s="106"/>
      <c r="T207" s="44"/>
      <c r="U207" s="44"/>
      <c r="V207" s="44"/>
      <c r="W207" s="44"/>
      <c r="X207" s="44"/>
      <c r="Y207" s="44"/>
      <c r="Z207" s="2">
        <f t="shared" si="25"/>
        <v>0</v>
      </c>
      <c r="AA207" s="2">
        <f t="shared" si="26"/>
        <v>0</v>
      </c>
      <c r="AB207" s="2">
        <f t="shared" si="27"/>
        <v>0</v>
      </c>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04"/>
      <c r="BR207" s="204"/>
      <c r="BS207" s="241" t="s">
        <v>4896</v>
      </c>
      <c r="BT207" s="204"/>
      <c r="BU207" s="204"/>
      <c r="BV207" s="204"/>
      <c r="BW207" s="204"/>
      <c r="BX207" s="204"/>
      <c r="BY207" s="204"/>
      <c r="BZ207" s="204"/>
      <c r="CA207" s="204"/>
      <c r="CB207" s="204"/>
      <c r="CC207" s="204"/>
      <c r="CD207" s="204"/>
      <c r="CE207" s="204"/>
      <c r="CF207" s="204"/>
      <c r="CG207" s="204"/>
      <c r="CH207" s="204"/>
      <c r="CI207" s="204"/>
      <c r="CJ207" s="204"/>
      <c r="CK207" s="204"/>
      <c r="CL207" s="204"/>
      <c r="CM207" s="204"/>
      <c r="CN207" s="204"/>
      <c r="CO207" s="204"/>
      <c r="CP207" s="204"/>
      <c r="CQ207" s="20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row>
    <row r="208" spans="1:174" s="10" customFormat="1" ht="32.25" customHeight="1" thickBot="1" x14ac:dyDescent="0.35">
      <c r="A208" s="96"/>
      <c r="B208" s="420" t="s">
        <v>206</v>
      </c>
      <c r="C208" s="421"/>
      <c r="D208" s="421"/>
      <c r="E208" s="421"/>
      <c r="F208" s="421"/>
      <c r="G208" s="421"/>
      <c r="H208" s="422"/>
      <c r="I208" s="422"/>
      <c r="J208" s="422"/>
      <c r="K208" s="422"/>
      <c r="L208" s="422"/>
      <c r="M208" s="423"/>
      <c r="N208" s="423"/>
      <c r="O208" s="423"/>
      <c r="P208" s="423"/>
      <c r="Q208" s="424"/>
      <c r="R208" s="413" t="str">
        <f>IF(AC208=3,"Faltan datos",IF(AC208=2,"Falta correo",IF(AC208=1,"Falta nombre","")))</f>
        <v/>
      </c>
      <c r="S208" s="414"/>
      <c r="T208" s="44"/>
      <c r="U208" s="44"/>
      <c r="V208" s="44"/>
      <c r="W208" s="44"/>
      <c r="X208" s="44"/>
      <c r="Y208" s="44"/>
      <c r="Z208" s="2">
        <f t="shared" si="25"/>
        <v>0</v>
      </c>
      <c r="AA208" s="2">
        <f t="shared" si="26"/>
        <v>0</v>
      </c>
      <c r="AB208" s="2">
        <f t="shared" si="27"/>
        <v>0</v>
      </c>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03"/>
      <c r="BR208" s="204"/>
      <c r="BS208" s="241" t="s">
        <v>4894</v>
      </c>
      <c r="BT208" s="204"/>
      <c r="BU208" s="204"/>
      <c r="BV208" s="204"/>
      <c r="BW208" s="204"/>
      <c r="BX208" s="204"/>
      <c r="BY208" s="204"/>
      <c r="BZ208" s="204"/>
      <c r="CA208" s="204"/>
      <c r="CB208" s="204"/>
      <c r="CC208" s="204"/>
      <c r="CD208" s="204"/>
      <c r="CE208" s="204"/>
      <c r="CF208" s="204"/>
      <c r="CG208" s="204"/>
      <c r="CH208" s="204"/>
      <c r="CI208" s="204"/>
      <c r="CJ208" s="204"/>
      <c r="CK208" s="204"/>
      <c r="CL208" s="204"/>
      <c r="CM208" s="204"/>
      <c r="CN208" s="204"/>
      <c r="CO208" s="204"/>
      <c r="CP208" s="204"/>
      <c r="CQ208" s="20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row>
    <row r="209" spans="1:174" s="10" customFormat="1" ht="19.899999999999999" customHeight="1" x14ac:dyDescent="0.3">
      <c r="A209" s="96"/>
      <c r="B209" s="415" t="s">
        <v>207</v>
      </c>
      <c r="C209" s="416"/>
      <c r="D209" s="416"/>
      <c r="E209" s="416"/>
      <c r="F209" s="416"/>
      <c r="G209" s="416"/>
      <c r="H209" s="417"/>
      <c r="I209" s="417"/>
      <c r="J209" s="417"/>
      <c r="K209" s="417"/>
      <c r="L209" s="417"/>
      <c r="M209" s="418"/>
      <c r="N209" s="418"/>
      <c r="O209" s="418"/>
      <c r="P209" s="418"/>
      <c r="Q209" s="419"/>
      <c r="R209" s="229"/>
      <c r="S209" s="106"/>
      <c r="T209" s="44"/>
      <c r="U209" s="44"/>
      <c r="V209" s="44"/>
      <c r="W209" s="44"/>
      <c r="X209" s="44"/>
      <c r="Y209" s="44"/>
      <c r="Z209" s="2">
        <f t="shared" si="25"/>
        <v>0</v>
      </c>
      <c r="AA209" s="2">
        <f t="shared" si="26"/>
        <v>0</v>
      </c>
      <c r="AB209" s="2">
        <f t="shared" si="27"/>
        <v>0</v>
      </c>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04"/>
      <c r="BR209" s="204"/>
      <c r="BS209" s="241" t="s">
        <v>4895</v>
      </c>
      <c r="BT209" s="204"/>
      <c r="BU209" s="204"/>
      <c r="BV209" s="204"/>
      <c r="BW209" s="204"/>
      <c r="BX209" s="204"/>
      <c r="BY209" s="204"/>
      <c r="BZ209" s="204"/>
      <c r="CA209" s="204"/>
      <c r="CB209" s="204"/>
      <c r="CC209" s="204"/>
      <c r="CD209" s="204"/>
      <c r="CE209" s="204"/>
      <c r="CF209" s="204"/>
      <c r="CG209" s="204"/>
      <c r="CH209" s="204"/>
      <c r="CI209" s="204"/>
      <c r="CJ209" s="204"/>
      <c r="CK209" s="204"/>
      <c r="CL209" s="204"/>
      <c r="CM209" s="204"/>
      <c r="CN209" s="204"/>
      <c r="CO209" s="204"/>
      <c r="CP209" s="204"/>
      <c r="CQ209" s="20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row>
    <row r="210" spans="1:174" s="10" customFormat="1" ht="31.5" customHeight="1" thickBot="1" x14ac:dyDescent="0.35">
      <c r="A210" s="96"/>
      <c r="B210" s="420" t="s">
        <v>208</v>
      </c>
      <c r="C210" s="421"/>
      <c r="D210" s="421"/>
      <c r="E210" s="421"/>
      <c r="F210" s="421"/>
      <c r="G210" s="421"/>
      <c r="H210" s="422"/>
      <c r="I210" s="422"/>
      <c r="J210" s="422"/>
      <c r="K210" s="422"/>
      <c r="L210" s="422"/>
      <c r="M210" s="423"/>
      <c r="N210" s="423"/>
      <c r="O210" s="423"/>
      <c r="P210" s="423"/>
      <c r="Q210" s="424"/>
      <c r="R210" s="229"/>
      <c r="S210" s="106"/>
      <c r="T210" s="44"/>
      <c r="U210" s="44"/>
      <c r="V210" s="44"/>
      <c r="W210" s="44"/>
      <c r="X210" s="44"/>
      <c r="Y210" s="44"/>
      <c r="Z210" s="2">
        <f t="shared" si="25"/>
        <v>0</v>
      </c>
      <c r="AA210" s="2">
        <f t="shared" si="26"/>
        <v>0</v>
      </c>
      <c r="AB210" s="2">
        <f t="shared" si="27"/>
        <v>0</v>
      </c>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03"/>
      <c r="BR210" s="204"/>
      <c r="BS210" s="204"/>
      <c r="BT210" s="204"/>
      <c r="BU210" s="204"/>
      <c r="BV210" s="204"/>
      <c r="BW210" s="204"/>
      <c r="BX210" s="204"/>
      <c r="BY210" s="204"/>
      <c r="BZ210" s="204"/>
      <c r="CA210" s="204"/>
      <c r="CB210" s="204"/>
      <c r="CC210" s="204"/>
      <c r="CD210" s="204"/>
      <c r="CE210" s="204"/>
      <c r="CF210" s="204"/>
      <c r="CG210" s="204"/>
      <c r="CH210" s="204"/>
      <c r="CI210" s="204"/>
      <c r="CJ210" s="204"/>
      <c r="CK210" s="204"/>
      <c r="CL210" s="204"/>
      <c r="CM210" s="204"/>
      <c r="CN210" s="204"/>
      <c r="CO210" s="204"/>
      <c r="CP210" s="204"/>
      <c r="CQ210" s="20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row>
    <row r="211" spans="1:174" s="10" customFormat="1" x14ac:dyDescent="0.25">
      <c r="A211" s="96"/>
      <c r="B211" s="163"/>
      <c r="C211" s="4"/>
      <c r="D211" s="4"/>
      <c r="E211" s="4"/>
      <c r="F211" s="4"/>
      <c r="G211" s="4"/>
      <c r="H211" s="4"/>
      <c r="I211" s="4"/>
      <c r="J211" s="4"/>
      <c r="K211" s="4"/>
      <c r="L211" s="4"/>
      <c r="M211" s="4"/>
      <c r="N211" s="4"/>
      <c r="O211" s="4"/>
      <c r="P211" s="4"/>
      <c r="Q211" s="4"/>
      <c r="R211" s="4"/>
      <c r="S211" s="97"/>
      <c r="T211" s="1"/>
      <c r="U211" s="1"/>
      <c r="V211" s="1"/>
      <c r="W211" s="1"/>
      <c r="X211" s="1"/>
      <c r="Y211" s="1"/>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03"/>
      <c r="BR211" s="204"/>
      <c r="BS211" s="204"/>
      <c r="BT211" s="204"/>
      <c r="BU211" s="204"/>
      <c r="BV211" s="204"/>
      <c r="BW211" s="204"/>
      <c r="BX211" s="204"/>
      <c r="BY211" s="204"/>
      <c r="BZ211" s="204"/>
      <c r="CA211" s="204"/>
      <c r="CB211" s="204"/>
      <c r="CC211" s="204"/>
      <c r="CD211" s="204"/>
      <c r="CE211" s="204"/>
      <c r="CF211" s="204"/>
      <c r="CG211" s="204"/>
      <c r="CH211" s="204"/>
      <c r="CI211" s="204"/>
      <c r="CJ211" s="204"/>
      <c r="CK211" s="204"/>
      <c r="CL211" s="204"/>
      <c r="CM211" s="204"/>
      <c r="CN211" s="204"/>
      <c r="CO211" s="204"/>
      <c r="CP211" s="204"/>
      <c r="CQ211" s="20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row>
    <row r="212" spans="1:174" s="10" customFormat="1" ht="18.75" x14ac:dyDescent="0.3">
      <c r="A212" s="96"/>
      <c r="B212" s="163"/>
      <c r="C212" s="4"/>
      <c r="D212" s="4"/>
      <c r="E212" s="4"/>
      <c r="F212" s="4"/>
      <c r="G212" s="4"/>
      <c r="H212" s="4"/>
      <c r="I212" s="218" t="s">
        <v>209</v>
      </c>
      <c r="J212" s="4"/>
      <c r="K212" s="4"/>
      <c r="L212" s="4"/>
      <c r="M212" s="4"/>
      <c r="N212" s="4"/>
      <c r="O212" s="4"/>
      <c r="P212" s="4"/>
      <c r="Q212" s="4"/>
      <c r="R212" s="4"/>
      <c r="S212" s="97"/>
      <c r="T212" s="1"/>
      <c r="U212" s="1"/>
      <c r="V212" s="1"/>
      <c r="W212" s="1"/>
      <c r="X212" s="1"/>
      <c r="Y212" s="1"/>
      <c r="Z212" s="2"/>
      <c r="AA212" s="2"/>
      <c r="AB212" s="46">
        <f>SUM(AB204:AB211)</f>
        <v>0</v>
      </c>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03"/>
      <c r="BR212" s="204"/>
      <c r="BS212" s="204"/>
      <c r="BT212" s="204"/>
      <c r="BU212" s="204"/>
      <c r="BV212" s="204"/>
      <c r="BW212" s="204"/>
      <c r="BX212" s="204"/>
      <c r="BY212" s="204"/>
      <c r="BZ212" s="204"/>
      <c r="CA212" s="204"/>
      <c r="CB212" s="204"/>
      <c r="CC212" s="204"/>
      <c r="CD212" s="204"/>
      <c r="CE212" s="204"/>
      <c r="CF212" s="204"/>
      <c r="CG212" s="204"/>
      <c r="CH212" s="204"/>
      <c r="CI212" s="204"/>
      <c r="CJ212" s="204"/>
      <c r="CK212" s="204"/>
      <c r="CL212" s="204"/>
      <c r="CM212" s="204"/>
      <c r="CN212" s="204"/>
      <c r="CO212" s="204"/>
      <c r="CP212" s="204"/>
      <c r="CQ212" s="20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row>
    <row r="213" spans="1:174" s="10" customFormat="1" x14ac:dyDescent="0.25">
      <c r="A213" s="96"/>
      <c r="B213" s="163"/>
      <c r="C213" s="4"/>
      <c r="D213" s="4"/>
      <c r="E213" s="4"/>
      <c r="F213" s="4"/>
      <c r="G213" s="4"/>
      <c r="H213" s="4"/>
      <c r="I213" s="4"/>
      <c r="J213" s="4"/>
      <c r="K213" s="4"/>
      <c r="L213" s="4"/>
      <c r="M213" s="4"/>
      <c r="N213" s="4"/>
      <c r="O213" s="4"/>
      <c r="P213" s="4"/>
      <c r="Q213" s="4"/>
      <c r="R213" s="4"/>
      <c r="S213" s="97"/>
      <c r="T213" s="1"/>
      <c r="U213" s="1"/>
      <c r="V213" s="1"/>
      <c r="W213" s="1"/>
      <c r="X213" s="1"/>
      <c r="Y213" s="1"/>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03"/>
      <c r="BR213" s="204"/>
      <c r="BS213" s="204"/>
      <c r="BT213" s="204"/>
      <c r="BU213" s="204"/>
      <c r="BV213" s="204"/>
      <c r="BW213" s="204"/>
      <c r="BX213" s="204"/>
      <c r="BY213" s="204"/>
      <c r="BZ213" s="204"/>
      <c r="CA213" s="204"/>
      <c r="CB213" s="204"/>
      <c r="CC213" s="204"/>
      <c r="CD213" s="204"/>
      <c r="CE213" s="204"/>
      <c r="CF213" s="204"/>
      <c r="CG213" s="204"/>
      <c r="CH213" s="204"/>
      <c r="CI213" s="204"/>
      <c r="CJ213" s="204"/>
      <c r="CK213" s="204"/>
      <c r="CL213" s="204"/>
      <c r="CM213" s="204"/>
      <c r="CN213" s="204"/>
      <c r="CO213" s="204"/>
      <c r="CP213" s="204"/>
      <c r="CQ213" s="20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row>
    <row r="214" spans="1:174" s="10" customFormat="1" x14ac:dyDescent="0.25">
      <c r="A214" s="96"/>
      <c r="B214" s="394" t="s">
        <v>210</v>
      </c>
      <c r="C214" s="395"/>
      <c r="D214" s="395"/>
      <c r="E214" s="395"/>
      <c r="F214" s="395"/>
      <c r="G214" s="395"/>
      <c r="H214" s="395"/>
      <c r="I214" s="395"/>
      <c r="J214" s="395"/>
      <c r="K214" s="395"/>
      <c r="L214" s="395"/>
      <c r="M214" s="395"/>
      <c r="N214" s="395"/>
      <c r="O214" s="395"/>
      <c r="P214" s="395"/>
      <c r="Q214" s="395"/>
      <c r="R214" s="4"/>
      <c r="S214" s="97"/>
      <c r="T214" s="1"/>
      <c r="U214" s="1"/>
      <c r="V214" s="1"/>
      <c r="W214" s="1"/>
      <c r="X214" s="1"/>
      <c r="Y214" s="1"/>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03"/>
      <c r="BR214" s="204"/>
      <c r="BS214" s="204"/>
      <c r="BT214" s="204"/>
      <c r="BU214" s="204"/>
      <c r="BV214" s="204"/>
      <c r="BW214" s="204"/>
      <c r="BX214" s="204"/>
      <c r="BY214" s="204"/>
      <c r="BZ214" s="204"/>
      <c r="CA214" s="204"/>
      <c r="CB214" s="204"/>
      <c r="CC214" s="204"/>
      <c r="CD214" s="204"/>
      <c r="CE214" s="204"/>
      <c r="CF214" s="204"/>
      <c r="CG214" s="204"/>
      <c r="CH214" s="204"/>
      <c r="CI214" s="204"/>
      <c r="CJ214" s="204"/>
      <c r="CK214" s="204"/>
      <c r="CL214" s="204"/>
      <c r="CM214" s="204"/>
      <c r="CN214" s="204"/>
      <c r="CO214" s="204"/>
      <c r="CP214" s="204"/>
      <c r="CQ214" s="20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row>
    <row r="215" spans="1:174" s="10" customFormat="1" ht="19.899999999999999" customHeight="1" x14ac:dyDescent="0.25">
      <c r="A215" s="96"/>
      <c r="B215" s="396" t="s">
        <v>211</v>
      </c>
      <c r="C215" s="397"/>
      <c r="D215" s="397"/>
      <c r="E215" s="397"/>
      <c r="F215" s="58" t="s">
        <v>212</v>
      </c>
      <c r="G215" s="112"/>
      <c r="H215" s="58" t="s">
        <v>213</v>
      </c>
      <c r="I215" s="112"/>
      <c r="J215" s="4"/>
      <c r="K215" s="4"/>
      <c r="L215" s="4"/>
      <c r="M215" s="4"/>
      <c r="N215" s="4"/>
      <c r="O215" s="4"/>
      <c r="P215" s="4"/>
      <c r="Q215" s="4"/>
      <c r="R215" s="4"/>
      <c r="S215" s="97"/>
      <c r="T215" s="1"/>
      <c r="U215" s="1"/>
      <c r="V215" s="1"/>
      <c r="W215" s="1"/>
      <c r="X215" s="1"/>
      <c r="Y215" s="1"/>
      <c r="Z215" s="2">
        <f>IF(G215="X",1,0)</f>
        <v>0</v>
      </c>
      <c r="AA215" s="2">
        <f>IF(I215="X",1,0)</f>
        <v>0</v>
      </c>
      <c r="AB215" s="2">
        <f>SUM(Z215:AA215)</f>
        <v>0</v>
      </c>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03"/>
      <c r="BR215" s="204"/>
      <c r="BS215" s="204" t="s">
        <v>4933</v>
      </c>
      <c r="BT215" s="204"/>
      <c r="BU215" s="204"/>
      <c r="BV215" s="204"/>
      <c r="BW215" s="204"/>
      <c r="BX215" s="204"/>
      <c r="BY215" s="204"/>
      <c r="BZ215" s="204"/>
      <c r="CA215" s="204"/>
      <c r="CB215" s="204"/>
      <c r="CC215" s="204"/>
      <c r="CD215" s="204"/>
      <c r="CE215" s="204"/>
      <c r="CF215" s="204"/>
      <c r="CG215" s="204"/>
      <c r="CH215" s="204"/>
      <c r="CI215" s="204"/>
      <c r="CJ215" s="204"/>
      <c r="CK215" s="204"/>
      <c r="CL215" s="204"/>
      <c r="CM215" s="204"/>
      <c r="CN215" s="204"/>
      <c r="CO215" s="204"/>
      <c r="CP215" s="204"/>
      <c r="CQ215" s="20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row>
    <row r="216" spans="1:174" s="10" customFormat="1" ht="19.899999999999999" customHeight="1" x14ac:dyDescent="0.25">
      <c r="A216" s="96"/>
      <c r="B216" s="398" t="str">
        <f>IF(G215="X","Si la respuesta es Si, Describa","")</f>
        <v/>
      </c>
      <c r="C216" s="399"/>
      <c r="D216" s="399"/>
      <c r="E216" s="400"/>
      <c r="F216" s="404"/>
      <c r="G216" s="404"/>
      <c r="H216" s="404"/>
      <c r="I216" s="404"/>
      <c r="J216" s="404"/>
      <c r="K216" s="404"/>
      <c r="L216" s="404"/>
      <c r="M216" s="404"/>
      <c r="N216" s="404"/>
      <c r="O216" s="404"/>
      <c r="P216" s="404"/>
      <c r="Q216" s="404"/>
      <c r="R216" s="4"/>
      <c r="S216" s="97"/>
      <c r="T216" s="1"/>
      <c r="U216" s="1"/>
      <c r="V216" s="1"/>
      <c r="W216" s="1"/>
      <c r="X216" s="1"/>
      <c r="Y216" s="1"/>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03"/>
      <c r="BR216" s="204"/>
      <c r="BS216" s="204"/>
      <c r="BT216" s="204"/>
      <c r="BU216" s="204"/>
      <c r="BV216" s="204"/>
      <c r="BW216" s="204"/>
      <c r="BX216" s="204"/>
      <c r="BY216" s="204"/>
      <c r="BZ216" s="204"/>
      <c r="CA216" s="204"/>
      <c r="CB216" s="204"/>
      <c r="CC216" s="204"/>
      <c r="CD216" s="204"/>
      <c r="CE216" s="265" t="s">
        <v>4934</v>
      </c>
      <c r="CF216" s="265"/>
      <c r="CG216" s="265"/>
      <c r="CH216" s="265"/>
      <c r="CI216" s="204"/>
      <c r="CJ216" s="204"/>
      <c r="CK216" s="204"/>
      <c r="CL216" s="204"/>
      <c r="CM216" s="204"/>
      <c r="CN216" s="204"/>
      <c r="CO216" s="204"/>
      <c r="CP216" s="204"/>
      <c r="CQ216" s="20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row>
    <row r="217" spans="1:174" s="10" customFormat="1" ht="19.899999999999999" customHeight="1" x14ac:dyDescent="0.25">
      <c r="A217" s="96"/>
      <c r="B217" s="401"/>
      <c r="C217" s="402"/>
      <c r="D217" s="402"/>
      <c r="E217" s="403"/>
      <c r="F217" s="404"/>
      <c r="G217" s="404"/>
      <c r="H217" s="404"/>
      <c r="I217" s="404"/>
      <c r="J217" s="404"/>
      <c r="K217" s="404"/>
      <c r="L217" s="404"/>
      <c r="M217" s="404"/>
      <c r="N217" s="404"/>
      <c r="O217" s="404"/>
      <c r="P217" s="404"/>
      <c r="Q217" s="404"/>
      <c r="R217" s="4"/>
      <c r="S217" s="97"/>
      <c r="T217" s="1"/>
      <c r="U217" s="1"/>
      <c r="V217" s="1"/>
      <c r="W217" s="1"/>
      <c r="X217" s="1"/>
      <c r="Y217" s="1"/>
      <c r="Z217" s="2" t="str">
        <f>IF(G215="X",1,"")</f>
        <v/>
      </c>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03"/>
      <c r="BR217" s="204"/>
      <c r="BS217" s="4"/>
      <c r="BT217" s="264" t="s">
        <v>4868</v>
      </c>
      <c r="BU217" s="264"/>
      <c r="BV217" s="264" t="s">
        <v>4864</v>
      </c>
      <c r="BW217" s="264"/>
      <c r="BX217" s="264"/>
      <c r="BY217" s="204"/>
      <c r="BZ217" s="204"/>
      <c r="CA217" s="204"/>
      <c r="CB217" s="204"/>
      <c r="CC217" s="204"/>
      <c r="CD217" s="204"/>
      <c r="CE217" s="265"/>
      <c r="CF217" s="265"/>
      <c r="CG217" s="265"/>
      <c r="CH217" s="265"/>
      <c r="CI217" s="204"/>
      <c r="CJ217" s="204"/>
      <c r="CK217" s="204"/>
      <c r="CL217" s="204"/>
      <c r="CM217" s="204"/>
      <c r="CN217" s="204"/>
      <c r="CO217" s="204"/>
      <c r="CP217" s="204"/>
      <c r="CQ217" s="20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row>
    <row r="218" spans="1:174" s="10" customFormat="1" ht="30" x14ac:dyDescent="0.35">
      <c r="A218" s="96"/>
      <c r="B218" s="405" t="str">
        <f>IF(AB215=0,"Debe marcar Si o No","")</f>
        <v>Debe marcar Si o No</v>
      </c>
      <c r="C218" s="406"/>
      <c r="D218" s="406"/>
      <c r="E218" s="406"/>
      <c r="F218" s="406"/>
      <c r="G218" s="406"/>
      <c r="H218" s="4"/>
      <c r="I218" s="4"/>
      <c r="J218" s="4"/>
      <c r="K218" s="4"/>
      <c r="L218" s="4"/>
      <c r="M218" s="4"/>
      <c r="N218" s="4"/>
      <c r="O218" s="4"/>
      <c r="P218" s="4"/>
      <c r="Q218" s="4"/>
      <c r="R218" s="4"/>
      <c r="S218" s="97"/>
      <c r="T218" s="1"/>
      <c r="U218" s="1"/>
      <c r="V218" s="1"/>
      <c r="W218" s="1"/>
      <c r="X218" s="1"/>
      <c r="Y218" s="1"/>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03"/>
      <c r="BR218" s="204"/>
      <c r="BS218" s="90" t="s">
        <v>24</v>
      </c>
      <c r="BT218" s="91" t="s">
        <v>4867</v>
      </c>
      <c r="BU218" s="91" t="s">
        <v>4866</v>
      </c>
      <c r="BV218" s="189" t="s">
        <v>173</v>
      </c>
      <c r="BW218" s="189" t="s">
        <v>178</v>
      </c>
      <c r="BX218" s="190" t="s">
        <v>4865</v>
      </c>
      <c r="BY218" s="204" t="s">
        <v>4939</v>
      </c>
      <c r="BZ218" s="204"/>
      <c r="CA218" s="204"/>
      <c r="CB218" s="204"/>
      <c r="CC218" s="204"/>
      <c r="CD218" s="204"/>
      <c r="CE218" s="266" t="s">
        <v>4935</v>
      </c>
      <c r="CF218" s="266"/>
      <c r="CG218" s="266"/>
      <c r="CH218" s="266"/>
      <c r="CI218" s="204"/>
      <c r="CJ218" s="204"/>
      <c r="CK218" s="204"/>
      <c r="CL218" s="204"/>
      <c r="CM218" s="204"/>
      <c r="CN218" s="204"/>
      <c r="CO218" s="204"/>
      <c r="CP218" s="204"/>
      <c r="CQ218" s="20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row>
    <row r="219" spans="1:174" s="10" customFormat="1" ht="16.5" thickBot="1" x14ac:dyDescent="0.3">
      <c r="A219" s="96"/>
      <c r="B219" s="163"/>
      <c r="C219" s="4"/>
      <c r="D219" s="4"/>
      <c r="E219" s="4"/>
      <c r="F219" s="4"/>
      <c r="G219" s="4"/>
      <c r="H219" s="4"/>
      <c r="I219" s="4"/>
      <c r="J219" s="4"/>
      <c r="K219" s="4"/>
      <c r="L219" s="4"/>
      <c r="M219" s="4"/>
      <c r="N219" s="4"/>
      <c r="O219" s="4"/>
      <c r="P219" s="4"/>
      <c r="Q219" s="4"/>
      <c r="R219" s="4"/>
      <c r="S219" s="97"/>
      <c r="T219" s="1"/>
      <c r="U219" s="1"/>
      <c r="V219" s="1"/>
      <c r="W219" s="1"/>
      <c r="X219" s="1"/>
      <c r="Y219" s="1"/>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03"/>
      <c r="BR219" s="204"/>
      <c r="BS219" s="101">
        <f>SUM(B263)</f>
        <v>0</v>
      </c>
      <c r="BT219" s="188" t="e">
        <f>IF(F267=0,"NO","SI")</f>
        <v>#N/A</v>
      </c>
      <c r="BU219" s="188" t="s">
        <v>258</v>
      </c>
      <c r="BV219" s="33"/>
      <c r="BW219" s="33"/>
      <c r="BX219" s="33" t="e">
        <f>IF(AH263="Municipal - DAEM","No Aplica",IF(AH263="Servicio Local de Educación","No Aplica",""))</f>
        <v>#N/A</v>
      </c>
      <c r="BY219" s="204" t="s">
        <v>4940</v>
      </c>
      <c r="BZ219" s="204"/>
      <c r="CA219" s="204"/>
      <c r="CB219" s="204"/>
      <c r="CC219" s="204"/>
      <c r="CD219" s="204"/>
      <c r="CE219" s="267"/>
      <c r="CF219" s="267"/>
      <c r="CG219" s="267"/>
      <c r="CH219" s="267"/>
      <c r="CI219" s="204"/>
      <c r="CJ219" s="204"/>
      <c r="CK219" s="204"/>
      <c r="CL219" s="204"/>
      <c r="CM219" s="204"/>
      <c r="CN219" s="204"/>
      <c r="CO219" s="204"/>
      <c r="CP219" s="204"/>
      <c r="CQ219" s="20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row>
    <row r="220" spans="1:174" s="10" customFormat="1" x14ac:dyDescent="0.25">
      <c r="A220" s="96"/>
      <c r="B220" s="59"/>
      <c r="C220" s="60"/>
      <c r="D220" s="60"/>
      <c r="E220" s="60"/>
      <c r="F220" s="60"/>
      <c r="G220" s="60"/>
      <c r="H220" s="60"/>
      <c r="I220" s="61"/>
      <c r="J220" s="60"/>
      <c r="K220" s="60"/>
      <c r="L220" s="60"/>
      <c r="M220" s="60"/>
      <c r="N220" s="60"/>
      <c r="O220" s="60"/>
      <c r="P220" s="60"/>
      <c r="Q220" s="60"/>
      <c r="R220" s="62"/>
      <c r="S220" s="97"/>
      <c r="T220" s="1"/>
      <c r="U220" s="1"/>
      <c r="V220" s="1"/>
      <c r="W220" s="1"/>
      <c r="X220" s="1"/>
      <c r="Y220" s="1"/>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03"/>
      <c r="BR220" s="204"/>
      <c r="BS220" s="204"/>
      <c r="BT220" s="268" t="s">
        <v>4938</v>
      </c>
      <c r="BU220" s="268"/>
      <c r="BV220" s="204"/>
      <c r="BW220" s="204"/>
      <c r="BX220" s="204"/>
      <c r="BY220" s="204"/>
      <c r="BZ220" s="204"/>
      <c r="CA220" s="204"/>
      <c r="CB220" s="204"/>
      <c r="CC220" s="204"/>
      <c r="CD220" s="204"/>
      <c r="CE220" s="267"/>
      <c r="CF220" s="267"/>
      <c r="CG220" s="267"/>
      <c r="CH220" s="267"/>
      <c r="CI220" s="204"/>
      <c r="CJ220" s="204"/>
      <c r="CK220" s="204"/>
      <c r="CL220" s="204"/>
      <c r="CM220" s="204"/>
      <c r="CN220" s="204"/>
      <c r="CO220" s="204"/>
      <c r="CP220" s="204"/>
      <c r="CQ220" s="20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row>
    <row r="221" spans="1:174" s="10" customFormat="1" ht="19.149999999999999" customHeight="1" x14ac:dyDescent="0.25">
      <c r="A221" s="96"/>
      <c r="B221" s="407" t="s">
        <v>214</v>
      </c>
      <c r="C221" s="408"/>
      <c r="D221" s="408"/>
      <c r="E221" s="408"/>
      <c r="F221" s="408"/>
      <c r="G221" s="408"/>
      <c r="H221" s="408"/>
      <c r="I221" s="408"/>
      <c r="J221" s="408"/>
      <c r="K221" s="408"/>
      <c r="L221" s="408"/>
      <c r="M221" s="408"/>
      <c r="N221" s="408"/>
      <c r="O221" s="408"/>
      <c r="P221" s="408"/>
      <c r="Q221" s="408"/>
      <c r="R221" s="409"/>
      <c r="S221" s="97"/>
      <c r="T221" s="1"/>
      <c r="U221" s="1"/>
      <c r="V221" s="1"/>
      <c r="W221" s="1"/>
      <c r="X221" s="1"/>
      <c r="Y221" s="1"/>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03"/>
      <c r="BR221" s="204"/>
      <c r="BS221" s="204"/>
      <c r="BT221" s="204"/>
      <c r="BU221" s="204"/>
      <c r="BV221" s="204"/>
      <c r="BW221" s="204"/>
      <c r="BX221" s="204"/>
      <c r="BY221" s="204"/>
      <c r="BZ221" s="204"/>
      <c r="CA221" s="204"/>
      <c r="CB221" s="204"/>
      <c r="CC221" s="204"/>
      <c r="CD221" s="204"/>
      <c r="CE221" s="267"/>
      <c r="CF221" s="267"/>
      <c r="CG221" s="267"/>
      <c r="CH221" s="267"/>
      <c r="CI221" s="204"/>
      <c r="CJ221" s="204"/>
      <c r="CK221" s="204"/>
      <c r="CL221" s="204"/>
      <c r="CM221" s="204"/>
      <c r="CN221" s="204"/>
      <c r="CO221" s="204"/>
      <c r="CP221" s="204"/>
      <c r="CQ221" s="20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row>
    <row r="222" spans="1:174" s="10" customFormat="1" ht="20.45" customHeight="1" x14ac:dyDescent="0.25">
      <c r="A222" s="96"/>
      <c r="B222" s="410"/>
      <c r="C222" s="411"/>
      <c r="D222" s="411"/>
      <c r="E222" s="411"/>
      <c r="F222" s="411"/>
      <c r="G222" s="411"/>
      <c r="H222" s="411"/>
      <c r="I222" s="411"/>
      <c r="J222" s="411"/>
      <c r="K222" s="411"/>
      <c r="L222" s="411"/>
      <c r="M222" s="411"/>
      <c r="N222" s="411"/>
      <c r="O222" s="411"/>
      <c r="P222" s="411"/>
      <c r="Q222" s="411"/>
      <c r="R222" s="412"/>
      <c r="S222" s="97"/>
      <c r="T222" s="1"/>
      <c r="U222" s="1"/>
      <c r="V222" s="1"/>
      <c r="W222" s="1"/>
      <c r="X222" s="1"/>
      <c r="Y222" s="1"/>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03"/>
      <c r="BR222" s="204"/>
      <c r="BS222" s="204"/>
      <c r="BT222" s="204"/>
      <c r="BU222" s="204"/>
      <c r="BV222" s="204"/>
      <c r="BW222" s="204"/>
      <c r="BX222" s="204"/>
      <c r="BY222" s="204"/>
      <c r="BZ222" s="204"/>
      <c r="CA222" s="204"/>
      <c r="CB222" s="204"/>
      <c r="CC222" s="204"/>
      <c r="CD222" s="204"/>
      <c r="CE222" s="204"/>
      <c r="CF222" s="204"/>
      <c r="CG222" s="204"/>
      <c r="CH222" s="204"/>
      <c r="CI222" s="204"/>
      <c r="CJ222" s="204"/>
      <c r="CK222" s="204"/>
      <c r="CL222" s="204"/>
      <c r="CM222" s="204"/>
      <c r="CN222" s="204"/>
      <c r="CO222" s="204"/>
      <c r="CP222" s="204"/>
      <c r="CQ222" s="20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row>
    <row r="223" spans="1:174" s="10" customFormat="1" x14ac:dyDescent="0.25">
      <c r="A223" s="96"/>
      <c r="B223" s="63"/>
      <c r="C223" s="54"/>
      <c r="D223" s="54"/>
      <c r="E223" s="54"/>
      <c r="F223" s="54"/>
      <c r="G223" s="54"/>
      <c r="H223" s="54"/>
      <c r="I223" s="54"/>
      <c r="J223" s="54"/>
      <c r="K223" s="54"/>
      <c r="L223" s="54"/>
      <c r="M223" s="54"/>
      <c r="N223" s="54"/>
      <c r="O223" s="54"/>
      <c r="P223" s="54"/>
      <c r="Q223" s="54"/>
      <c r="R223" s="64"/>
      <c r="S223" s="97"/>
      <c r="T223" s="1"/>
      <c r="U223" s="1"/>
      <c r="V223" s="1"/>
      <c r="W223" s="1"/>
      <c r="X223" s="1"/>
      <c r="Y223" s="1"/>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03"/>
      <c r="BR223" s="204"/>
      <c r="BS223" s="204"/>
      <c r="BT223" s="204"/>
      <c r="BU223" s="204"/>
      <c r="BV223" s="204"/>
      <c r="BW223" s="204"/>
      <c r="BX223" s="204"/>
      <c r="BY223" s="204"/>
      <c r="BZ223" s="204"/>
      <c r="CA223" s="204"/>
      <c r="CB223" s="204"/>
      <c r="CC223" s="204" t="s">
        <v>4936</v>
      </c>
      <c r="CD223" s="204"/>
      <c r="CE223" s="204"/>
      <c r="CF223" s="204"/>
      <c r="CG223" s="204"/>
      <c r="CH223" s="204"/>
      <c r="CI223" s="204"/>
      <c r="CJ223" s="204"/>
      <c r="CK223" s="204"/>
      <c r="CL223" s="204"/>
      <c r="CM223" s="204"/>
      <c r="CN223" s="204"/>
      <c r="CO223" s="204"/>
      <c r="CP223" s="204"/>
      <c r="CQ223" s="20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row>
    <row r="224" spans="1:174" s="10" customFormat="1" x14ac:dyDescent="0.25">
      <c r="A224" s="96"/>
      <c r="B224" s="387" t="s">
        <v>215</v>
      </c>
      <c r="C224" s="388"/>
      <c r="D224" s="388"/>
      <c r="E224" s="388"/>
      <c r="F224" s="388"/>
      <c r="G224" s="389"/>
      <c r="H224" s="390"/>
      <c r="I224" s="389"/>
      <c r="J224" s="54"/>
      <c r="K224" s="390" t="s">
        <v>216</v>
      </c>
      <c r="L224" s="388"/>
      <c r="M224" s="389"/>
      <c r="N224" s="54"/>
      <c r="O224" s="54"/>
      <c r="P224" s="54"/>
      <c r="Q224" s="54"/>
      <c r="R224" s="64"/>
      <c r="S224" s="97"/>
      <c r="T224" s="1"/>
      <c r="U224" s="1"/>
      <c r="V224" s="1"/>
      <c r="W224" s="1"/>
      <c r="X224" s="1"/>
      <c r="Y224" s="1"/>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03"/>
      <c r="BR224" s="204"/>
      <c r="BS224" s="204"/>
      <c r="BT224" s="204"/>
      <c r="BU224" s="204"/>
      <c r="BV224" s="204"/>
      <c r="BW224" s="204"/>
      <c r="BX224" s="204"/>
      <c r="BY224" s="204"/>
      <c r="BZ224" s="204"/>
      <c r="CA224" s="204"/>
      <c r="CB224" s="204"/>
      <c r="CC224" s="204" t="s">
        <v>4937</v>
      </c>
      <c r="CD224" s="204"/>
      <c r="CE224" s="204"/>
      <c r="CF224" s="204"/>
      <c r="CG224" s="204"/>
      <c r="CH224" s="204"/>
      <c r="CI224" s="204"/>
      <c r="CJ224" s="204"/>
      <c r="CK224" s="204"/>
      <c r="CL224" s="204"/>
      <c r="CM224" s="204"/>
      <c r="CN224" s="204"/>
      <c r="CO224" s="204"/>
      <c r="CP224" s="204"/>
      <c r="CQ224" s="20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row>
    <row r="225" spans="1:337" s="10" customFormat="1" ht="19.899999999999999" customHeight="1" x14ac:dyDescent="0.25">
      <c r="A225" s="96"/>
      <c r="B225" s="381" t="s">
        <v>217</v>
      </c>
      <c r="C225" s="382"/>
      <c r="D225" s="382"/>
      <c r="E225" s="382"/>
      <c r="F225" s="382"/>
      <c r="G225" s="383"/>
      <c r="H225" s="277" t="str">
        <f>IF(B5="X","1 taller",IF(B7="X","2 talleres",IF(B9="X","3 talleres","Sin selección")))</f>
        <v>Sin selección</v>
      </c>
      <c r="I225" s="277"/>
      <c r="J225" s="54"/>
      <c r="K225" s="391" t="str">
        <f>IF(H225="Sin selección","Revisar",IF(H225&gt;0,"Correcto",""))</f>
        <v>Revisar</v>
      </c>
      <c r="L225" s="392"/>
      <c r="M225" s="393"/>
      <c r="N225" s="54"/>
      <c r="O225" s="54"/>
      <c r="P225" s="54"/>
      <c r="Q225" s="54"/>
      <c r="R225" s="64"/>
      <c r="S225" s="97"/>
      <c r="T225" s="1"/>
      <c r="U225" s="1"/>
      <c r="V225" s="1"/>
      <c r="W225" s="1"/>
      <c r="X225" s="1"/>
      <c r="Y225" s="1"/>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03"/>
      <c r="BR225" s="204"/>
      <c r="BS225" s="204"/>
      <c r="BT225" s="204"/>
      <c r="BU225" s="204"/>
      <c r="BV225" s="204"/>
      <c r="BW225" s="204"/>
      <c r="BX225" s="204"/>
      <c r="BY225" s="204"/>
      <c r="BZ225" s="204"/>
      <c r="CA225" s="204"/>
      <c r="CB225" s="204"/>
      <c r="CC225" s="204"/>
      <c r="CD225" s="204"/>
      <c r="CE225" s="204"/>
      <c r="CF225" s="204"/>
      <c r="CG225" s="204"/>
      <c r="CH225" s="204"/>
      <c r="CI225" s="204"/>
      <c r="CJ225" s="204"/>
      <c r="CK225" s="204"/>
      <c r="CL225" s="204"/>
      <c r="CM225" s="204"/>
      <c r="CN225" s="204"/>
      <c r="CO225" s="204"/>
      <c r="CP225" s="204"/>
      <c r="CQ225" s="20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row>
    <row r="226" spans="1:337" s="10" customFormat="1" ht="19.899999999999999" customHeight="1" x14ac:dyDescent="0.25">
      <c r="A226" s="96"/>
      <c r="B226" s="381" t="s">
        <v>4916</v>
      </c>
      <c r="C226" s="382"/>
      <c r="D226" s="382"/>
      <c r="E226" s="382"/>
      <c r="F226" s="382"/>
      <c r="G226" s="383"/>
      <c r="H226" s="277" t="str">
        <f>IF(B46="","Sin fundamento","Con Fundamento")</f>
        <v>Sin fundamento</v>
      </c>
      <c r="I226" s="277"/>
      <c r="J226" s="230"/>
      <c r="K226" s="384" t="str">
        <f>IF(H226="Sin fundamento","Revisar",IF(H226="Con Fundamento","Correcto"))</f>
        <v>Revisar</v>
      </c>
      <c r="L226" s="385"/>
      <c r="M226" s="386"/>
      <c r="N226" s="230"/>
      <c r="O226" s="230"/>
      <c r="P226" s="230"/>
      <c r="Q226" s="230"/>
      <c r="R226" s="65"/>
      <c r="S226" s="97"/>
      <c r="T226" s="1"/>
      <c r="U226" s="1"/>
      <c r="V226" s="1"/>
      <c r="W226" s="1"/>
      <c r="X226" s="1"/>
      <c r="Y226" s="1"/>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03"/>
      <c r="BR226" s="204"/>
      <c r="BS226" s="204"/>
      <c r="BT226" s="204"/>
      <c r="BU226" s="204"/>
      <c r="BV226" s="204"/>
      <c r="BW226" s="204"/>
      <c r="BX226" s="204"/>
      <c r="BY226" s="204"/>
      <c r="BZ226" s="204"/>
      <c r="CA226" s="204"/>
      <c r="CB226" s="204"/>
      <c r="CC226" s="204"/>
      <c r="CD226" s="204"/>
      <c r="CE226" s="204"/>
      <c r="CF226" s="204"/>
      <c r="CG226" s="204"/>
      <c r="CH226" s="204"/>
      <c r="CI226" s="204"/>
      <c r="CJ226" s="204"/>
      <c r="CK226" s="204"/>
      <c r="CL226" s="204"/>
      <c r="CM226" s="204"/>
      <c r="CN226" s="204"/>
      <c r="CO226" s="204"/>
      <c r="CP226" s="204"/>
      <c r="CQ226" s="20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row>
    <row r="227" spans="1:337" s="10" customFormat="1" ht="19.899999999999999" customHeight="1" x14ac:dyDescent="0.25">
      <c r="A227" s="96"/>
      <c r="B227" s="381" t="s">
        <v>219</v>
      </c>
      <c r="C227" s="382"/>
      <c r="D227" s="382"/>
      <c r="E227" s="382"/>
      <c r="F227" s="382"/>
      <c r="G227" s="383"/>
      <c r="H227" s="277" t="str">
        <f>IF(B62="","Sin objetivos","Con Objetivo")</f>
        <v>Sin objetivos</v>
      </c>
      <c r="I227" s="277"/>
      <c r="J227" s="230"/>
      <c r="K227" s="384" t="str">
        <f>IF(H227="Sin objetivos","Revisar",IF(H227="Con Objetivo","Correcto"))</f>
        <v>Revisar</v>
      </c>
      <c r="L227" s="385"/>
      <c r="M227" s="386"/>
      <c r="N227" s="230"/>
      <c r="O227" s="230"/>
      <c r="P227" s="230"/>
      <c r="Q227" s="230"/>
      <c r="R227" s="65"/>
      <c r="S227" s="97"/>
      <c r="T227" s="1"/>
      <c r="U227" s="1"/>
      <c r="V227" s="1"/>
      <c r="W227" s="1"/>
      <c r="X227" s="1"/>
      <c r="Y227" s="1"/>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03"/>
      <c r="BR227" s="204"/>
      <c r="BS227" s="204"/>
      <c r="BT227" s="204"/>
      <c r="BU227" s="204"/>
      <c r="BV227" s="204"/>
      <c r="BW227" s="204"/>
      <c r="BX227" s="204"/>
      <c r="BY227" s="204"/>
      <c r="BZ227" s="204"/>
      <c r="CA227" s="204"/>
      <c r="CB227" s="204"/>
      <c r="CC227" s="204"/>
      <c r="CD227" s="204"/>
      <c r="CE227" s="204"/>
      <c r="CF227" s="204"/>
      <c r="CG227" s="204"/>
      <c r="CH227" s="204"/>
      <c r="CI227" s="204"/>
      <c r="CJ227" s="204"/>
      <c r="CK227" s="204"/>
      <c r="CL227" s="204"/>
      <c r="CM227" s="204"/>
      <c r="CN227" s="204"/>
      <c r="CO227" s="204"/>
      <c r="CP227" s="204"/>
      <c r="CQ227" s="20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row>
    <row r="228" spans="1:337" s="10" customFormat="1" ht="19.899999999999999" customHeight="1" x14ac:dyDescent="0.25">
      <c r="A228" s="96"/>
      <c r="B228" s="377" t="s">
        <v>220</v>
      </c>
      <c r="C228" s="378"/>
      <c r="D228" s="378"/>
      <c r="E228" s="378"/>
      <c r="F228" s="378"/>
      <c r="G228" s="378"/>
      <c r="H228" s="374">
        <f>G155</f>
        <v>0</v>
      </c>
      <c r="I228" s="277"/>
      <c r="J228" s="230"/>
      <c r="K228" s="368" t="str">
        <f>IF(G155=0,"Revisar","Correcto")</f>
        <v>Revisar</v>
      </c>
      <c r="L228" s="368"/>
      <c r="M228" s="368"/>
      <c r="N228" s="230"/>
      <c r="O228" s="230"/>
      <c r="P228" s="230"/>
      <c r="Q228" s="230"/>
      <c r="R228" s="65"/>
      <c r="S228" s="97"/>
      <c r="T228" s="1"/>
      <c r="U228" s="1"/>
      <c r="V228" s="1"/>
      <c r="W228" s="1"/>
      <c r="X228" s="1"/>
      <c r="Y228" s="1"/>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03"/>
      <c r="BR228" s="204"/>
      <c r="BS228" s="204"/>
      <c r="BT228" s="204"/>
      <c r="BU228" s="204"/>
      <c r="BV228" s="204"/>
      <c r="BW228" s="204"/>
      <c r="BX228" s="204"/>
      <c r="BY228" s="204"/>
      <c r="BZ228" s="204"/>
      <c r="CA228" s="204"/>
      <c r="CB228" s="204"/>
      <c r="CC228" s="204"/>
      <c r="CD228" s="204"/>
      <c r="CE228" s="204"/>
      <c r="CF228" s="204"/>
      <c r="CG228" s="204"/>
      <c r="CH228" s="204"/>
      <c r="CI228" s="204"/>
      <c r="CJ228" s="204"/>
      <c r="CK228" s="204"/>
      <c r="CL228" s="204"/>
      <c r="CM228" s="204"/>
      <c r="CN228" s="204"/>
      <c r="CO228" s="204"/>
      <c r="CP228" s="204"/>
      <c r="CQ228" s="20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row>
    <row r="229" spans="1:337" s="10" customFormat="1" ht="19.899999999999999" customHeight="1" x14ac:dyDescent="0.25">
      <c r="A229" s="96"/>
      <c r="B229" s="377" t="s">
        <v>221</v>
      </c>
      <c r="C229" s="378"/>
      <c r="D229" s="378"/>
      <c r="E229" s="378"/>
      <c r="F229" s="378"/>
      <c r="G229" s="378"/>
      <c r="H229" s="372">
        <f>C16</f>
        <v>0</v>
      </c>
      <c r="I229" s="372"/>
      <c r="J229" s="230"/>
      <c r="K229" s="368" t="str">
        <f>IF(H229=0,"Revisar","Correcto")</f>
        <v>Revisar</v>
      </c>
      <c r="L229" s="368"/>
      <c r="M229" s="368"/>
      <c r="N229" s="230"/>
      <c r="O229" s="230"/>
      <c r="P229" s="230"/>
      <c r="Q229" s="230"/>
      <c r="R229" s="65"/>
      <c r="S229" s="97"/>
      <c r="T229" s="1"/>
      <c r="U229" s="1"/>
      <c r="V229" s="1"/>
      <c r="W229" s="1"/>
      <c r="X229" s="1"/>
      <c r="Y229" s="1"/>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03"/>
      <c r="BR229" s="204"/>
      <c r="BS229" s="204"/>
      <c r="BT229" s="204"/>
      <c r="BU229" s="204"/>
      <c r="BV229" s="204"/>
      <c r="BW229" s="204"/>
      <c r="BX229" s="204"/>
      <c r="BY229" s="204"/>
      <c r="BZ229" s="204"/>
      <c r="CA229" s="204"/>
      <c r="CB229" s="204"/>
      <c r="CC229" s="204"/>
      <c r="CD229" s="204"/>
      <c r="CE229" s="204"/>
      <c r="CF229" s="204"/>
      <c r="CG229" s="204"/>
      <c r="CH229" s="204"/>
      <c r="CI229" s="204"/>
      <c r="CJ229" s="204"/>
      <c r="CK229" s="204"/>
      <c r="CL229" s="204"/>
      <c r="CM229" s="204"/>
      <c r="CN229" s="204"/>
      <c r="CO229" s="204"/>
      <c r="CP229" s="204"/>
      <c r="CQ229" s="20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row>
    <row r="230" spans="1:337" s="10" customFormat="1" ht="19.899999999999999" customHeight="1" x14ac:dyDescent="0.25">
      <c r="A230" s="96"/>
      <c r="B230" s="377" t="s">
        <v>222</v>
      </c>
      <c r="C230" s="378"/>
      <c r="D230" s="378"/>
      <c r="E230" s="378"/>
      <c r="F230" s="378"/>
      <c r="G230" s="378"/>
      <c r="H230" s="372">
        <f>AB86</f>
        <v>0</v>
      </c>
      <c r="I230" s="372"/>
      <c r="J230" s="230"/>
      <c r="K230" s="368" t="str">
        <f>IF(H230&gt;0,"Correcto","Revisar")</f>
        <v>Revisar</v>
      </c>
      <c r="L230" s="368"/>
      <c r="M230" s="368"/>
      <c r="N230" s="230"/>
      <c r="O230" s="230"/>
      <c r="P230" s="230"/>
      <c r="Q230" s="230"/>
      <c r="R230" s="65"/>
      <c r="S230" s="97"/>
      <c r="T230" s="1"/>
      <c r="U230" s="1"/>
      <c r="V230" s="1"/>
      <c r="W230" s="1"/>
      <c r="X230" s="1"/>
      <c r="Y230" s="1"/>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03"/>
      <c r="BR230" s="204"/>
      <c r="BS230" s="204"/>
      <c r="BT230" s="204"/>
      <c r="BU230" s="204"/>
      <c r="BV230" s="204"/>
      <c r="BW230" s="204"/>
      <c r="BX230" s="204"/>
      <c r="BY230" s="204"/>
      <c r="BZ230" s="204"/>
      <c r="CA230" s="204"/>
      <c r="CB230" s="204"/>
      <c r="CC230" s="204"/>
      <c r="CD230" s="204"/>
      <c r="CE230" s="204"/>
      <c r="CF230" s="204"/>
      <c r="CG230" s="204"/>
      <c r="CH230" s="204"/>
      <c r="CI230" s="204"/>
      <c r="CJ230" s="204"/>
      <c r="CK230" s="204"/>
      <c r="CL230" s="204"/>
      <c r="CM230" s="204"/>
      <c r="CN230" s="204"/>
      <c r="CO230" s="204"/>
      <c r="CP230" s="204"/>
      <c r="CQ230" s="20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row>
    <row r="231" spans="1:337" s="10" customFormat="1" ht="19.899999999999999" customHeight="1" x14ac:dyDescent="0.3">
      <c r="A231" s="96"/>
      <c r="B231" s="379" t="s">
        <v>223</v>
      </c>
      <c r="C231" s="380"/>
      <c r="D231" s="380"/>
      <c r="E231" s="380"/>
      <c r="F231" s="380"/>
      <c r="G231" s="380"/>
      <c r="H231" s="277">
        <f>AA100</f>
        <v>0</v>
      </c>
      <c r="I231" s="277"/>
      <c r="J231" s="231"/>
      <c r="K231" s="368" t="str">
        <f>IF(H231&lt;I100,"Revisar",IF(H231&gt;=I100,"Correcto","Revisar"))</f>
        <v>Revisar</v>
      </c>
      <c r="L231" s="368"/>
      <c r="M231" s="368"/>
      <c r="N231" s="231"/>
      <c r="O231" s="231"/>
      <c r="P231" s="231"/>
      <c r="Q231" s="231"/>
      <c r="R231" s="66"/>
      <c r="S231" s="97"/>
      <c r="T231" s="1"/>
      <c r="U231" s="1"/>
      <c r="V231" s="1"/>
      <c r="W231" s="1"/>
      <c r="X231" s="1"/>
      <c r="Y231" s="1"/>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03"/>
      <c r="BR231" s="204"/>
      <c r="BS231" s="204"/>
      <c r="BT231" s="204"/>
      <c r="BU231" s="204"/>
      <c r="BV231" s="204"/>
      <c r="BW231" s="204"/>
      <c r="BX231" s="204"/>
      <c r="BY231" s="204"/>
      <c r="BZ231" s="204"/>
      <c r="CA231" s="204"/>
      <c r="CB231" s="204"/>
      <c r="CC231" s="204"/>
      <c r="CD231" s="204"/>
      <c r="CE231" s="204"/>
      <c r="CF231" s="204"/>
      <c r="CG231" s="204"/>
      <c r="CH231" s="204"/>
      <c r="CI231" s="204"/>
      <c r="CJ231" s="204"/>
      <c r="CK231" s="204"/>
      <c r="CL231" s="204"/>
      <c r="CM231" s="204"/>
      <c r="CN231" s="204"/>
      <c r="CO231" s="204"/>
      <c r="CP231" s="204"/>
      <c r="CQ231" s="20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row>
    <row r="232" spans="1:337" s="10" customFormat="1" ht="19.899999999999999" customHeight="1" x14ac:dyDescent="0.3">
      <c r="A232" s="96"/>
      <c r="B232" s="375" t="s">
        <v>224</v>
      </c>
      <c r="C232" s="376"/>
      <c r="D232" s="376"/>
      <c r="E232" s="376"/>
      <c r="F232" s="376"/>
      <c r="G232" s="376"/>
      <c r="H232" s="277">
        <f>AA101</f>
        <v>0</v>
      </c>
      <c r="I232" s="277"/>
      <c r="J232" s="231"/>
      <c r="K232" s="368" t="str">
        <f>IF(H232&lt;I101,"Revisar",IF(H232&gt;=I101,"Correcto","Revisar"))</f>
        <v>Revisar</v>
      </c>
      <c r="L232" s="368"/>
      <c r="M232" s="368"/>
      <c r="N232" s="231"/>
      <c r="O232" s="231"/>
      <c r="P232" s="231"/>
      <c r="Q232" s="231"/>
      <c r="R232" s="66"/>
      <c r="S232" s="97"/>
      <c r="T232" s="1"/>
      <c r="U232" s="1"/>
      <c r="V232" s="1"/>
      <c r="W232" s="1"/>
      <c r="X232" s="1"/>
      <c r="Y232" s="1"/>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03"/>
      <c r="BR232" s="204"/>
      <c r="BS232" s="204"/>
      <c r="BT232" s="204"/>
      <c r="BU232" s="204"/>
      <c r="BV232" s="204"/>
      <c r="BW232" s="204"/>
      <c r="BX232" s="204"/>
      <c r="BY232" s="204"/>
      <c r="BZ232" s="204"/>
      <c r="CA232" s="204"/>
      <c r="CB232" s="204"/>
      <c r="CC232" s="204"/>
      <c r="CD232" s="204"/>
      <c r="CE232" s="204"/>
      <c r="CF232" s="204"/>
      <c r="CG232" s="204"/>
      <c r="CH232" s="204"/>
      <c r="CI232" s="204"/>
      <c r="CJ232" s="204"/>
      <c r="CK232" s="204"/>
      <c r="CL232" s="204"/>
      <c r="CM232" s="204"/>
      <c r="CN232" s="204"/>
      <c r="CO232" s="204"/>
      <c r="CP232" s="204"/>
      <c r="CQ232" s="20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row>
    <row r="233" spans="1:337" s="10" customFormat="1" ht="19.899999999999999" customHeight="1" x14ac:dyDescent="0.3">
      <c r="A233" s="96"/>
      <c r="B233" s="375" t="s">
        <v>225</v>
      </c>
      <c r="C233" s="376"/>
      <c r="D233" s="376"/>
      <c r="E233" s="376"/>
      <c r="F233" s="376"/>
      <c r="G233" s="376"/>
      <c r="H233" s="277">
        <f>AA102</f>
        <v>0</v>
      </c>
      <c r="I233" s="277"/>
      <c r="J233" s="231"/>
      <c r="K233" s="368" t="e">
        <f>IF(H233&lt;I102,"Revisar",IF(H233&gt;=I102,"Correcto","Revisar"))</f>
        <v>#N/A</v>
      </c>
      <c r="L233" s="368"/>
      <c r="M233" s="368"/>
      <c r="N233" s="231"/>
      <c r="O233" s="231"/>
      <c r="P233" s="231"/>
      <c r="Q233" s="231"/>
      <c r="R233" s="66"/>
      <c r="S233" s="97"/>
      <c r="T233" s="1"/>
      <c r="U233" s="1"/>
      <c r="V233" s="1"/>
      <c r="W233" s="1"/>
      <c r="X233" s="1"/>
      <c r="Y233" s="1"/>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03"/>
      <c r="BR233" s="204"/>
      <c r="BS233" s="204"/>
      <c r="BT233" s="204"/>
      <c r="BU233" s="204"/>
      <c r="BV233" s="204"/>
      <c r="BW233" s="204"/>
      <c r="BX233" s="204"/>
      <c r="BY233" s="204"/>
      <c r="BZ233" s="204"/>
      <c r="CA233" s="204"/>
      <c r="CB233" s="204"/>
      <c r="CC233" s="204"/>
      <c r="CD233" s="204"/>
      <c r="CE233" s="204"/>
      <c r="CF233" s="204"/>
      <c r="CG233" s="204"/>
      <c r="CH233" s="204"/>
      <c r="CI233" s="204"/>
      <c r="CJ233" s="204"/>
      <c r="CK233" s="204"/>
      <c r="CL233" s="204"/>
      <c r="CM233" s="204"/>
      <c r="CN233" s="204"/>
      <c r="CO233" s="204"/>
      <c r="CP233" s="204"/>
      <c r="CQ233" s="20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row>
    <row r="234" spans="1:337" s="10" customFormat="1" ht="19.899999999999999" customHeight="1" x14ac:dyDescent="0.25">
      <c r="A234" s="96"/>
      <c r="B234" s="275" t="s">
        <v>4917</v>
      </c>
      <c r="C234" s="276"/>
      <c r="D234" s="276"/>
      <c r="E234" s="276"/>
      <c r="F234" s="276"/>
      <c r="G234" s="276"/>
      <c r="H234" s="277">
        <f>BS125</f>
        <v>0</v>
      </c>
      <c r="I234" s="277"/>
      <c r="J234" s="54"/>
      <c r="K234" s="368" t="str">
        <f>IF(B123="","Revisar","Correcto")</f>
        <v>Revisar</v>
      </c>
      <c r="L234" s="368"/>
      <c r="M234" s="368"/>
      <c r="N234" s="54"/>
      <c r="O234" s="54"/>
      <c r="P234" s="54"/>
      <c r="Q234" s="54"/>
      <c r="R234" s="64"/>
      <c r="S234" s="97"/>
      <c r="T234" s="1"/>
      <c r="U234" s="1"/>
      <c r="V234" s="1"/>
      <c r="W234" s="1"/>
      <c r="X234" s="1"/>
      <c r="Y234" s="1"/>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03"/>
      <c r="BR234" s="204"/>
      <c r="BS234" s="204"/>
      <c r="BT234" s="204"/>
      <c r="BU234" s="204"/>
      <c r="BV234" s="204"/>
      <c r="BW234" s="204"/>
      <c r="BX234" s="204"/>
      <c r="BY234" s="204"/>
      <c r="BZ234" s="204"/>
      <c r="CA234" s="204"/>
      <c r="CB234" s="204"/>
      <c r="CC234" s="204"/>
      <c r="CD234" s="204"/>
      <c r="CE234" s="204"/>
      <c r="CF234" s="204"/>
      <c r="CG234" s="204"/>
      <c r="CH234" s="204"/>
      <c r="CI234" s="204"/>
      <c r="CJ234" s="204"/>
      <c r="CK234" s="204"/>
      <c r="CL234" s="204"/>
      <c r="CM234" s="204"/>
      <c r="CN234" s="204"/>
      <c r="CO234" s="204"/>
      <c r="CP234" s="204"/>
      <c r="CQ234" s="20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LT234" s="291"/>
      <c r="LU234" s="291"/>
      <c r="LV234" s="291"/>
      <c r="LW234" s="291"/>
      <c r="LX234" s="291"/>
      <c r="LY234" s="291"/>
    </row>
    <row r="235" spans="1:337" s="10" customFormat="1" ht="19.899999999999999" customHeight="1" x14ac:dyDescent="0.25">
      <c r="A235" s="96"/>
      <c r="B235" s="275" t="s">
        <v>226</v>
      </c>
      <c r="C235" s="276"/>
      <c r="D235" s="276"/>
      <c r="E235" s="276"/>
      <c r="F235" s="276"/>
      <c r="G235" s="276"/>
      <c r="H235" s="277">
        <f>AT147</f>
        <v>0</v>
      </c>
      <c r="I235" s="277"/>
      <c r="J235" s="54"/>
      <c r="K235" s="368" t="str">
        <f>IF(AT147&lt;3,"Revisar","Correcto")</f>
        <v>Revisar</v>
      </c>
      <c r="L235" s="368"/>
      <c r="M235" s="368"/>
      <c r="N235" s="54"/>
      <c r="O235" s="54"/>
      <c r="P235" s="54"/>
      <c r="Q235" s="54"/>
      <c r="R235" s="64"/>
      <c r="S235" s="97"/>
      <c r="T235" s="1"/>
      <c r="U235" s="1"/>
      <c r="V235" s="1"/>
      <c r="W235" s="1"/>
      <c r="X235" s="1"/>
      <c r="Y235" s="1"/>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03"/>
      <c r="BR235" s="204"/>
      <c r="BS235" s="204"/>
      <c r="BT235" s="204"/>
      <c r="BU235" s="204"/>
      <c r="BV235" s="204"/>
      <c r="BW235" s="204"/>
      <c r="BX235" s="204"/>
      <c r="BY235" s="204"/>
      <c r="BZ235" s="204"/>
      <c r="CA235" s="204"/>
      <c r="CB235" s="204"/>
      <c r="CC235" s="204"/>
      <c r="CD235" s="204"/>
      <c r="CE235" s="204"/>
      <c r="CF235" s="204"/>
      <c r="CG235" s="204"/>
      <c r="CH235" s="204"/>
      <c r="CI235" s="204"/>
      <c r="CJ235" s="204"/>
      <c r="CK235" s="204"/>
      <c r="CL235" s="204"/>
      <c r="CM235" s="204"/>
      <c r="CN235" s="204"/>
      <c r="CO235" s="204"/>
      <c r="CP235" s="204"/>
      <c r="CQ235" s="20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LT235" s="291"/>
      <c r="LU235" s="291"/>
      <c r="LV235" s="291"/>
      <c r="LW235" s="291"/>
      <c r="LX235" s="291"/>
      <c r="LY235" s="291"/>
    </row>
    <row r="236" spans="1:337" s="10" customFormat="1" ht="19.899999999999999" customHeight="1" x14ac:dyDescent="0.25">
      <c r="A236" s="96"/>
      <c r="B236" s="369" t="s">
        <v>227</v>
      </c>
      <c r="C236" s="370"/>
      <c r="D236" s="370"/>
      <c r="E236" s="370"/>
      <c r="F236" s="370"/>
      <c r="G236" s="370"/>
      <c r="H236" s="371">
        <f>F172</f>
        <v>0</v>
      </c>
      <c r="I236" s="372"/>
      <c r="J236" s="54"/>
      <c r="K236" s="368" t="str">
        <f>IF(H236=0,"Revisar",IF(H236&lt;=G155,"Correcto","Revisar"))</f>
        <v>Revisar</v>
      </c>
      <c r="L236" s="368"/>
      <c r="M236" s="368"/>
      <c r="N236" s="54"/>
      <c r="O236" s="54"/>
      <c r="P236" s="54"/>
      <c r="Q236" s="54"/>
      <c r="R236" s="64"/>
      <c r="S236" s="97"/>
      <c r="T236" s="1"/>
      <c r="U236" s="1"/>
      <c r="V236" s="1"/>
      <c r="W236" s="1"/>
      <c r="X236" s="1"/>
      <c r="Y236" s="1"/>
      <c r="Z236" s="2">
        <v>1</v>
      </c>
      <c r="AA236" s="373">
        <f>SUM(H228+Z236)</f>
        <v>1</v>
      </c>
      <c r="AB236" s="373"/>
      <c r="AC236" s="373"/>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03"/>
      <c r="BR236" s="204"/>
      <c r="BS236" s="204"/>
      <c r="BT236" s="204"/>
      <c r="BU236" s="204"/>
      <c r="BV236" s="204"/>
      <c r="BW236" s="204"/>
      <c r="BX236" s="204"/>
      <c r="BY236" s="204"/>
      <c r="BZ236" s="204"/>
      <c r="CA236" s="204"/>
      <c r="CB236" s="204"/>
      <c r="CC236" s="204"/>
      <c r="CD236" s="204"/>
      <c r="CE236" s="204"/>
      <c r="CF236" s="204"/>
      <c r="CG236" s="204"/>
      <c r="CH236" s="204"/>
      <c r="CI236" s="204"/>
      <c r="CJ236" s="204"/>
      <c r="CK236" s="204"/>
      <c r="CL236" s="204"/>
      <c r="CM236" s="204"/>
      <c r="CN236" s="204"/>
      <c r="CO236" s="204"/>
      <c r="CP236" s="204"/>
      <c r="CQ236" s="20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LT236" s="291"/>
      <c r="LU236" s="291"/>
      <c r="LV236" s="291"/>
      <c r="LW236" s="291"/>
      <c r="LX236" s="291"/>
      <c r="LY236" s="291"/>
    </row>
    <row r="237" spans="1:337" s="10" customFormat="1" ht="19.899999999999999" customHeight="1" x14ac:dyDescent="0.25">
      <c r="A237" s="96"/>
      <c r="B237" s="369" t="s">
        <v>228</v>
      </c>
      <c r="C237" s="370"/>
      <c r="D237" s="370"/>
      <c r="E237" s="370"/>
      <c r="F237" s="370"/>
      <c r="G237" s="370"/>
      <c r="H237" s="374">
        <f>F173</f>
        <v>0</v>
      </c>
      <c r="I237" s="277"/>
      <c r="J237" s="54"/>
      <c r="K237" s="368" t="e">
        <f>IF(BX170&gt;=20,"Correcto","Revisar")</f>
        <v>#DIV/0!</v>
      </c>
      <c r="L237" s="368"/>
      <c r="M237" s="368"/>
      <c r="N237" s="54"/>
      <c r="O237" s="54"/>
      <c r="P237" s="54"/>
      <c r="Q237" s="54"/>
      <c r="R237" s="64"/>
      <c r="S237" s="97"/>
      <c r="T237" s="1"/>
      <c r="U237" s="1"/>
      <c r="V237" s="1"/>
      <c r="W237" s="1"/>
      <c r="X237" s="1"/>
      <c r="Y237" s="1"/>
      <c r="Z237" s="2">
        <v>1</v>
      </c>
      <c r="AA237" s="282"/>
      <c r="AB237" s="282"/>
      <c r="AC237" s="28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03"/>
      <c r="BR237" s="204"/>
      <c r="BS237" s="204"/>
      <c r="BT237" s="204"/>
      <c r="BU237" s="204"/>
      <c r="BV237" s="204"/>
      <c r="BW237" s="204"/>
      <c r="BX237" s="204"/>
      <c r="BY237" s="204"/>
      <c r="BZ237" s="204"/>
      <c r="CA237" s="204"/>
      <c r="CB237" s="204"/>
      <c r="CC237" s="204"/>
      <c r="CD237" s="204"/>
      <c r="CE237" s="204"/>
      <c r="CF237" s="204"/>
      <c r="CG237" s="204"/>
      <c r="CH237" s="204"/>
      <c r="CI237" s="204"/>
      <c r="CJ237" s="204"/>
      <c r="CK237" s="204"/>
      <c r="CL237" s="204"/>
      <c r="CM237" s="204"/>
      <c r="CN237" s="204"/>
      <c r="CO237" s="204"/>
      <c r="CP237" s="204"/>
      <c r="CQ237" s="20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LT237" s="291"/>
      <c r="LU237" s="291"/>
      <c r="LV237" s="291"/>
      <c r="LW237" s="291"/>
      <c r="LX237" s="291"/>
      <c r="LY237" s="291"/>
    </row>
    <row r="238" spans="1:337" s="10" customFormat="1" ht="19.899999999999999" customHeight="1" x14ac:dyDescent="0.25">
      <c r="A238" s="96"/>
      <c r="B238" s="275" t="s">
        <v>229</v>
      </c>
      <c r="C238" s="276"/>
      <c r="D238" s="276"/>
      <c r="E238" s="276"/>
      <c r="F238" s="276"/>
      <c r="G238" s="276"/>
      <c r="H238" s="277">
        <f>CA197</f>
        <v>0</v>
      </c>
      <c r="I238" s="277"/>
      <c r="J238" s="54"/>
      <c r="K238" s="368" t="str">
        <f>IF(H238&gt;0,"Correcto",IF(H238=0,"Revisar"))</f>
        <v>Revisar</v>
      </c>
      <c r="L238" s="368"/>
      <c r="M238" s="368"/>
      <c r="N238" s="54"/>
      <c r="O238" s="54"/>
      <c r="P238" s="54"/>
      <c r="Q238" s="54"/>
      <c r="R238" s="64"/>
      <c r="S238" s="97"/>
      <c r="T238" s="1"/>
      <c r="U238" s="1"/>
      <c r="V238" s="1"/>
      <c r="W238" s="1"/>
      <c r="X238" s="1"/>
      <c r="Y238" s="1"/>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03"/>
      <c r="BR238" s="204"/>
      <c r="BS238" s="204"/>
      <c r="BT238" s="204"/>
      <c r="BU238" s="204"/>
      <c r="BV238" s="204"/>
      <c r="BW238" s="204"/>
      <c r="BX238" s="204"/>
      <c r="BY238" s="204"/>
      <c r="BZ238" s="204"/>
      <c r="CA238" s="204"/>
      <c r="CB238" s="204"/>
      <c r="CC238" s="204"/>
      <c r="CD238" s="204"/>
      <c r="CE238" s="204"/>
      <c r="CF238" s="204"/>
      <c r="CG238" s="204"/>
      <c r="CH238" s="204"/>
      <c r="CI238" s="204"/>
      <c r="CJ238" s="204"/>
      <c r="CK238" s="204"/>
      <c r="CL238" s="204"/>
      <c r="CM238" s="204"/>
      <c r="CN238" s="204"/>
      <c r="CO238" s="204"/>
      <c r="CP238" s="204"/>
      <c r="CQ238" s="20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LT238" s="291"/>
      <c r="LU238" s="291"/>
      <c r="LV238" s="291"/>
      <c r="LW238" s="291"/>
      <c r="LX238" s="291"/>
      <c r="LY238" s="291"/>
    </row>
    <row r="239" spans="1:337" s="10" customFormat="1" ht="19.899999999999999" customHeight="1" x14ac:dyDescent="0.25">
      <c r="A239" s="96"/>
      <c r="B239" s="275" t="s">
        <v>230</v>
      </c>
      <c r="C239" s="276"/>
      <c r="D239" s="276"/>
      <c r="E239" s="276"/>
      <c r="F239" s="276"/>
      <c r="G239" s="276"/>
      <c r="H239" s="277" t="str">
        <f>IF(AB212&gt;1,"Identificados","Faltan datos")</f>
        <v>Faltan datos</v>
      </c>
      <c r="I239" s="277"/>
      <c r="J239" s="54"/>
      <c r="K239" s="368" t="str">
        <f>IF(H239="Identificados","Correcto",IF(H239="Faltan datos","Revisar",""))</f>
        <v>Revisar</v>
      </c>
      <c r="L239" s="368"/>
      <c r="M239" s="368"/>
      <c r="N239" s="54"/>
      <c r="O239" s="54"/>
      <c r="P239" s="54"/>
      <c r="Q239" s="54"/>
      <c r="R239" s="64"/>
      <c r="S239" s="97"/>
      <c r="T239" s="1"/>
      <c r="U239" s="1"/>
      <c r="V239" s="1"/>
      <c r="W239" s="1"/>
      <c r="X239" s="1"/>
      <c r="Y239" s="1"/>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03"/>
      <c r="BR239" s="204"/>
      <c r="BS239" s="204"/>
      <c r="BT239" s="204"/>
      <c r="BU239" s="204"/>
      <c r="BV239" s="204"/>
      <c r="BW239" s="204"/>
      <c r="BX239" s="204"/>
      <c r="BY239" s="204"/>
      <c r="BZ239" s="204"/>
      <c r="CA239" s="204"/>
      <c r="CB239" s="204"/>
      <c r="CC239" s="204"/>
      <c r="CD239" s="204"/>
      <c r="CE239" s="204"/>
      <c r="CF239" s="204"/>
      <c r="CG239" s="204"/>
      <c r="CH239" s="204"/>
      <c r="CI239" s="204"/>
      <c r="CJ239" s="204"/>
      <c r="CK239" s="204"/>
      <c r="CL239" s="204"/>
      <c r="CM239" s="204"/>
      <c r="CN239" s="204"/>
      <c r="CO239" s="204"/>
      <c r="CP239" s="204"/>
      <c r="CQ239" s="20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LT239" s="291"/>
      <c r="LU239" s="291"/>
      <c r="LV239" s="291"/>
      <c r="LW239" s="291"/>
      <c r="LX239" s="291"/>
      <c r="LY239" s="291"/>
    </row>
    <row r="240" spans="1:337" s="10" customFormat="1" ht="19.5" customHeight="1" thickBot="1" x14ac:dyDescent="0.3">
      <c r="A240" s="96"/>
      <c r="B240" s="67"/>
      <c r="C240" s="68"/>
      <c r="D240" s="69"/>
      <c r="E240" s="69"/>
      <c r="F240" s="69"/>
      <c r="G240" s="69"/>
      <c r="H240" s="69"/>
      <c r="I240" s="69"/>
      <c r="J240" s="69"/>
      <c r="K240" s="69"/>
      <c r="L240" s="69"/>
      <c r="M240" s="69"/>
      <c r="N240" s="69"/>
      <c r="O240" s="69"/>
      <c r="P240" s="69"/>
      <c r="Q240" s="69"/>
      <c r="R240" s="70"/>
      <c r="S240" s="97"/>
      <c r="T240" s="1"/>
      <c r="U240" s="1"/>
      <c r="V240" s="1"/>
      <c r="W240" s="1"/>
      <c r="X240" s="1"/>
      <c r="Y240" s="1"/>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03"/>
      <c r="BR240" s="204"/>
      <c r="BS240" s="204"/>
      <c r="BT240" s="204"/>
      <c r="BU240" s="204"/>
      <c r="BV240" s="204"/>
      <c r="BW240" s="204"/>
      <c r="BX240" s="204"/>
      <c r="BY240" s="204"/>
      <c r="BZ240" s="204"/>
      <c r="CA240" s="204"/>
      <c r="CB240" s="204"/>
      <c r="CC240" s="204"/>
      <c r="CD240" s="204"/>
      <c r="CE240" s="204"/>
      <c r="CF240" s="204"/>
      <c r="CG240" s="204"/>
      <c r="CH240" s="204"/>
      <c r="CI240" s="204"/>
      <c r="CJ240" s="204"/>
      <c r="CK240" s="204"/>
      <c r="CL240" s="204"/>
      <c r="CM240" s="204"/>
      <c r="CN240" s="204"/>
      <c r="CO240" s="204"/>
      <c r="CP240" s="204"/>
      <c r="CQ240" s="20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LT240" s="290"/>
      <c r="LU240" s="290"/>
      <c r="LV240" s="290"/>
      <c r="LW240" s="290"/>
      <c r="LX240" s="290"/>
      <c r="LY240" s="290"/>
    </row>
    <row r="241" spans="1:337" s="10" customFormat="1" ht="18.75" hidden="1" customHeight="1" x14ac:dyDescent="0.2">
      <c r="A241" s="96"/>
      <c r="B241" s="96"/>
      <c r="C241" s="107"/>
      <c r="D241" s="4"/>
      <c r="E241" s="4"/>
      <c r="F241" s="4"/>
      <c r="G241" s="4"/>
      <c r="H241" s="4"/>
      <c r="I241" s="4"/>
      <c r="J241" s="4"/>
      <c r="K241" s="4"/>
      <c r="L241" s="4"/>
      <c r="M241" s="4"/>
      <c r="N241" s="4"/>
      <c r="O241" s="4"/>
      <c r="P241" s="4"/>
      <c r="Q241" s="4"/>
      <c r="R241" s="4"/>
      <c r="S241" s="97"/>
      <c r="T241" s="1"/>
      <c r="U241" s="1"/>
      <c r="V241" s="1"/>
      <c r="W241" s="1"/>
      <c r="X241" s="1"/>
      <c r="Y241" s="1"/>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03"/>
      <c r="BR241" s="204"/>
      <c r="BS241" s="204"/>
      <c r="BT241" s="204"/>
      <c r="BU241" s="204"/>
      <c r="BV241" s="204"/>
      <c r="BW241" s="204"/>
      <c r="BX241" s="204"/>
      <c r="BY241" s="204"/>
      <c r="BZ241" s="204"/>
      <c r="CA241" s="204"/>
      <c r="CB241" s="204"/>
      <c r="CC241" s="204"/>
      <c r="CD241" s="204"/>
      <c r="CE241" s="204"/>
      <c r="CF241" s="204"/>
      <c r="CG241" s="204"/>
      <c r="CH241" s="204"/>
      <c r="CI241" s="204"/>
      <c r="CJ241" s="204"/>
      <c r="CK241" s="204"/>
      <c r="CL241" s="204"/>
      <c r="CM241" s="204"/>
      <c r="CN241" s="204"/>
      <c r="CO241" s="204"/>
      <c r="CP241" s="204"/>
      <c r="CQ241" s="20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LT241" s="290"/>
      <c r="LU241" s="290"/>
      <c r="LV241" s="290"/>
      <c r="LW241" s="290"/>
      <c r="LX241" s="290"/>
      <c r="LY241" s="290"/>
    </row>
    <row r="242" spans="1:337" s="10" customFormat="1" ht="19.5" hidden="1" customHeight="1" thickBot="1" x14ac:dyDescent="0.25">
      <c r="A242" s="96"/>
      <c r="B242" s="96"/>
      <c r="C242" s="107"/>
      <c r="D242" s="4"/>
      <c r="E242" s="4"/>
      <c r="F242" s="4"/>
      <c r="G242" s="4"/>
      <c r="H242" s="4"/>
      <c r="I242" s="4"/>
      <c r="J242" s="4"/>
      <c r="K242" s="4"/>
      <c r="L242" s="4"/>
      <c r="M242" s="4"/>
      <c r="N242" s="4"/>
      <c r="O242" s="4"/>
      <c r="P242" s="4"/>
      <c r="Q242" s="4"/>
      <c r="R242" s="4"/>
      <c r="S242" s="97"/>
      <c r="T242" s="1"/>
      <c r="U242" s="1"/>
      <c r="V242" s="1"/>
      <c r="W242" s="1"/>
      <c r="X242" s="1"/>
      <c r="Y242" s="1"/>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03"/>
      <c r="BR242" s="204"/>
      <c r="BS242" s="204"/>
      <c r="BT242" s="204"/>
      <c r="BU242" s="204"/>
      <c r="BV242" s="204"/>
      <c r="BW242" s="204"/>
      <c r="BX242" s="204"/>
      <c r="BY242" s="204"/>
      <c r="BZ242" s="204"/>
      <c r="CA242" s="204"/>
      <c r="CB242" s="204"/>
      <c r="CC242" s="204"/>
      <c r="CD242" s="204"/>
      <c r="CE242" s="204"/>
      <c r="CF242" s="204"/>
      <c r="CG242" s="204"/>
      <c r="CH242" s="204"/>
      <c r="CI242" s="204"/>
      <c r="CJ242" s="204"/>
      <c r="CK242" s="204"/>
      <c r="CL242" s="204"/>
      <c r="CM242" s="204"/>
      <c r="CN242" s="204"/>
      <c r="CO242" s="204"/>
      <c r="CP242" s="204"/>
      <c r="CQ242" s="20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LT242" s="290"/>
      <c r="LU242" s="290"/>
      <c r="LV242" s="290"/>
      <c r="LW242" s="290"/>
      <c r="LX242" s="290"/>
      <c r="LY242" s="290"/>
    </row>
    <row r="243" spans="1:337" s="10" customFormat="1" ht="15.75" hidden="1" customHeight="1" x14ac:dyDescent="0.2">
      <c r="A243" s="96"/>
      <c r="B243" s="71"/>
      <c r="C243" s="72">
        <v>1</v>
      </c>
      <c r="D243" s="72">
        <v>2</v>
      </c>
      <c r="E243" s="72">
        <v>3</v>
      </c>
      <c r="F243" s="72">
        <v>4</v>
      </c>
      <c r="G243" s="72">
        <v>5</v>
      </c>
      <c r="H243" s="72">
        <v>6</v>
      </c>
      <c r="I243" s="72">
        <v>7</v>
      </c>
      <c r="J243" s="72"/>
      <c r="K243" s="73"/>
      <c r="L243" s="4"/>
      <c r="M243" s="4"/>
      <c r="N243" s="4"/>
      <c r="O243" s="4"/>
      <c r="P243" s="4"/>
      <c r="Q243" s="4"/>
      <c r="R243" s="4"/>
      <c r="S243" s="97"/>
      <c r="T243" s="1"/>
      <c r="U243" s="1"/>
      <c r="V243" s="1"/>
      <c r="W243" s="1"/>
      <c r="X243" s="1"/>
      <c r="Y243" s="1"/>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03"/>
      <c r="BR243" s="204"/>
      <c r="BS243" s="204"/>
      <c r="BT243" s="204"/>
      <c r="BU243" s="204"/>
      <c r="BV243" s="204"/>
      <c r="BW243" s="204"/>
      <c r="BX243" s="204"/>
      <c r="BY243" s="204"/>
      <c r="BZ243" s="204"/>
      <c r="CA243" s="204"/>
      <c r="CB243" s="204"/>
      <c r="CC243" s="204"/>
      <c r="CD243" s="204"/>
      <c r="CE243" s="204"/>
      <c r="CF243" s="204"/>
      <c r="CG243" s="204"/>
      <c r="CH243" s="204"/>
      <c r="CI243" s="204"/>
      <c r="CJ243" s="204"/>
      <c r="CK243" s="204"/>
      <c r="CL243" s="204"/>
      <c r="CM243" s="204"/>
      <c r="CN243" s="204"/>
      <c r="CO243" s="204"/>
      <c r="CP243" s="204"/>
      <c r="CQ243" s="20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LT243" s="284"/>
      <c r="LU243" s="284"/>
      <c r="LV243" s="284"/>
      <c r="LW243" s="284"/>
      <c r="LX243" s="284"/>
      <c r="LY243" s="284"/>
    </row>
    <row r="244" spans="1:337" s="10" customFormat="1" ht="15.75" hidden="1" customHeight="1" x14ac:dyDescent="0.2">
      <c r="A244" s="96"/>
      <c r="B244" s="74"/>
      <c r="C244" s="232"/>
      <c r="D244" s="232"/>
      <c r="E244" s="232"/>
      <c r="F244" s="232"/>
      <c r="G244" s="232"/>
      <c r="H244" s="232"/>
      <c r="I244" s="232"/>
      <c r="J244" s="232"/>
      <c r="K244" s="75"/>
      <c r="L244" s="4"/>
      <c r="M244" s="4"/>
      <c r="N244" s="4"/>
      <c r="O244" s="4"/>
      <c r="P244" s="4"/>
      <c r="Q244" s="4"/>
      <c r="R244" s="4"/>
      <c r="S244" s="97"/>
      <c r="T244" s="1"/>
      <c r="U244" s="1"/>
      <c r="V244" s="1"/>
      <c r="W244" s="1"/>
      <c r="X244" s="1"/>
      <c r="Y244" s="1"/>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03"/>
      <c r="BR244" s="204"/>
      <c r="BS244" s="204"/>
      <c r="BT244" s="204"/>
      <c r="BU244" s="204"/>
      <c r="BV244" s="204"/>
      <c r="BW244" s="204"/>
      <c r="BX244" s="204"/>
      <c r="BY244" s="204"/>
      <c r="BZ244" s="204"/>
      <c r="CA244" s="204"/>
      <c r="CB244" s="204"/>
      <c r="CC244" s="204"/>
      <c r="CD244" s="204"/>
      <c r="CE244" s="204"/>
      <c r="CF244" s="204"/>
      <c r="CG244" s="204"/>
      <c r="CH244" s="204"/>
      <c r="CI244" s="204"/>
      <c r="CJ244" s="204"/>
      <c r="CK244" s="204"/>
      <c r="CL244" s="204"/>
      <c r="CM244" s="204"/>
      <c r="CN244" s="204"/>
      <c r="CO244" s="204"/>
      <c r="CP244" s="204"/>
      <c r="CQ244" s="20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LT244" s="284"/>
      <c r="LU244" s="284"/>
      <c r="LV244" s="284"/>
      <c r="LW244" s="284"/>
      <c r="LX244" s="284"/>
      <c r="LY244" s="284"/>
    </row>
    <row r="245" spans="1:337" s="10" customFormat="1" ht="16.5" hidden="1" customHeight="1" thickBot="1" x14ac:dyDescent="0.25">
      <c r="A245" s="96"/>
      <c r="B245" s="76">
        <f>C16</f>
        <v>0</v>
      </c>
      <c r="C245" s="77">
        <f>BB49</f>
        <v>0</v>
      </c>
      <c r="D245" s="77">
        <f>CP67</f>
        <v>0</v>
      </c>
      <c r="E245" s="77">
        <f>AM82</f>
        <v>0</v>
      </c>
      <c r="F245" s="77">
        <f>BC127</f>
        <v>0</v>
      </c>
      <c r="G245" s="77">
        <f>X140</f>
        <v>0</v>
      </c>
      <c r="H245" s="77">
        <f>BX167</f>
        <v>0</v>
      </c>
      <c r="I245" s="77">
        <f>CJ188</f>
        <v>0</v>
      </c>
      <c r="J245" s="77"/>
      <c r="K245" s="78">
        <f>SUM(C245:I245)</f>
        <v>0</v>
      </c>
      <c r="L245" s="108"/>
      <c r="M245" s="108"/>
      <c r="N245" s="108"/>
      <c r="O245" s="108"/>
      <c r="P245" s="108"/>
      <c r="Q245" s="108"/>
      <c r="R245" s="108"/>
      <c r="S245" s="109"/>
      <c r="T245" s="1"/>
      <c r="U245" s="1"/>
      <c r="V245" s="1"/>
      <c r="W245" s="1"/>
      <c r="X245" s="1"/>
      <c r="Y245" s="1"/>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03"/>
      <c r="BR245" s="204"/>
      <c r="BS245" s="204"/>
      <c r="BT245" s="204"/>
      <c r="BU245" s="204"/>
      <c r="BV245" s="204"/>
      <c r="BW245" s="204"/>
      <c r="BX245" s="204"/>
      <c r="BY245" s="204"/>
      <c r="BZ245" s="204"/>
      <c r="CA245" s="204"/>
      <c r="CB245" s="204"/>
      <c r="CC245" s="204"/>
      <c r="CD245" s="204"/>
      <c r="CE245" s="204"/>
      <c r="CF245" s="204"/>
      <c r="CG245" s="204"/>
      <c r="CH245" s="204"/>
      <c r="CI245" s="204"/>
      <c r="CJ245" s="204"/>
      <c r="CK245" s="204"/>
      <c r="CL245" s="204"/>
      <c r="CM245" s="204"/>
      <c r="CN245" s="204"/>
      <c r="CO245" s="204"/>
      <c r="CP245" s="204"/>
      <c r="CQ245" s="20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LT245" s="283"/>
      <c r="LU245" s="283"/>
      <c r="LV245" s="283"/>
      <c r="LW245" s="283"/>
      <c r="LX245" s="283"/>
      <c r="LY245" s="283"/>
    </row>
    <row r="246" spans="1:337" s="10" customFormat="1" ht="16.5" thickBot="1" x14ac:dyDescent="0.3">
      <c r="A246" s="99"/>
      <c r="B246" s="99"/>
      <c r="C246" s="108"/>
      <c r="D246" s="108"/>
      <c r="E246" s="108"/>
      <c r="F246" s="108"/>
      <c r="G246" s="108"/>
      <c r="H246" s="108"/>
      <c r="I246" s="108"/>
      <c r="J246" s="108"/>
      <c r="K246" s="108"/>
      <c r="L246" s="108"/>
      <c r="M246" s="108"/>
      <c r="N246" s="108"/>
      <c r="O246" s="108"/>
      <c r="P246" s="108"/>
      <c r="Q246" s="108"/>
      <c r="R246" s="108"/>
      <c r="S246" s="109"/>
      <c r="T246" s="1"/>
      <c r="U246" s="1"/>
      <c r="V246" s="1"/>
      <c r="W246" s="1"/>
      <c r="X246" s="1"/>
      <c r="Y246" s="1"/>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03"/>
      <c r="BR246" s="204"/>
      <c r="BS246" s="204"/>
      <c r="BT246" s="204"/>
      <c r="BU246" s="204"/>
      <c r="BV246" s="204"/>
      <c r="BW246" s="204"/>
      <c r="BX246" s="204"/>
      <c r="BY246" s="204"/>
      <c r="BZ246" s="204"/>
      <c r="CA246" s="204"/>
      <c r="CB246" s="204"/>
      <c r="CC246" s="204"/>
      <c r="CD246" s="204"/>
      <c r="CE246" s="204"/>
      <c r="CF246" s="204"/>
      <c r="CG246" s="204"/>
      <c r="CH246" s="204"/>
      <c r="CI246" s="204"/>
      <c r="CJ246" s="204"/>
      <c r="CK246" s="204"/>
      <c r="CL246" s="204"/>
      <c r="CM246" s="204"/>
      <c r="CN246" s="204"/>
      <c r="CO246" s="204"/>
      <c r="CP246" s="204"/>
      <c r="CQ246" s="20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LT246" s="283"/>
      <c r="LU246" s="283"/>
      <c r="LV246" s="283"/>
      <c r="LW246" s="283"/>
      <c r="LX246" s="283"/>
      <c r="LY246" s="283"/>
    </row>
    <row r="247" spans="1:337" s="10" customFormat="1" ht="15" hidden="1" x14ac:dyDescent="0.2">
      <c r="A247" s="96"/>
      <c r="B247" s="6"/>
      <c r="C247" s="6"/>
      <c r="D247" s="6"/>
      <c r="E247" s="6"/>
      <c r="F247" s="6"/>
      <c r="G247" s="6"/>
      <c r="H247" s="6"/>
      <c r="I247" s="6"/>
      <c r="J247" s="6"/>
      <c r="K247" s="6"/>
      <c r="L247" s="6"/>
      <c r="M247" s="6"/>
      <c r="N247" s="6"/>
      <c r="O247" s="6"/>
      <c r="P247" s="6"/>
      <c r="Q247" s="6"/>
      <c r="R247" s="6"/>
      <c r="S247" s="7"/>
      <c r="T247" s="1"/>
      <c r="U247" s="1"/>
      <c r="V247" s="1"/>
      <c r="W247" s="1"/>
      <c r="X247" s="1"/>
      <c r="Y247" s="1"/>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03"/>
      <c r="BR247" s="204"/>
      <c r="BS247" s="204"/>
      <c r="BT247" s="204"/>
      <c r="BU247" s="204"/>
      <c r="BV247" s="204"/>
      <c r="BW247" s="204"/>
      <c r="BX247" s="204"/>
      <c r="BY247" s="204"/>
      <c r="BZ247" s="204"/>
      <c r="CA247" s="204"/>
      <c r="CB247" s="204"/>
      <c r="CC247" s="204"/>
      <c r="CD247" s="204"/>
      <c r="CE247" s="204"/>
      <c r="CF247" s="204"/>
      <c r="CG247" s="204"/>
      <c r="CH247" s="204"/>
      <c r="CI247" s="204"/>
      <c r="CJ247" s="204"/>
      <c r="CK247" s="204"/>
      <c r="CL247" s="204"/>
      <c r="CM247" s="204"/>
      <c r="CN247" s="204"/>
      <c r="CO247" s="204"/>
      <c r="CP247" s="204"/>
      <c r="CQ247" s="20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LT247" s="284"/>
      <c r="LU247" s="284"/>
      <c r="LV247" s="284"/>
      <c r="LW247" s="284"/>
      <c r="LX247" s="284"/>
      <c r="LY247" s="284"/>
    </row>
    <row r="248" spans="1:337" s="10" customFormat="1" ht="15" hidden="1" x14ac:dyDescent="0.2">
      <c r="A248" s="96"/>
      <c r="B248" s="6" t="s">
        <v>231</v>
      </c>
      <c r="C248" s="6"/>
      <c r="D248" s="6"/>
      <c r="E248" s="6"/>
      <c r="F248" s="6"/>
      <c r="G248" s="6"/>
      <c r="H248" s="6"/>
      <c r="I248" s="6"/>
      <c r="J248" s="6"/>
      <c r="K248" s="6"/>
      <c r="L248" s="6"/>
      <c r="M248" s="6"/>
      <c r="N248" s="6"/>
      <c r="O248" s="6"/>
      <c r="P248" s="6"/>
      <c r="Q248" s="6"/>
      <c r="R248" s="6"/>
      <c r="S248" s="7"/>
      <c r="T248" s="1"/>
      <c r="U248" s="1"/>
      <c r="V248" s="1"/>
      <c r="W248" s="1"/>
      <c r="X248" s="1"/>
      <c r="Y248" s="1"/>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03"/>
      <c r="BR248" s="204"/>
      <c r="BS248" s="204"/>
      <c r="BT248" s="204"/>
      <c r="BU248" s="204"/>
      <c r="BV248" s="204"/>
      <c r="BW248" s="204"/>
      <c r="BX248" s="204"/>
      <c r="BY248" s="204"/>
      <c r="BZ248" s="204"/>
      <c r="CA248" s="204"/>
      <c r="CB248" s="204"/>
      <c r="CC248" s="204"/>
      <c r="CD248" s="204"/>
      <c r="CE248" s="204"/>
      <c r="CF248" s="204"/>
      <c r="CG248" s="204"/>
      <c r="CH248" s="204"/>
      <c r="CI248" s="204"/>
      <c r="CJ248" s="204"/>
      <c r="CK248" s="204"/>
      <c r="CL248" s="204"/>
      <c r="CM248" s="204"/>
      <c r="CN248" s="204"/>
      <c r="CO248" s="204"/>
      <c r="CP248" s="204"/>
      <c r="CQ248" s="20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LT248" s="284"/>
      <c r="LU248" s="284"/>
      <c r="LV248" s="284"/>
      <c r="LW248" s="284"/>
      <c r="LX248" s="284"/>
      <c r="LY248" s="284"/>
    </row>
    <row r="249" spans="1:337" s="10" customFormat="1" ht="15" hidden="1" x14ac:dyDescent="0.2">
      <c r="A249" s="96"/>
      <c r="B249" s="6"/>
      <c r="C249" s="6"/>
      <c r="D249" s="6"/>
      <c r="E249" s="6"/>
      <c r="F249" s="6"/>
      <c r="G249" s="6"/>
      <c r="H249" s="6"/>
      <c r="I249" s="6"/>
      <c r="J249" s="6"/>
      <c r="K249" s="6"/>
      <c r="L249" s="6"/>
      <c r="M249" s="6"/>
      <c r="N249" s="6"/>
      <c r="O249" s="6"/>
      <c r="P249" s="6"/>
      <c r="Q249" s="6"/>
      <c r="R249" s="6"/>
      <c r="S249" s="7"/>
      <c r="T249" s="1"/>
      <c r="U249" s="1"/>
      <c r="V249" s="1"/>
      <c r="W249" s="1"/>
      <c r="X249" s="1"/>
      <c r="Y249" s="1"/>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03"/>
      <c r="BR249" s="204"/>
      <c r="BS249" s="204"/>
      <c r="BT249" s="204"/>
      <c r="BU249" s="204"/>
      <c r="BV249" s="204"/>
      <c r="BW249" s="204"/>
      <c r="BX249" s="204"/>
      <c r="BY249" s="204"/>
      <c r="BZ249" s="204"/>
      <c r="CA249" s="204"/>
      <c r="CB249" s="204"/>
      <c r="CC249" s="204"/>
      <c r="CD249" s="204"/>
      <c r="CE249" s="204"/>
      <c r="CF249" s="204"/>
      <c r="CG249" s="204"/>
      <c r="CH249" s="204"/>
      <c r="CI249" s="204"/>
      <c r="CJ249" s="204"/>
      <c r="CK249" s="204"/>
      <c r="CL249" s="204"/>
      <c r="CM249" s="204"/>
      <c r="CN249" s="204"/>
      <c r="CO249" s="204"/>
      <c r="CP249" s="204"/>
      <c r="CQ249" s="20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row>
    <row r="250" spans="1:337" s="10" customFormat="1" hidden="1" x14ac:dyDescent="0.25">
      <c r="A250" s="96"/>
      <c r="B250" s="6" t="s">
        <v>2</v>
      </c>
      <c r="C250" s="6"/>
      <c r="D250" s="6"/>
      <c r="E250" s="6"/>
      <c r="F250" s="6"/>
      <c r="G250" s="6"/>
      <c r="H250" s="6"/>
      <c r="I250" s="6"/>
      <c r="J250" s="6"/>
      <c r="K250" s="6"/>
      <c r="L250" s="6"/>
      <c r="M250" s="6"/>
      <c r="N250" s="6"/>
      <c r="O250" s="6"/>
      <c r="P250" s="6"/>
      <c r="Q250" s="6"/>
      <c r="R250" s="6"/>
      <c r="S250" s="7"/>
      <c r="T250" s="1"/>
      <c r="U250" s="1"/>
      <c r="V250" s="1"/>
      <c r="W250" s="1"/>
      <c r="X250" s="1"/>
      <c r="Y250" s="1"/>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03"/>
      <c r="BR250" s="204"/>
      <c r="BS250" s="204"/>
      <c r="BT250" s="204"/>
      <c r="BU250" s="204"/>
      <c r="BV250" s="204"/>
      <c r="BW250" s="204"/>
      <c r="BX250" s="204"/>
      <c r="BY250" s="204"/>
      <c r="BZ250" s="204"/>
      <c r="CA250" s="204"/>
      <c r="CB250" s="204"/>
      <c r="CC250" s="204"/>
      <c r="CD250" s="204"/>
      <c r="CE250" s="204"/>
      <c r="CF250" s="204"/>
      <c r="CG250" s="204"/>
      <c r="CH250" s="204"/>
      <c r="CI250" s="204"/>
      <c r="CJ250" s="204"/>
      <c r="CK250" s="204"/>
      <c r="CL250" s="204"/>
      <c r="CM250" s="204"/>
      <c r="CN250" s="204"/>
      <c r="CO250" s="204"/>
      <c r="CP250" s="204"/>
      <c r="CQ250" s="20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row>
    <row r="251" spans="1:337" s="10" customFormat="1" hidden="1" x14ac:dyDescent="0.25">
      <c r="A251" s="96"/>
      <c r="B251" s="79">
        <v>1</v>
      </c>
      <c r="C251" s="274" t="s">
        <v>29</v>
      </c>
      <c r="D251" s="274"/>
      <c r="E251" s="274"/>
      <c r="F251" s="274"/>
      <c r="G251" s="260">
        <f>CN45</f>
        <v>0</v>
      </c>
      <c r="H251" s="6"/>
      <c r="I251" s="274" t="s">
        <v>4920</v>
      </c>
      <c r="J251" s="274"/>
      <c r="K251" s="274"/>
      <c r="L251" s="260">
        <f>SUM(G251:G253)</f>
        <v>0</v>
      </c>
      <c r="M251" s="261">
        <v>0.25</v>
      </c>
      <c r="N251" s="6"/>
      <c r="O251" s="6"/>
      <c r="P251" s="6"/>
      <c r="Q251" s="6"/>
      <c r="R251" s="6"/>
      <c r="S251" s="7"/>
      <c r="T251" s="1"/>
      <c r="U251" s="1"/>
      <c r="V251" s="1"/>
      <c r="W251" s="1"/>
      <c r="X251" s="1" t="s">
        <v>258</v>
      </c>
      <c r="Y251" s="1"/>
      <c r="Z251" s="2" t="s">
        <v>258</v>
      </c>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03"/>
      <c r="BR251" s="204"/>
      <c r="BS251" s="204"/>
      <c r="BT251" s="204"/>
      <c r="BU251" s="204"/>
      <c r="BV251" s="204"/>
      <c r="BW251" s="204"/>
      <c r="BX251" s="204"/>
      <c r="BY251" s="204"/>
      <c r="BZ251" s="204"/>
      <c r="CA251" s="204"/>
      <c r="CB251" s="204"/>
      <c r="CC251" s="204"/>
      <c r="CD251" s="204"/>
      <c r="CE251" s="204"/>
      <c r="CF251" s="204"/>
      <c r="CG251" s="204"/>
      <c r="CH251" s="204"/>
      <c r="CI251" s="204"/>
      <c r="CJ251" s="204"/>
      <c r="CK251" s="204"/>
      <c r="CL251" s="204"/>
      <c r="CM251" s="204"/>
      <c r="CN251" s="204"/>
      <c r="CO251" s="204"/>
      <c r="CP251" s="204"/>
      <c r="CQ251" s="20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row>
    <row r="252" spans="1:337" s="10" customFormat="1" hidden="1" x14ac:dyDescent="0.25">
      <c r="A252" s="96"/>
      <c r="B252" s="79">
        <v>2</v>
      </c>
      <c r="C252" s="274" t="s">
        <v>232</v>
      </c>
      <c r="D252" s="274"/>
      <c r="E252" s="274"/>
      <c r="F252" s="274"/>
      <c r="G252" s="260">
        <f>CL67</f>
        <v>0</v>
      </c>
      <c r="H252" s="6"/>
      <c r="I252" s="274" t="s">
        <v>4921</v>
      </c>
      <c r="J252" s="274"/>
      <c r="K252" s="274"/>
      <c r="L252" s="32">
        <f>SUM(G254:G256)</f>
        <v>0</v>
      </c>
      <c r="M252" s="261">
        <v>0.5</v>
      </c>
      <c r="N252" s="6"/>
      <c r="O252" s="6"/>
      <c r="P252" s="6"/>
      <c r="Q252" s="6"/>
      <c r="R252" s="6"/>
      <c r="S252" s="7"/>
      <c r="T252" s="1"/>
      <c r="U252" s="1"/>
      <c r="V252" s="1"/>
      <c r="W252" s="1"/>
      <c r="X252" s="1" t="s">
        <v>259</v>
      </c>
      <c r="Y252" s="1"/>
      <c r="Z252" s="2" t="s">
        <v>259</v>
      </c>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03"/>
      <c r="BR252" s="204"/>
      <c r="BS252" s="204"/>
      <c r="BT252" s="204"/>
      <c r="BU252" s="204"/>
      <c r="BV252" s="204"/>
      <c r="BW252" s="204"/>
      <c r="BX252" s="204"/>
      <c r="BY252" s="204"/>
      <c r="BZ252" s="204"/>
      <c r="CA252" s="204"/>
      <c r="CB252" s="204"/>
      <c r="CC252" s="204"/>
      <c r="CD252" s="204"/>
      <c r="CE252" s="204"/>
      <c r="CF252" s="204"/>
      <c r="CG252" s="204"/>
      <c r="CH252" s="204"/>
      <c r="CI252" s="204"/>
      <c r="CJ252" s="204"/>
      <c r="CK252" s="204"/>
      <c r="CL252" s="204"/>
      <c r="CM252" s="204"/>
      <c r="CN252" s="204"/>
      <c r="CO252" s="204"/>
      <c r="CP252" s="204"/>
      <c r="CQ252" s="20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row>
    <row r="253" spans="1:337" s="10" customFormat="1" hidden="1" x14ac:dyDescent="0.25">
      <c r="A253" s="96"/>
      <c r="B253" s="79">
        <v>3</v>
      </c>
      <c r="C253" s="274" t="s">
        <v>233</v>
      </c>
      <c r="D253" s="274"/>
      <c r="E253" s="274"/>
      <c r="F253" s="274"/>
      <c r="G253" s="260">
        <f>AM82</f>
        <v>0</v>
      </c>
      <c r="H253" s="6"/>
      <c r="I253" s="274" t="s">
        <v>4922</v>
      </c>
      <c r="J253" s="274"/>
      <c r="K253" s="274"/>
      <c r="L253" s="245">
        <f>SUM(G257)</f>
        <v>0</v>
      </c>
      <c r="M253" s="261">
        <v>0.2</v>
      </c>
      <c r="N253" s="6"/>
      <c r="O253" s="6"/>
      <c r="P253" s="6"/>
      <c r="Q253" s="6"/>
      <c r="R253" s="6"/>
      <c r="S253" s="7"/>
      <c r="T253" s="1"/>
      <c r="U253" s="1"/>
      <c r="V253" s="1"/>
      <c r="W253" s="1"/>
      <c r="X253" s="1"/>
      <c r="Y253" s="1"/>
      <c r="Z253" s="2" t="s">
        <v>260</v>
      </c>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03"/>
      <c r="BR253" s="204"/>
      <c r="BS253" s="204"/>
      <c r="BT253" s="204"/>
      <c r="BU253" s="204"/>
      <c r="BV253" s="204"/>
      <c r="BW253" s="204"/>
      <c r="BX253" s="204"/>
      <c r="BY253" s="204"/>
      <c r="BZ253" s="204"/>
      <c r="CA253" s="204"/>
      <c r="CB253" s="204"/>
      <c r="CC253" s="204"/>
      <c r="CD253" s="204"/>
      <c r="CE253" s="204"/>
      <c r="CF253" s="204"/>
      <c r="CG253" s="204"/>
      <c r="CH253" s="204"/>
      <c r="CI253" s="204"/>
      <c r="CJ253" s="204"/>
      <c r="CK253" s="204"/>
      <c r="CL253" s="204"/>
      <c r="CM253" s="204"/>
      <c r="CN253" s="204"/>
      <c r="CO253" s="204"/>
      <c r="CP253" s="204"/>
      <c r="CQ253" s="20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row>
    <row r="254" spans="1:337" s="10" customFormat="1" hidden="1" x14ac:dyDescent="0.25">
      <c r="A254" s="96"/>
      <c r="B254" s="79">
        <v>4</v>
      </c>
      <c r="C254" s="274" t="s">
        <v>234</v>
      </c>
      <c r="D254" s="274"/>
      <c r="E254" s="274"/>
      <c r="F254" s="274"/>
      <c r="G254" s="32">
        <f>CK126</f>
        <v>0</v>
      </c>
      <c r="H254" s="6"/>
      <c r="I254" s="274" t="s">
        <v>4923</v>
      </c>
      <c r="J254" s="274"/>
      <c r="K254" s="274"/>
      <c r="L254" s="45">
        <f>SUM(G258)</f>
        <v>0</v>
      </c>
      <c r="M254" s="261">
        <v>0.05</v>
      </c>
      <c r="N254" s="6"/>
      <c r="O254" s="6"/>
      <c r="P254" s="6"/>
      <c r="Q254" s="6"/>
      <c r="R254" s="6"/>
      <c r="S254" s="7"/>
      <c r="T254" s="1"/>
      <c r="U254" s="1"/>
      <c r="V254" s="1"/>
      <c r="W254" s="1"/>
      <c r="X254" s="1"/>
      <c r="Y254" s="1"/>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03"/>
      <c r="BR254" s="204"/>
      <c r="BS254" s="204"/>
      <c r="BT254" s="204"/>
      <c r="BU254" s="204"/>
      <c r="BV254" s="204"/>
      <c r="BW254" s="204"/>
      <c r="BX254" s="204"/>
      <c r="BY254" s="204"/>
      <c r="BZ254" s="204"/>
      <c r="CA254" s="204"/>
      <c r="CB254" s="204"/>
      <c r="CC254" s="204"/>
      <c r="CD254" s="204"/>
      <c r="CE254" s="204"/>
      <c r="CF254" s="204"/>
      <c r="CG254" s="204"/>
      <c r="CH254" s="204"/>
      <c r="CI254" s="204"/>
      <c r="CJ254" s="204"/>
      <c r="CK254" s="204"/>
      <c r="CL254" s="204"/>
      <c r="CM254" s="204"/>
      <c r="CN254" s="204"/>
      <c r="CO254" s="204"/>
      <c r="CP254" s="204"/>
      <c r="CQ254" s="20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row>
    <row r="255" spans="1:337" s="10" customFormat="1" hidden="1" x14ac:dyDescent="0.25">
      <c r="A255" s="96"/>
      <c r="B255" s="79">
        <v>5</v>
      </c>
      <c r="C255" s="274" t="s">
        <v>3</v>
      </c>
      <c r="D255" s="274"/>
      <c r="E255" s="274"/>
      <c r="F255" s="274"/>
      <c r="G255" s="32">
        <f>X140</f>
        <v>0</v>
      </c>
      <c r="H255" s="6"/>
      <c r="I255" s="6"/>
      <c r="J255" s="6"/>
      <c r="K255" s="6"/>
      <c r="L255" s="6"/>
      <c r="M255" s="6"/>
      <c r="N255" s="6"/>
      <c r="O255" s="6"/>
      <c r="P255" s="6"/>
      <c r="Q255" s="6"/>
      <c r="R255" s="6"/>
      <c r="S255" s="7"/>
      <c r="T255" s="1"/>
      <c r="U255" s="1"/>
      <c r="V255" s="1"/>
      <c r="W255" s="1"/>
      <c r="X255" s="1"/>
      <c r="Y255" s="1"/>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03"/>
      <c r="BR255" s="204"/>
      <c r="BS255" s="204"/>
      <c r="BT255" s="204"/>
      <c r="BU255" s="204"/>
      <c r="BV255" s="204"/>
      <c r="BW255" s="204"/>
      <c r="BX255" s="204"/>
      <c r="BY255" s="204"/>
      <c r="BZ255" s="204"/>
      <c r="CA255" s="204"/>
      <c r="CB255" s="204"/>
      <c r="CC255" s="204"/>
      <c r="CD255" s="204"/>
      <c r="CE255" s="204"/>
      <c r="CF255" s="204"/>
      <c r="CG255" s="204"/>
      <c r="CH255" s="204"/>
      <c r="CI255" s="204"/>
      <c r="CJ255" s="204"/>
      <c r="CK255" s="204"/>
      <c r="CL255" s="204"/>
      <c r="CM255" s="204"/>
      <c r="CN255" s="204"/>
      <c r="CO255" s="204"/>
      <c r="CP255" s="204"/>
      <c r="CQ255" s="20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row>
    <row r="256" spans="1:337" s="10" customFormat="1" ht="15" hidden="1" x14ac:dyDescent="0.2">
      <c r="A256" s="96"/>
      <c r="B256" s="79">
        <v>6</v>
      </c>
      <c r="C256" s="274" t="s">
        <v>5</v>
      </c>
      <c r="D256" s="274"/>
      <c r="E256" s="274"/>
      <c r="F256" s="274"/>
      <c r="G256" s="32">
        <f>BX167</f>
        <v>0</v>
      </c>
      <c r="H256" s="6"/>
      <c r="I256" s="6"/>
      <c r="J256" s="6"/>
      <c r="K256" s="6"/>
      <c r="L256" s="6"/>
      <c r="M256" s="6"/>
      <c r="N256" s="6"/>
      <c r="O256" s="6"/>
      <c r="P256" s="6"/>
      <c r="Q256" s="6"/>
      <c r="R256" s="6"/>
      <c r="S256" s="7"/>
      <c r="T256" s="1"/>
      <c r="U256" s="1"/>
      <c r="V256" s="1"/>
      <c r="W256" s="1"/>
      <c r="X256" s="1"/>
      <c r="Y256" s="1"/>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03"/>
      <c r="BR256" s="204"/>
      <c r="BS256" s="204"/>
      <c r="BT256" s="204"/>
      <c r="BU256" s="204"/>
      <c r="BV256" s="204"/>
      <c r="BW256" s="204"/>
      <c r="BX256" s="204"/>
      <c r="BY256" s="204"/>
      <c r="BZ256" s="204"/>
      <c r="CA256" s="204"/>
      <c r="CB256" s="204"/>
      <c r="CC256" s="204"/>
      <c r="CD256" s="204"/>
      <c r="CE256" s="204"/>
      <c r="CF256" s="204"/>
      <c r="CG256" s="204"/>
      <c r="CH256" s="204"/>
      <c r="CI256" s="204"/>
      <c r="CJ256" s="204"/>
      <c r="CK256" s="204"/>
      <c r="CL256" s="204"/>
      <c r="CM256" s="204"/>
      <c r="CN256" s="204"/>
      <c r="CO256" s="204"/>
      <c r="CP256" s="204"/>
      <c r="CQ256" s="20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row>
    <row r="257" spans="1:360" s="10" customFormat="1" ht="15" hidden="1" x14ac:dyDescent="0.2">
      <c r="A257" s="96"/>
      <c r="B257" s="79">
        <v>7</v>
      </c>
      <c r="C257" s="274" t="s">
        <v>7</v>
      </c>
      <c r="D257" s="274"/>
      <c r="E257" s="274"/>
      <c r="F257" s="274"/>
      <c r="G257" s="245">
        <f>CJ188</f>
        <v>0</v>
      </c>
      <c r="H257" s="6"/>
      <c r="I257" s="6"/>
      <c r="J257" s="6"/>
      <c r="K257" s="6"/>
      <c r="L257" s="6"/>
      <c r="M257" s="6"/>
      <c r="N257" s="6"/>
      <c r="O257" s="6"/>
      <c r="P257" s="6"/>
      <c r="Q257" s="6"/>
      <c r="R257" s="6"/>
      <c r="S257" s="7"/>
      <c r="T257" s="1"/>
      <c r="U257" s="1"/>
      <c r="V257" s="1"/>
      <c r="W257" s="1"/>
      <c r="X257" s="1"/>
      <c r="Y257" s="1"/>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03"/>
      <c r="BR257" s="204"/>
      <c r="BS257" s="204"/>
      <c r="BT257" s="204"/>
      <c r="BU257" s="204"/>
      <c r="BV257" s="204"/>
      <c r="BW257" s="204"/>
      <c r="BX257" s="204"/>
      <c r="BY257" s="204"/>
      <c r="BZ257" s="204"/>
      <c r="CA257" s="204"/>
      <c r="CB257" s="204"/>
      <c r="CC257" s="204"/>
      <c r="CD257" s="204"/>
      <c r="CE257" s="204"/>
      <c r="CF257" s="204"/>
      <c r="CG257" s="204"/>
      <c r="CH257" s="204"/>
      <c r="CI257" s="204"/>
      <c r="CJ257" s="204"/>
      <c r="CK257" s="204"/>
      <c r="CL257" s="204"/>
      <c r="CM257" s="204"/>
      <c r="CN257" s="204"/>
      <c r="CO257" s="204"/>
      <c r="CP257" s="204"/>
      <c r="CQ257" s="20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row>
    <row r="258" spans="1:360" s="10" customFormat="1" ht="15" hidden="1" x14ac:dyDescent="0.2">
      <c r="A258" s="96"/>
      <c r="B258" s="79">
        <v>8</v>
      </c>
      <c r="C258" s="274" t="s">
        <v>235</v>
      </c>
      <c r="D258" s="274"/>
      <c r="E258" s="274"/>
      <c r="F258" s="274"/>
      <c r="G258" s="45"/>
      <c r="H258" s="6"/>
      <c r="I258" s="6"/>
      <c r="J258" s="6"/>
      <c r="K258" s="6"/>
      <c r="L258" s="6"/>
      <c r="M258" s="6"/>
      <c r="N258" s="6"/>
      <c r="O258" s="6"/>
      <c r="P258" s="6"/>
      <c r="Q258" s="6"/>
      <c r="R258" s="6"/>
      <c r="S258" s="7"/>
      <c r="T258" s="1"/>
      <c r="U258" s="1"/>
      <c r="V258" s="1"/>
      <c r="W258" s="1"/>
      <c r="X258" s="1"/>
      <c r="Y258" s="1"/>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03"/>
      <c r="BR258" s="204"/>
      <c r="BS258" s="204"/>
      <c r="BT258" s="204"/>
      <c r="BU258" s="204"/>
      <c r="BV258" s="204"/>
      <c r="BW258" s="204"/>
      <c r="BX258" s="204"/>
      <c r="BY258" s="204"/>
      <c r="BZ258" s="204"/>
      <c r="CA258" s="204"/>
      <c r="CB258" s="204"/>
      <c r="CC258" s="204"/>
      <c r="CD258" s="204"/>
      <c r="CE258" s="204"/>
      <c r="CF258" s="204"/>
      <c r="CG258" s="204"/>
      <c r="CH258" s="204"/>
      <c r="CI258" s="204"/>
      <c r="CJ258" s="204"/>
      <c r="CK258" s="204"/>
      <c r="CL258" s="204"/>
      <c r="CM258" s="204"/>
      <c r="CN258" s="204"/>
      <c r="CO258" s="204"/>
      <c r="CP258" s="204"/>
      <c r="CQ258" s="20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row>
    <row r="259" spans="1:360" s="10" customFormat="1" hidden="1" x14ac:dyDescent="0.25">
      <c r="A259" s="96"/>
      <c r="B259" s="6"/>
      <c r="C259" s="6"/>
      <c r="D259" s="6"/>
      <c r="E259" s="6"/>
      <c r="F259" s="6"/>
      <c r="G259" s="6"/>
      <c r="H259" s="6"/>
      <c r="I259" s="6"/>
      <c r="J259" s="6"/>
      <c r="K259" s="6"/>
      <c r="L259" s="6"/>
      <c r="M259" s="6"/>
      <c r="N259" s="6"/>
      <c r="O259" s="6"/>
      <c r="P259" s="6"/>
      <c r="Q259" s="6"/>
      <c r="R259" s="6"/>
      <c r="S259" s="7"/>
      <c r="T259" s="1"/>
      <c r="U259" s="1"/>
      <c r="V259" s="1"/>
      <c r="W259" s="1"/>
      <c r="X259" s="1"/>
      <c r="Y259" s="1"/>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03"/>
      <c r="BR259" s="204"/>
      <c r="BS259" s="204"/>
      <c r="BT259" s="204"/>
      <c r="BU259" s="204"/>
      <c r="BV259" s="204"/>
      <c r="BW259" s="204"/>
      <c r="BX259" s="204"/>
      <c r="BY259" s="204"/>
      <c r="BZ259" s="204"/>
      <c r="CA259" s="204"/>
      <c r="CB259" s="204"/>
      <c r="CC259" s="204"/>
      <c r="CD259" s="204"/>
      <c r="CE259" s="204"/>
      <c r="CF259" s="204"/>
      <c r="CG259" s="204"/>
      <c r="CH259" s="204"/>
      <c r="CI259" s="204"/>
      <c r="CJ259" s="204"/>
      <c r="CK259" s="204"/>
      <c r="CL259" s="204"/>
      <c r="CM259" s="204"/>
      <c r="CN259" s="204"/>
      <c r="CO259" s="204"/>
      <c r="CP259" s="204"/>
      <c r="CQ259" s="20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row>
    <row r="260" spans="1:360" s="10" customFormat="1" ht="16.5" hidden="1" thickBot="1" x14ac:dyDescent="0.3">
      <c r="A260" s="96"/>
      <c r="B260" s="6"/>
      <c r="C260" s="119" t="s">
        <v>270</v>
      </c>
      <c r="D260" s="6"/>
      <c r="E260" s="6"/>
      <c r="F260" s="6"/>
      <c r="G260" s="6"/>
      <c r="H260" s="6"/>
      <c r="I260" s="6"/>
      <c r="J260" s="6"/>
      <c r="K260" s="6"/>
      <c r="L260" s="6"/>
      <c r="M260" s="6"/>
      <c r="N260" s="6"/>
      <c r="O260" s="6"/>
      <c r="P260" s="6"/>
      <c r="Q260" s="6"/>
      <c r="R260" s="6"/>
      <c r="S260" s="7"/>
      <c r="T260" s="1"/>
      <c r="U260" s="1"/>
      <c r="V260" s="1"/>
      <c r="W260" s="1"/>
      <c r="X260" s="1"/>
      <c r="Y260" s="1"/>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3"/>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LS260" s="281" t="s">
        <v>4906</v>
      </c>
      <c r="LT260" s="282"/>
      <c r="LU260" s="282"/>
      <c r="LV260" s="282"/>
      <c r="LW260" s="282"/>
      <c r="LX260" s="282"/>
      <c r="LY260" s="282"/>
      <c r="LZ260" s="282"/>
      <c r="MA260" s="282"/>
      <c r="MB260" s="282"/>
      <c r="MC260" s="282"/>
      <c r="MD260" s="282"/>
      <c r="ME260" s="282"/>
      <c r="MF260" s="282"/>
      <c r="MG260" s="282"/>
      <c r="MH260" s="282"/>
      <c r="MI260" s="282"/>
      <c r="MJ260" s="282"/>
      <c r="MK260" s="282"/>
      <c r="ML260" s="282"/>
      <c r="MM260" s="282"/>
      <c r="MN260" s="282"/>
      <c r="MO260" s="282"/>
      <c r="MP260" s="282"/>
      <c r="MQ260" s="282"/>
      <c r="MR260" s="282"/>
      <c r="MS260" s="282"/>
      <c r="MT260" s="282"/>
      <c r="MU260" s="282"/>
      <c r="MV260" s="282"/>
    </row>
    <row r="261" spans="1:360" s="10" customFormat="1" hidden="1" x14ac:dyDescent="0.25">
      <c r="A261" s="96"/>
      <c r="B261" s="6"/>
      <c r="C261" s="285" t="s">
        <v>236</v>
      </c>
      <c r="D261" s="285"/>
      <c r="E261" s="285"/>
      <c r="F261" s="262" t="s">
        <v>23</v>
      </c>
      <c r="G261" s="262"/>
      <c r="H261" s="262"/>
      <c r="I261" s="262"/>
      <c r="J261" s="262"/>
      <c r="K261" s="262"/>
      <c r="L261" s="6"/>
      <c r="M261" s="6"/>
      <c r="N261" s="6"/>
      <c r="O261" s="6"/>
      <c r="P261" s="6"/>
      <c r="Q261" s="6"/>
      <c r="R261" s="6"/>
      <c r="S261" s="7"/>
      <c r="T261" s="1"/>
      <c r="U261" s="1"/>
      <c r="V261" s="1"/>
      <c r="W261" s="1"/>
      <c r="X261" s="1"/>
      <c r="Y261" s="80" t="s">
        <v>237</v>
      </c>
      <c r="Z261" s="81"/>
      <c r="AA261" s="81"/>
      <c r="AB261" s="81"/>
      <c r="AC261" s="81"/>
      <c r="AD261" s="81"/>
      <c r="AE261" s="81"/>
      <c r="AF261" s="81"/>
      <c r="AG261" s="81"/>
      <c r="AH261" s="367" t="str">
        <f>J27</f>
        <v>IVE</v>
      </c>
      <c r="AI261" s="367"/>
      <c r="AJ261" s="367"/>
      <c r="AK261" s="367"/>
      <c r="AL261" s="367"/>
      <c r="AM261" s="367"/>
      <c r="AN261" s="81"/>
      <c r="AO261" s="82"/>
      <c r="AP261" s="83"/>
      <c r="AQ261" s="81"/>
      <c r="AR261" s="81"/>
      <c r="AS261" s="81"/>
      <c r="AT261" s="81"/>
      <c r="AU261" s="81"/>
      <c r="AV261" s="81"/>
      <c r="AW261" s="81"/>
      <c r="AX261" s="81"/>
      <c r="AY261" s="367" t="str">
        <f>J27</f>
        <v>IVE</v>
      </c>
      <c r="AZ261" s="367"/>
      <c r="BA261" s="367"/>
      <c r="BB261" s="367"/>
      <c r="BC261" s="367"/>
      <c r="BD261" s="367"/>
      <c r="BE261" s="81"/>
      <c r="BF261" s="82"/>
      <c r="BG261" s="83"/>
      <c r="BH261" s="81"/>
      <c r="BI261" s="81"/>
      <c r="BJ261" s="81"/>
      <c r="BK261" s="81"/>
      <c r="BL261" s="81"/>
      <c r="BM261" s="81"/>
      <c r="BN261" s="81"/>
      <c r="BO261" s="81"/>
      <c r="BP261" s="81"/>
      <c r="BQ261" s="271" t="str">
        <f>J27</f>
        <v>IVE</v>
      </c>
      <c r="BR261" s="271"/>
      <c r="BS261" s="271"/>
      <c r="BT261" s="271"/>
      <c r="BU261" s="271"/>
      <c r="BV261" s="271"/>
      <c r="BW261" s="81"/>
      <c r="BX261" s="82"/>
      <c r="BY261" s="272"/>
      <c r="BZ261" s="273"/>
      <c r="CA261" s="273"/>
      <c r="CB261" s="273"/>
      <c r="CC261" s="273"/>
      <c r="CD261" s="4"/>
      <c r="CE261" s="4"/>
      <c r="CF261" s="4"/>
      <c r="CG261" s="4"/>
      <c r="CH261" s="4"/>
      <c r="CI261" s="4"/>
      <c r="CJ261" s="4"/>
      <c r="CK261" s="285" t="str">
        <f>I76</f>
        <v>DIFUSIÓN DEL PROYECTO</v>
      </c>
      <c r="CL261" s="285"/>
      <c r="CM261" s="285"/>
      <c r="CN261" s="285"/>
      <c r="CO261" s="285"/>
      <c r="CP261" s="285"/>
      <c r="CQ261" s="285"/>
      <c r="CR261" s="285"/>
      <c r="CS261" s="285"/>
      <c r="CT261" s="285"/>
      <c r="CU261" s="285"/>
      <c r="CV261" s="285"/>
      <c r="CW261" s="285"/>
      <c r="CX261" s="285"/>
      <c r="CY261" s="285"/>
      <c r="CZ261" s="285"/>
      <c r="DA261" s="285"/>
      <c r="DB261" s="285"/>
      <c r="DC261" s="364" t="str">
        <f>I90</f>
        <v>TALLERES A DESARROLLAR</v>
      </c>
      <c r="DD261" s="365"/>
      <c r="DE261" s="365"/>
      <c r="DF261" s="365"/>
      <c r="DG261" s="365"/>
      <c r="DH261" s="365"/>
      <c r="DI261" s="365"/>
      <c r="DJ261" s="365"/>
      <c r="DK261" s="365"/>
      <c r="DL261" s="365"/>
      <c r="DM261" s="365"/>
      <c r="DN261" s="365"/>
      <c r="DO261" s="365"/>
      <c r="DP261" s="365"/>
      <c r="DQ261" s="365"/>
      <c r="DR261" s="365"/>
      <c r="DS261" s="365"/>
      <c r="DT261" s="365"/>
      <c r="DU261" s="365"/>
      <c r="DV261" s="365"/>
      <c r="DW261" s="365"/>
      <c r="DX261" s="365"/>
      <c r="DY261" s="365"/>
      <c r="DZ261" s="365"/>
      <c r="EA261" s="365"/>
      <c r="EB261" s="365"/>
      <c r="EC261" s="365"/>
      <c r="ED261" s="365"/>
      <c r="EE261" s="365"/>
      <c r="EF261" s="365"/>
      <c r="EG261" s="365"/>
      <c r="EH261" s="365"/>
      <c r="EI261" s="365"/>
      <c r="EJ261" s="365"/>
      <c r="EK261" s="365"/>
      <c r="EL261" s="365"/>
      <c r="EM261" s="365"/>
      <c r="EN261" s="365"/>
      <c r="EO261" s="365"/>
      <c r="EP261" s="366"/>
      <c r="EQ261" s="288" t="str">
        <f>I105</f>
        <v>DURACIÓN DE LOS TALLERES</v>
      </c>
      <c r="ER261" s="278"/>
      <c r="ES261" s="278"/>
      <c r="ET261" s="278"/>
      <c r="EU261" s="278"/>
      <c r="EV261" s="278"/>
      <c r="EW261" s="278"/>
      <c r="EX261" s="278"/>
      <c r="EY261" s="278"/>
      <c r="EZ261" s="278"/>
      <c r="FA261" s="278"/>
      <c r="FB261" s="278"/>
      <c r="FC261" s="278"/>
      <c r="FD261" s="278"/>
      <c r="FE261" s="278"/>
      <c r="FF261" s="278"/>
      <c r="FG261" s="278"/>
      <c r="FH261" s="278"/>
      <c r="FI261" s="278"/>
      <c r="FJ261" s="278"/>
      <c r="FK261" s="278"/>
      <c r="FL261" s="278"/>
      <c r="FM261" s="278"/>
      <c r="FN261" s="278"/>
      <c r="FO261" s="278"/>
      <c r="FP261" s="278"/>
      <c r="FQ261" s="278"/>
      <c r="FR261" s="278"/>
      <c r="FS261" s="278"/>
      <c r="FT261" s="278"/>
      <c r="FU261" s="278"/>
      <c r="FV261" s="278"/>
      <c r="FW261" s="278"/>
      <c r="FX261" s="278"/>
      <c r="FY261" s="278"/>
      <c r="FZ261" s="32" t="str">
        <f>I118</f>
        <v>ENCUENTROS DEL PROYECTO</v>
      </c>
      <c r="GA261" s="285" t="str">
        <f>H132</f>
        <v>CRONOGRAMA</v>
      </c>
      <c r="GB261" s="285"/>
      <c r="GC261" s="285"/>
      <c r="GD261" s="285"/>
      <c r="GE261" s="285"/>
      <c r="GF261" s="285"/>
      <c r="GG261" s="285"/>
      <c r="GH261" s="285"/>
      <c r="GI261" s="285"/>
      <c r="GJ261" s="285"/>
      <c r="GK261" s="285"/>
      <c r="GL261" s="285"/>
      <c r="GM261" s="285"/>
      <c r="GN261" s="285"/>
      <c r="GO261" s="285"/>
      <c r="GP261" s="285"/>
      <c r="GQ261" s="285"/>
      <c r="GR261" s="285"/>
      <c r="GS261" s="285"/>
      <c r="GT261" s="285"/>
      <c r="GU261" s="285"/>
      <c r="GV261" s="285"/>
      <c r="GW261" s="285"/>
      <c r="GX261" s="285"/>
      <c r="GY261" s="285"/>
      <c r="GZ261" s="285"/>
      <c r="HA261" s="285"/>
      <c r="HB261" s="285"/>
      <c r="HC261" s="285"/>
      <c r="HD261" s="285"/>
      <c r="HE261" s="285"/>
      <c r="HF261" s="285"/>
      <c r="HG261" s="285"/>
      <c r="HH261" s="285"/>
      <c r="HI261" s="285"/>
      <c r="HJ261" s="285"/>
      <c r="HK261" s="285"/>
      <c r="HL261" s="285"/>
      <c r="HM261" s="285"/>
      <c r="HN261" s="285"/>
      <c r="HO261" s="285"/>
      <c r="HP261" s="285"/>
      <c r="HQ261" s="285"/>
      <c r="HR261" s="285"/>
      <c r="HS261" s="285"/>
      <c r="HT261" s="285"/>
      <c r="HU261" s="285"/>
      <c r="HV261" s="285"/>
      <c r="HW261" s="285"/>
      <c r="HX261" s="285"/>
      <c r="HY261" s="285"/>
      <c r="HZ261" s="285"/>
      <c r="IA261" s="285"/>
      <c r="IB261" s="285"/>
      <c r="IC261" s="285"/>
      <c r="ID261" s="285"/>
      <c r="IE261" s="285"/>
      <c r="IF261" s="285"/>
      <c r="IG261" s="285"/>
      <c r="IH261" s="285"/>
      <c r="II261" s="285"/>
      <c r="IJ261" s="285"/>
      <c r="IK261" s="285"/>
      <c r="IL261" s="262" t="str">
        <f>I150</f>
        <v>PRESUPUESTO</v>
      </c>
      <c r="IM261" s="262"/>
      <c r="IN261" s="262"/>
      <c r="IO261" s="262"/>
      <c r="IP261" s="262"/>
      <c r="IQ261" s="262"/>
      <c r="IR261" s="262"/>
      <c r="IS261" s="262"/>
      <c r="IT261" s="262"/>
      <c r="IU261" s="262"/>
      <c r="IV261" s="262"/>
      <c r="IW261" s="262"/>
      <c r="IX261" s="262"/>
      <c r="IY261" s="262"/>
      <c r="IZ261" s="262"/>
      <c r="JA261" s="262"/>
      <c r="JB261" s="262"/>
      <c r="JC261" s="262"/>
      <c r="JD261" s="262"/>
      <c r="JE261" s="262"/>
      <c r="JF261" s="262"/>
      <c r="JG261" s="262"/>
      <c r="JH261" s="262"/>
      <c r="JI261" s="262"/>
      <c r="JJ261" s="262"/>
      <c r="JK261" s="262"/>
      <c r="JL261" s="262"/>
      <c r="JM261" s="262"/>
      <c r="JN261" s="262"/>
      <c r="JO261" s="262"/>
      <c r="JP261" s="262"/>
      <c r="JQ261" s="262"/>
      <c r="JR261" s="262"/>
      <c r="JS261" s="262"/>
      <c r="JT261" s="262"/>
      <c r="JU261" s="262"/>
      <c r="JV261" s="262"/>
      <c r="JW261" s="262"/>
      <c r="JX261" s="262"/>
      <c r="JY261" s="262"/>
      <c r="JZ261" s="262"/>
      <c r="KA261" s="262"/>
      <c r="KB261" s="262"/>
      <c r="KC261" s="262"/>
      <c r="KD261" s="285" t="str">
        <f>I176</f>
        <v>EVALUACIÓN</v>
      </c>
      <c r="KE261" s="285"/>
      <c r="KF261" s="285"/>
      <c r="KG261" s="285"/>
      <c r="KH261" s="285"/>
      <c r="KI261" s="285"/>
      <c r="KJ261" s="285"/>
      <c r="KK261" s="285"/>
      <c r="KL261" s="285"/>
      <c r="KM261" s="285"/>
      <c r="KN261" s="285"/>
      <c r="KO261" s="285"/>
      <c r="KP261" s="285"/>
      <c r="KQ261" s="285"/>
      <c r="KR261" s="285"/>
      <c r="KS261" s="285"/>
      <c r="KT261" s="262" t="str">
        <f>I200</f>
        <v>RESPONSABLE DEL PROYECTO</v>
      </c>
      <c r="KU261" s="262"/>
      <c r="KV261" s="262"/>
      <c r="KW261" s="262"/>
      <c r="KX261" s="262"/>
      <c r="KY261" s="262"/>
      <c r="KZ261" s="262"/>
      <c r="LA261" s="262"/>
      <c r="LB261" s="262"/>
      <c r="LC261" s="262"/>
      <c r="LD261" s="262"/>
      <c r="LE261" s="262"/>
      <c r="LF261" s="262"/>
      <c r="LG261" s="262"/>
      <c r="LH261" s="262"/>
      <c r="LI261" s="262"/>
      <c r="LJ261" s="262"/>
      <c r="LK261" s="262"/>
      <c r="LL261" s="262"/>
      <c r="LM261" s="262"/>
      <c r="LN261" s="262"/>
      <c r="LO261" s="37"/>
      <c r="LP261" s="288" t="s">
        <v>269</v>
      </c>
      <c r="LQ261" s="278"/>
      <c r="LR261" s="278"/>
      <c r="LS261" s="263" t="s">
        <v>217</v>
      </c>
      <c r="LT261" s="263"/>
      <c r="LU261" s="285" t="s">
        <v>218</v>
      </c>
      <c r="LV261" s="285"/>
      <c r="LW261" s="263" t="s">
        <v>219</v>
      </c>
      <c r="LX261" s="263"/>
      <c r="LY261" s="286" t="s">
        <v>220</v>
      </c>
      <c r="LZ261" s="286"/>
      <c r="MA261" s="263" t="s">
        <v>221</v>
      </c>
      <c r="MB261" s="263"/>
      <c r="MC261" s="286" t="s">
        <v>222</v>
      </c>
      <c r="MD261" s="286"/>
      <c r="ME261" s="287" t="s">
        <v>223</v>
      </c>
      <c r="MF261" s="287"/>
      <c r="MG261" s="288" t="s">
        <v>4909</v>
      </c>
      <c r="MH261" s="278"/>
      <c r="MI261" s="289" t="s">
        <v>4910</v>
      </c>
      <c r="MJ261" s="289"/>
      <c r="MK261" s="278" t="s">
        <v>4911</v>
      </c>
      <c r="ML261" s="278"/>
      <c r="MM261" s="279" t="s">
        <v>4912</v>
      </c>
      <c r="MN261" s="279"/>
      <c r="MO261" s="280" t="s">
        <v>4913</v>
      </c>
      <c r="MP261" s="280"/>
      <c r="MQ261" s="250" t="s">
        <v>228</v>
      </c>
      <c r="MR261" s="250"/>
      <c r="MS261" s="249" t="s">
        <v>229</v>
      </c>
      <c r="MT261" s="249"/>
      <c r="MU261" s="250" t="s">
        <v>230</v>
      </c>
      <c r="MV261" s="246"/>
    </row>
    <row r="262" spans="1:360" s="54" customFormat="1" ht="15" hidden="1" x14ac:dyDescent="0.2">
      <c r="A262" s="96"/>
      <c r="B262" s="120" t="s">
        <v>24</v>
      </c>
      <c r="C262" s="121" t="s">
        <v>238</v>
      </c>
      <c r="D262" s="121" t="s">
        <v>239</v>
      </c>
      <c r="E262" s="121" t="s">
        <v>240</v>
      </c>
      <c r="F262" s="269" t="s">
        <v>241</v>
      </c>
      <c r="G262" s="269"/>
      <c r="H262" s="269" t="s">
        <v>242</v>
      </c>
      <c r="I262" s="269"/>
      <c r="J262" s="269" t="s">
        <v>243</v>
      </c>
      <c r="K262" s="269"/>
      <c r="L262" s="270" t="s">
        <v>244</v>
      </c>
      <c r="M262" s="270"/>
      <c r="N262" s="270" t="s">
        <v>245</v>
      </c>
      <c r="O262" s="270"/>
      <c r="P262" s="270"/>
      <c r="Q262" s="270"/>
      <c r="R262" s="270" t="s">
        <v>246</v>
      </c>
      <c r="S262" s="270"/>
      <c r="T262" s="270"/>
      <c r="U262" s="360" t="str">
        <f>L22</f>
        <v>COMUNA</v>
      </c>
      <c r="V262" s="360"/>
      <c r="W262" s="360"/>
      <c r="X262" s="361"/>
      <c r="Y262" s="362" t="str">
        <f>B28</f>
        <v>RBD</v>
      </c>
      <c r="Z262" s="357"/>
      <c r="AA262" s="351" t="str">
        <f>C28</f>
        <v>ESTABLECIMIENTO EDUCACIONAL</v>
      </c>
      <c r="AB262" s="351"/>
      <c r="AC262" s="351"/>
      <c r="AD262" s="351"/>
      <c r="AE262" s="351"/>
      <c r="AF262" s="351"/>
      <c r="AG262" s="354"/>
      <c r="AH262" s="351" t="str">
        <f>J28</f>
        <v>COMUNAL</v>
      </c>
      <c r="AI262" s="351"/>
      <c r="AJ262" s="363" t="str">
        <f>K28</f>
        <v>BÁSICA</v>
      </c>
      <c r="AK262" s="363"/>
      <c r="AL262" s="351" t="str">
        <f>L28</f>
        <v>MEDIA</v>
      </c>
      <c r="AM262" s="351"/>
      <c r="AN262" s="351" t="str">
        <f>M28</f>
        <v>MATRÍCULA</v>
      </c>
      <c r="AO262" s="352"/>
      <c r="AP262" s="358" t="str">
        <f>B28</f>
        <v>RBD</v>
      </c>
      <c r="AQ262" s="269"/>
      <c r="AR262" s="269" t="str">
        <f>C28</f>
        <v>ESTABLECIMIENTO EDUCACIONAL</v>
      </c>
      <c r="AS262" s="269"/>
      <c r="AT262" s="269"/>
      <c r="AU262" s="269"/>
      <c r="AV262" s="269"/>
      <c r="AW262" s="269"/>
      <c r="AX262" s="269"/>
      <c r="AY262" s="269" t="str">
        <f>J28</f>
        <v>COMUNAL</v>
      </c>
      <c r="AZ262" s="269"/>
      <c r="BA262" s="359" t="str">
        <f>K28</f>
        <v>BÁSICA</v>
      </c>
      <c r="BB262" s="359"/>
      <c r="BC262" s="269" t="str">
        <f>L28</f>
        <v>MEDIA</v>
      </c>
      <c r="BD262" s="269"/>
      <c r="BE262" s="269" t="str">
        <f>M28</f>
        <v>MATRÍCULA</v>
      </c>
      <c r="BF262" s="355"/>
      <c r="BG262" s="356" t="str">
        <f>B28</f>
        <v>RBD</v>
      </c>
      <c r="BH262" s="351"/>
      <c r="BI262" s="351" t="str">
        <f>C28</f>
        <v>ESTABLECIMIENTO EDUCACIONAL</v>
      </c>
      <c r="BJ262" s="351"/>
      <c r="BK262" s="351"/>
      <c r="BL262" s="351"/>
      <c r="BM262" s="351"/>
      <c r="BN262" s="351"/>
      <c r="BO262" s="351"/>
      <c r="BP262" s="153"/>
      <c r="BQ262" s="357" t="str">
        <f>J28</f>
        <v>COMUNAL</v>
      </c>
      <c r="BR262" s="357"/>
      <c r="BS262" s="351" t="str">
        <f>K28</f>
        <v>BÁSICA</v>
      </c>
      <c r="BT262" s="351"/>
      <c r="BU262" s="351" t="str">
        <f>L28</f>
        <v>MEDIA</v>
      </c>
      <c r="BV262" s="351"/>
      <c r="BW262" s="351" t="str">
        <f>M28</f>
        <v>MATRÍCULA</v>
      </c>
      <c r="BX262" s="354"/>
      <c r="BY262" s="270" t="str">
        <f>I41</f>
        <v>FUNDAMENTACIÓN</v>
      </c>
      <c r="BZ262" s="270"/>
      <c r="CA262" s="270"/>
      <c r="CB262" s="270"/>
      <c r="CC262" s="270"/>
      <c r="CD262" s="270"/>
      <c r="CE262" s="269" t="str">
        <f>I58</f>
        <v>OBJETIVO DEL PROYECTO</v>
      </c>
      <c r="CF262" s="269"/>
      <c r="CG262" s="269"/>
      <c r="CH262" s="269"/>
      <c r="CI262" s="269"/>
      <c r="CJ262" s="269"/>
      <c r="CK262" s="121" t="str">
        <f>C79</f>
        <v>Actividad</v>
      </c>
      <c r="CL262" s="121" t="str">
        <f>K79</f>
        <v>Destinatarios</v>
      </c>
      <c r="CM262" s="121" t="str">
        <f>P79</f>
        <v>RBD ASOCIADOS</v>
      </c>
      <c r="CN262" s="182" t="str">
        <f>C79</f>
        <v>Actividad</v>
      </c>
      <c r="CO262" s="182" t="str">
        <f>K79</f>
        <v>Destinatarios</v>
      </c>
      <c r="CP262" s="182" t="str">
        <f>P79</f>
        <v>RBD ASOCIADOS</v>
      </c>
      <c r="CQ262" s="121" t="str">
        <f>C79</f>
        <v>Actividad</v>
      </c>
      <c r="CR262" s="121" t="str">
        <f>K79</f>
        <v>Destinatarios</v>
      </c>
      <c r="CS262" s="121" t="str">
        <f>P79</f>
        <v>RBD ASOCIADOS</v>
      </c>
      <c r="CT262" s="182" t="str">
        <f>C79</f>
        <v>Actividad</v>
      </c>
      <c r="CU262" s="182" t="str">
        <f>K79</f>
        <v>Destinatarios</v>
      </c>
      <c r="CV262" s="182" t="str">
        <f>P79</f>
        <v>RBD ASOCIADOS</v>
      </c>
      <c r="CW262" s="121" t="str">
        <f>C79</f>
        <v>Actividad</v>
      </c>
      <c r="CX262" s="121" t="str">
        <f>K79</f>
        <v>Destinatarios</v>
      </c>
      <c r="CY262" s="121" t="str">
        <f>P79</f>
        <v>RBD ASOCIADOS</v>
      </c>
      <c r="CZ262" s="182" t="str">
        <f>C79</f>
        <v>Actividad</v>
      </c>
      <c r="DA262" s="182" t="str">
        <f>K79</f>
        <v>Destinatarios</v>
      </c>
      <c r="DB262" s="182" t="str">
        <f>P79</f>
        <v>RBD ASOCIADOS</v>
      </c>
      <c r="DC262" s="181" t="s">
        <v>84</v>
      </c>
      <c r="DD262" s="181" t="s">
        <v>85</v>
      </c>
      <c r="DE262" s="181" t="s">
        <v>247</v>
      </c>
      <c r="DF262" s="181" t="s">
        <v>248</v>
      </c>
      <c r="DG262" s="181" t="s">
        <v>249</v>
      </c>
      <c r="DH262" s="181" t="s">
        <v>250</v>
      </c>
      <c r="DI262" s="181" t="s">
        <v>90</v>
      </c>
      <c r="DJ262" s="181" t="s">
        <v>251</v>
      </c>
      <c r="DK262" s="183" t="s">
        <v>84</v>
      </c>
      <c r="DL262" s="183" t="s">
        <v>85</v>
      </c>
      <c r="DM262" s="183" t="s">
        <v>247</v>
      </c>
      <c r="DN262" s="183" t="s">
        <v>248</v>
      </c>
      <c r="DO262" s="183" t="s">
        <v>249</v>
      </c>
      <c r="DP262" s="183" t="s">
        <v>250</v>
      </c>
      <c r="DQ262" s="183" t="s">
        <v>90</v>
      </c>
      <c r="DR262" s="183" t="s">
        <v>251</v>
      </c>
      <c r="DS262" s="181" t="s">
        <v>84</v>
      </c>
      <c r="DT262" s="181" t="s">
        <v>85</v>
      </c>
      <c r="DU262" s="181" t="s">
        <v>247</v>
      </c>
      <c r="DV262" s="181" t="s">
        <v>248</v>
      </c>
      <c r="DW262" s="181" t="s">
        <v>249</v>
      </c>
      <c r="DX262" s="181" t="s">
        <v>250</v>
      </c>
      <c r="DY262" s="181" t="s">
        <v>90</v>
      </c>
      <c r="DZ262" s="181" t="s">
        <v>251</v>
      </c>
      <c r="EA262" s="183" t="s">
        <v>84</v>
      </c>
      <c r="EB262" s="183" t="s">
        <v>85</v>
      </c>
      <c r="EC262" s="183" t="s">
        <v>247</v>
      </c>
      <c r="ED262" s="183" t="s">
        <v>248</v>
      </c>
      <c r="EE262" s="183" t="s">
        <v>249</v>
      </c>
      <c r="EF262" s="183" t="s">
        <v>250</v>
      </c>
      <c r="EG262" s="183" t="s">
        <v>90</v>
      </c>
      <c r="EH262" s="183" t="s">
        <v>251</v>
      </c>
      <c r="EI262" s="181" t="s">
        <v>84</v>
      </c>
      <c r="EJ262" s="181" t="s">
        <v>85</v>
      </c>
      <c r="EK262" s="181" t="s">
        <v>247</v>
      </c>
      <c r="EL262" s="181" t="s">
        <v>248</v>
      </c>
      <c r="EM262" s="181" t="s">
        <v>249</v>
      </c>
      <c r="EN262" s="181" t="s">
        <v>250</v>
      </c>
      <c r="EO262" s="181" t="s">
        <v>90</v>
      </c>
      <c r="EP262" s="181" t="s">
        <v>251</v>
      </c>
      <c r="EQ262" s="182" t="str">
        <f>B108</f>
        <v>N°</v>
      </c>
      <c r="ER262" s="182" t="str">
        <f>C108</f>
        <v>Taller</v>
      </c>
      <c r="ES262" s="182" t="str">
        <f>I108</f>
        <v>RBD Asociados</v>
      </c>
      <c r="ET262" s="182" t="str">
        <f>J109</f>
        <v>Día</v>
      </c>
      <c r="EU262" s="182" t="str">
        <f>L109</f>
        <v>Mes</v>
      </c>
      <c r="EV262" s="182" t="str">
        <f>N109</f>
        <v>Día</v>
      </c>
      <c r="EW262" s="182" t="str">
        <f>P109</f>
        <v>Mes</v>
      </c>
      <c r="EX262" s="54" t="str">
        <f>B108</f>
        <v>N°</v>
      </c>
      <c r="EY262" s="54" t="str">
        <f>C108</f>
        <v>Taller</v>
      </c>
      <c r="EZ262" s="54" t="str">
        <f>I108</f>
        <v>RBD Asociados</v>
      </c>
      <c r="FA262" s="54" t="str">
        <f>J109</f>
        <v>Día</v>
      </c>
      <c r="FB262" s="54" t="str">
        <f>L109</f>
        <v>Mes</v>
      </c>
      <c r="FC262" s="54" t="str">
        <f>N109</f>
        <v>Día</v>
      </c>
      <c r="FD262" s="54" t="str">
        <f>P109</f>
        <v>Mes</v>
      </c>
      <c r="FE262" s="186" t="str">
        <f>B108</f>
        <v>N°</v>
      </c>
      <c r="FF262" s="186" t="str">
        <f>C108</f>
        <v>Taller</v>
      </c>
      <c r="FG262" s="186" t="str">
        <f>I108</f>
        <v>RBD Asociados</v>
      </c>
      <c r="FH262" s="186" t="str">
        <f>J109</f>
        <v>Día</v>
      </c>
      <c r="FI262" s="186" t="str">
        <f>L109</f>
        <v>Mes</v>
      </c>
      <c r="FJ262" s="186" t="str">
        <f>N109</f>
        <v>Día</v>
      </c>
      <c r="FK262" s="186" t="str">
        <f>P109</f>
        <v>Mes</v>
      </c>
      <c r="FL262" s="54" t="str">
        <f>B108</f>
        <v>N°</v>
      </c>
      <c r="FM262" s="54" t="str">
        <f>C108</f>
        <v>Taller</v>
      </c>
      <c r="FN262" s="54" t="str">
        <f>I108</f>
        <v>RBD Asociados</v>
      </c>
      <c r="FO262" s="54" t="str">
        <f>J109</f>
        <v>Día</v>
      </c>
      <c r="FP262" s="54" t="str">
        <f>L109</f>
        <v>Mes</v>
      </c>
      <c r="FQ262" s="54" t="str">
        <f>N109</f>
        <v>Día</v>
      </c>
      <c r="FR262" s="54" t="str">
        <f>P109</f>
        <v>Mes</v>
      </c>
      <c r="FS262" s="186" t="str">
        <f>B108</f>
        <v>N°</v>
      </c>
      <c r="FT262" s="186" t="str">
        <f>C108</f>
        <v>Taller</v>
      </c>
      <c r="FU262" s="186" t="str">
        <f>I108</f>
        <v>RBD Asociados</v>
      </c>
      <c r="FV262" s="186" t="str">
        <f>J109</f>
        <v>Día</v>
      </c>
      <c r="FW262" s="186" t="str">
        <f>L109</f>
        <v>Mes</v>
      </c>
      <c r="FX262" s="186" t="str">
        <f>N109</f>
        <v>Día</v>
      </c>
      <c r="FY262" s="186" t="str">
        <f>P109</f>
        <v>Mes</v>
      </c>
      <c r="FZ262" s="32" t="str">
        <f>BS124</f>
        <v>N° de ENCUENTROS</v>
      </c>
      <c r="GA262" s="54" t="s">
        <v>134</v>
      </c>
      <c r="GB262" s="54">
        <v>1</v>
      </c>
      <c r="GC262" s="54">
        <v>2</v>
      </c>
      <c r="GD262" s="54">
        <v>3</v>
      </c>
      <c r="GE262" s="54">
        <v>4</v>
      </c>
      <c r="GF262" s="54">
        <v>5</v>
      </c>
      <c r="GG262" s="54">
        <v>6</v>
      </c>
      <c r="GH262" s="186" t="s">
        <v>134</v>
      </c>
      <c r="GI262" s="186">
        <v>1</v>
      </c>
      <c r="GJ262" s="186">
        <v>2</v>
      </c>
      <c r="GK262" s="186">
        <v>3</v>
      </c>
      <c r="GL262" s="186">
        <v>4</v>
      </c>
      <c r="GM262" s="186">
        <v>5</v>
      </c>
      <c r="GN262" s="186">
        <v>6</v>
      </c>
      <c r="GO262" s="54" t="s">
        <v>134</v>
      </c>
      <c r="GP262" s="54">
        <v>1</v>
      </c>
      <c r="GQ262" s="54">
        <v>2</v>
      </c>
      <c r="GR262" s="54">
        <v>3</v>
      </c>
      <c r="GS262" s="54">
        <v>4</v>
      </c>
      <c r="GT262" s="54">
        <v>5</v>
      </c>
      <c r="GU262" s="54">
        <v>6</v>
      </c>
      <c r="GV262" s="186" t="s">
        <v>134</v>
      </c>
      <c r="GW262" s="186">
        <v>1</v>
      </c>
      <c r="GX262" s="186">
        <v>2</v>
      </c>
      <c r="GY262" s="186">
        <v>3</v>
      </c>
      <c r="GZ262" s="186">
        <v>4</v>
      </c>
      <c r="HA262" s="186">
        <v>5</v>
      </c>
      <c r="HB262" s="186">
        <v>6</v>
      </c>
      <c r="HC262" s="54" t="s">
        <v>134</v>
      </c>
      <c r="HD262" s="54">
        <v>1</v>
      </c>
      <c r="HE262" s="54">
        <v>2</v>
      </c>
      <c r="HF262" s="54">
        <v>3</v>
      </c>
      <c r="HG262" s="54">
        <v>4</v>
      </c>
      <c r="HH262" s="54">
        <v>5</v>
      </c>
      <c r="HI262" s="54">
        <v>6</v>
      </c>
      <c r="HJ262" s="186" t="s">
        <v>134</v>
      </c>
      <c r="HK262" s="186">
        <v>1</v>
      </c>
      <c r="HL262" s="186">
        <v>2</v>
      </c>
      <c r="HM262" s="186">
        <v>3</v>
      </c>
      <c r="HN262" s="186">
        <v>4</v>
      </c>
      <c r="HO262" s="186">
        <v>5</v>
      </c>
      <c r="HP262" s="186">
        <v>6</v>
      </c>
      <c r="HQ262" s="54" t="s">
        <v>134</v>
      </c>
      <c r="HR262" s="54">
        <v>1</v>
      </c>
      <c r="HS262" s="54">
        <v>2</v>
      </c>
      <c r="HT262" s="54">
        <v>3</v>
      </c>
      <c r="HU262" s="54">
        <v>4</v>
      </c>
      <c r="HV262" s="54">
        <v>5</v>
      </c>
      <c r="HW262" s="54">
        <v>6</v>
      </c>
      <c r="HX262" s="186" t="s">
        <v>134</v>
      </c>
      <c r="HY262" s="186">
        <v>1</v>
      </c>
      <c r="HZ262" s="186">
        <v>2</v>
      </c>
      <c r="IA262" s="186">
        <v>3</v>
      </c>
      <c r="IB262" s="186">
        <v>4</v>
      </c>
      <c r="IC262" s="186">
        <v>5</v>
      </c>
      <c r="ID262" s="186">
        <v>6</v>
      </c>
      <c r="IE262" s="54" t="s">
        <v>134</v>
      </c>
      <c r="IF262" s="54">
        <v>1</v>
      </c>
      <c r="IG262" s="54">
        <v>2</v>
      </c>
      <c r="IH262" s="54">
        <v>3</v>
      </c>
      <c r="II262" s="54">
        <v>4</v>
      </c>
      <c r="IJ262" s="54">
        <v>5</v>
      </c>
      <c r="IK262" s="54">
        <v>6</v>
      </c>
      <c r="IL262" s="183" t="str">
        <f>B163</f>
        <v>N°</v>
      </c>
      <c r="IM262" s="183" t="str">
        <f>C163</f>
        <v>ítem</v>
      </c>
      <c r="IN262" s="183" t="str">
        <f>F163</f>
        <v>Monto (sin puntos ni signo)</v>
      </c>
      <c r="IO262" s="183" t="str">
        <f>J163</f>
        <v>Descripción</v>
      </c>
      <c r="IP262" s="181" t="s">
        <v>84</v>
      </c>
      <c r="IQ262" s="181" t="s">
        <v>252</v>
      </c>
      <c r="IR262" s="181" t="s">
        <v>253</v>
      </c>
      <c r="IS262" s="181" t="s">
        <v>158</v>
      </c>
      <c r="IT262" s="183" t="s">
        <v>84</v>
      </c>
      <c r="IU262" s="183" t="s">
        <v>252</v>
      </c>
      <c r="IV262" s="183" t="s">
        <v>253</v>
      </c>
      <c r="IW262" s="183" t="s">
        <v>158</v>
      </c>
      <c r="IX262" s="181" t="s">
        <v>84</v>
      </c>
      <c r="IY262" s="181" t="s">
        <v>252</v>
      </c>
      <c r="IZ262" s="181" t="s">
        <v>253</v>
      </c>
      <c r="JA262" s="181" t="s">
        <v>158</v>
      </c>
      <c r="JB262" s="183" t="s">
        <v>84</v>
      </c>
      <c r="JC262" s="183" t="s">
        <v>252</v>
      </c>
      <c r="JD262" s="183" t="s">
        <v>253</v>
      </c>
      <c r="JE262" s="183" t="s">
        <v>158</v>
      </c>
      <c r="JF262" s="181" t="s">
        <v>84</v>
      </c>
      <c r="JG262" s="181" t="s">
        <v>252</v>
      </c>
      <c r="JH262" s="181" t="s">
        <v>253</v>
      </c>
      <c r="JI262" s="181" t="s">
        <v>158</v>
      </c>
      <c r="JJ262" s="183" t="s">
        <v>84</v>
      </c>
      <c r="JK262" s="183" t="s">
        <v>252</v>
      </c>
      <c r="JL262" s="183" t="s">
        <v>253</v>
      </c>
      <c r="JM262" s="183" t="s">
        <v>158</v>
      </c>
      <c r="JN262" s="181" t="s">
        <v>84</v>
      </c>
      <c r="JO262" s="181" t="s">
        <v>252</v>
      </c>
      <c r="JP262" s="181" t="s">
        <v>253</v>
      </c>
      <c r="JQ262" s="181" t="s">
        <v>158</v>
      </c>
      <c r="JR262" s="183" t="s">
        <v>84</v>
      </c>
      <c r="JS262" s="183" t="s">
        <v>252</v>
      </c>
      <c r="JT262" s="183" t="s">
        <v>253</v>
      </c>
      <c r="JU262" s="183" t="s">
        <v>158</v>
      </c>
      <c r="JV262" s="181" t="s">
        <v>84</v>
      </c>
      <c r="JW262" s="181" t="s">
        <v>252</v>
      </c>
      <c r="JX262" s="181" t="s">
        <v>253</v>
      </c>
      <c r="JY262" s="181" t="s">
        <v>158</v>
      </c>
      <c r="JZ262" s="183" t="s">
        <v>84</v>
      </c>
      <c r="KA262" s="183" t="s">
        <v>252</v>
      </c>
      <c r="KB262" s="183" t="s">
        <v>253</v>
      </c>
      <c r="KC262" s="183" t="s">
        <v>158</v>
      </c>
      <c r="KD262" s="121" t="str">
        <f>B181</f>
        <v>N°</v>
      </c>
      <c r="KE262" s="121" t="str">
        <f>C181</f>
        <v>Tipo de evaluación</v>
      </c>
      <c r="KF262" s="121" t="str">
        <f>H181</f>
        <v>Descripción de destinatarios</v>
      </c>
      <c r="KG262" s="121" t="str">
        <f>Q181</f>
        <v>RBD asociados</v>
      </c>
      <c r="KH262" s="182" t="s">
        <v>84</v>
      </c>
      <c r="KI262" s="182" t="s">
        <v>267</v>
      </c>
      <c r="KJ262" s="182" t="s">
        <v>158</v>
      </c>
      <c r="KK262" s="182" t="s">
        <v>66</v>
      </c>
      <c r="KL262" s="121" t="s">
        <v>84</v>
      </c>
      <c r="KM262" s="121" t="s">
        <v>267</v>
      </c>
      <c r="KN262" s="121" t="s">
        <v>158</v>
      </c>
      <c r="KO262" s="121" t="s">
        <v>66</v>
      </c>
      <c r="KP262" s="182" t="s">
        <v>84</v>
      </c>
      <c r="KQ262" s="182" t="s">
        <v>267</v>
      </c>
      <c r="KR262" s="182" t="s">
        <v>158</v>
      </c>
      <c r="KS262" s="182" t="s">
        <v>66</v>
      </c>
      <c r="KT262" s="181" t="str">
        <f>B203</f>
        <v>Cargo</v>
      </c>
      <c r="KU262" s="181" t="str">
        <f>H203</f>
        <v>Nombre</v>
      </c>
      <c r="KV262" s="181" t="str">
        <f>M203</f>
        <v>Correo electrónico</v>
      </c>
      <c r="KW262" s="183" t="s">
        <v>200</v>
      </c>
      <c r="KX262" s="183" t="s">
        <v>201</v>
      </c>
      <c r="KY262" s="183" t="s">
        <v>268</v>
      </c>
      <c r="KZ262" s="181" t="s">
        <v>200</v>
      </c>
      <c r="LA262" s="181" t="s">
        <v>201</v>
      </c>
      <c r="LB262" s="181" t="s">
        <v>268</v>
      </c>
      <c r="LC262" s="183" t="s">
        <v>200</v>
      </c>
      <c r="LD262" s="183" t="s">
        <v>201</v>
      </c>
      <c r="LE262" s="183" t="s">
        <v>268</v>
      </c>
      <c r="LF262" s="181" t="s">
        <v>200</v>
      </c>
      <c r="LG262" s="181" t="s">
        <v>201</v>
      </c>
      <c r="LH262" s="181" t="s">
        <v>268</v>
      </c>
      <c r="LI262" s="183" t="s">
        <v>200</v>
      </c>
      <c r="LJ262" s="183" t="s">
        <v>201</v>
      </c>
      <c r="LK262" s="183" t="s">
        <v>268</v>
      </c>
      <c r="LL262" s="181" t="s">
        <v>200</v>
      </c>
      <c r="LM262" s="181" t="s">
        <v>201</v>
      </c>
      <c r="LN262" s="181" t="s">
        <v>268</v>
      </c>
      <c r="LO262" s="181"/>
      <c r="LP262" s="187" t="s">
        <v>258</v>
      </c>
      <c r="LQ262" s="187" t="s">
        <v>259</v>
      </c>
      <c r="LR262" s="247" t="s">
        <v>4863</v>
      </c>
      <c r="LS262" s="245" t="s">
        <v>4907</v>
      </c>
      <c r="LT262" s="245" t="s">
        <v>4908</v>
      </c>
      <c r="LU262" s="187" t="s">
        <v>4907</v>
      </c>
      <c r="LV262" s="187" t="s">
        <v>4908</v>
      </c>
      <c r="LW262" s="245" t="s">
        <v>4907</v>
      </c>
      <c r="LX262" s="245" t="s">
        <v>4908</v>
      </c>
      <c r="LY262" s="187" t="s">
        <v>4907</v>
      </c>
      <c r="LZ262" s="187" t="s">
        <v>4908</v>
      </c>
      <c r="MA262" s="245" t="s">
        <v>4907</v>
      </c>
      <c r="MB262" s="245" t="s">
        <v>4908</v>
      </c>
      <c r="MC262" s="187" t="s">
        <v>4907</v>
      </c>
      <c r="MD262" s="187" t="s">
        <v>4908</v>
      </c>
      <c r="ME262" s="245" t="s">
        <v>4907</v>
      </c>
      <c r="MF262" s="245" t="s">
        <v>4908</v>
      </c>
      <c r="MG262" s="187" t="s">
        <v>4907</v>
      </c>
      <c r="MH262" s="187" t="s">
        <v>4908</v>
      </c>
      <c r="MI262" s="245" t="s">
        <v>4907</v>
      </c>
      <c r="MJ262" s="245" t="s">
        <v>4908</v>
      </c>
      <c r="MK262" s="187" t="s">
        <v>4907</v>
      </c>
      <c r="ML262" s="187" t="s">
        <v>4908</v>
      </c>
      <c r="MM262" s="245" t="s">
        <v>4907</v>
      </c>
      <c r="MN262" s="245" t="s">
        <v>4908</v>
      </c>
      <c r="MO262" s="187" t="s">
        <v>4907</v>
      </c>
      <c r="MP262" s="187" t="s">
        <v>4908</v>
      </c>
      <c r="MQ262" s="245" t="s">
        <v>4907</v>
      </c>
      <c r="MR262" s="245" t="s">
        <v>4908</v>
      </c>
      <c r="MS262" s="187" t="s">
        <v>4907</v>
      </c>
      <c r="MT262" s="187" t="s">
        <v>4908</v>
      </c>
      <c r="MU262" s="245" t="s">
        <v>4907</v>
      </c>
      <c r="MV262" s="245" t="s">
        <v>4908</v>
      </c>
    </row>
    <row r="263" spans="1:360" s="86" customFormat="1" ht="15" hidden="1" x14ac:dyDescent="0.2">
      <c r="A263" s="96"/>
      <c r="B263" s="85">
        <f>C16</f>
        <v>0</v>
      </c>
      <c r="C263" s="85">
        <f>B5</f>
        <v>0</v>
      </c>
      <c r="D263" s="85">
        <f>B6</f>
        <v>0</v>
      </c>
      <c r="E263" s="85">
        <f>B7</f>
        <v>0</v>
      </c>
      <c r="F263" s="349" t="e">
        <f>L16</f>
        <v>#N/A</v>
      </c>
      <c r="G263" s="347"/>
      <c r="H263" s="349" t="e">
        <f>L17</f>
        <v>#N/A</v>
      </c>
      <c r="I263" s="347"/>
      <c r="J263" s="349" t="e">
        <f>L18</f>
        <v>#N/A</v>
      </c>
      <c r="K263" s="347"/>
      <c r="L263" s="346" t="e">
        <f>P16</f>
        <v>#N/A</v>
      </c>
      <c r="M263" s="346"/>
      <c r="N263" s="346" t="e">
        <f>B22</f>
        <v>#N/A</v>
      </c>
      <c r="O263" s="346"/>
      <c r="P263" s="346"/>
      <c r="Q263" s="346"/>
      <c r="R263" s="346" t="e">
        <f>N21</f>
        <v>#N/A</v>
      </c>
      <c r="S263" s="346"/>
      <c r="T263" s="346"/>
      <c r="U263" s="350" t="e">
        <f>N22</f>
        <v>#N/A</v>
      </c>
      <c r="V263" s="350"/>
      <c r="W263" s="350"/>
      <c r="X263" s="350"/>
      <c r="Y263" s="348">
        <f>B29</f>
        <v>0</v>
      </c>
      <c r="Z263" s="348"/>
      <c r="AA263" s="347" t="e">
        <f>C29</f>
        <v>#N/A</v>
      </c>
      <c r="AB263" s="347"/>
      <c r="AC263" s="347"/>
      <c r="AD263" s="347"/>
      <c r="AE263" s="347"/>
      <c r="AF263" s="347"/>
      <c r="AG263" s="347"/>
      <c r="AH263" s="349" t="e">
        <f>J29</f>
        <v>#N/A</v>
      </c>
      <c r="AI263" s="347"/>
      <c r="AJ263" s="349" t="e">
        <f>K29</f>
        <v>#N/A</v>
      </c>
      <c r="AK263" s="347"/>
      <c r="AL263" s="349" t="e">
        <f>L29</f>
        <v>#N/A</v>
      </c>
      <c r="AM263" s="347"/>
      <c r="AN263" s="347" t="e">
        <f>M29</f>
        <v>#N/A</v>
      </c>
      <c r="AO263" s="347"/>
      <c r="AP263" s="347">
        <f>B30</f>
        <v>0</v>
      </c>
      <c r="AQ263" s="347"/>
      <c r="AR263" s="347" t="e">
        <f>C30</f>
        <v>#N/A</v>
      </c>
      <c r="AS263" s="347"/>
      <c r="AT263" s="347"/>
      <c r="AU263" s="347"/>
      <c r="AV263" s="347"/>
      <c r="AW263" s="347"/>
      <c r="AX263" s="347"/>
      <c r="AY263" s="349" t="e">
        <f>J30</f>
        <v>#N/A</v>
      </c>
      <c r="AZ263" s="347"/>
      <c r="BA263" s="349" t="e">
        <f>K30</f>
        <v>#N/A</v>
      </c>
      <c r="BB263" s="347"/>
      <c r="BC263" s="349" t="e">
        <f>L30</f>
        <v>#N/A</v>
      </c>
      <c r="BD263" s="347"/>
      <c r="BE263" s="347" t="e">
        <f>M30</f>
        <v>#N/A</v>
      </c>
      <c r="BF263" s="347"/>
      <c r="BG263" s="347">
        <f>B31</f>
        <v>0</v>
      </c>
      <c r="BH263" s="347"/>
      <c r="BI263" s="347" t="e">
        <f>C31</f>
        <v>#N/A</v>
      </c>
      <c r="BJ263" s="347"/>
      <c r="BK263" s="347"/>
      <c r="BL263" s="347"/>
      <c r="BM263" s="347"/>
      <c r="BN263" s="347"/>
      <c r="BO263" s="347"/>
      <c r="BP263" s="45"/>
      <c r="BQ263" s="353" t="e">
        <f>J31</f>
        <v>#N/A</v>
      </c>
      <c r="BR263" s="353"/>
      <c r="BS263" s="349" t="e">
        <f>K31</f>
        <v>#N/A</v>
      </c>
      <c r="BT263" s="347"/>
      <c r="BU263" s="349" t="e">
        <f>L31</f>
        <v>#N/A</v>
      </c>
      <c r="BV263" s="349"/>
      <c r="BW263" s="347" t="e">
        <f>M31</f>
        <v>#N/A</v>
      </c>
      <c r="BX263" s="347"/>
      <c r="BY263" s="346">
        <f>B46</f>
        <v>0</v>
      </c>
      <c r="BZ263" s="346"/>
      <c r="CA263" s="346"/>
      <c r="CB263" s="346"/>
      <c r="CC263" s="346"/>
      <c r="CD263" s="346"/>
      <c r="CE263" s="347">
        <f>B62</f>
        <v>0</v>
      </c>
      <c r="CF263" s="347"/>
      <c r="CG263" s="347"/>
      <c r="CH263" s="347"/>
      <c r="CI263" s="347"/>
      <c r="CJ263" s="347"/>
      <c r="CK263" s="85" t="str">
        <f>C80</f>
        <v>Reunión de curso</v>
      </c>
      <c r="CL263" s="85">
        <f>K80</f>
        <v>0</v>
      </c>
      <c r="CM263" s="85" t="str">
        <f>P80</f>
        <v xml:space="preserve">, , </v>
      </c>
      <c r="CN263" s="85" t="str">
        <f>C81</f>
        <v>Conversación con estudiantes en clases</v>
      </c>
      <c r="CO263" s="85">
        <f>K81</f>
        <v>0</v>
      </c>
      <c r="CP263" s="85" t="str">
        <f>P81</f>
        <v xml:space="preserve">, , </v>
      </c>
      <c r="CQ263" s="85" t="str">
        <f>C82</f>
        <v>Difusión en redes sociales del establecimiento</v>
      </c>
      <c r="CR263" s="85">
        <f>K82</f>
        <v>0</v>
      </c>
      <c r="CS263" s="85" t="str">
        <f>P82</f>
        <v xml:space="preserve">, , </v>
      </c>
      <c r="CT263" s="85" t="str">
        <f>C83</f>
        <v>Afiches en el colegio</v>
      </c>
      <c r="CU263" s="85">
        <f>K83</f>
        <v>0</v>
      </c>
      <c r="CV263" s="85" t="str">
        <f>P83</f>
        <v xml:space="preserve">, , </v>
      </c>
      <c r="CW263" s="85" t="str">
        <f>C84</f>
        <v>Pendón en entrada del colegio</v>
      </c>
      <c r="CX263" s="85">
        <f>K84</f>
        <v>0</v>
      </c>
      <c r="CY263" s="85" t="str">
        <f>P84</f>
        <v xml:space="preserve">, , </v>
      </c>
      <c r="CZ263" s="85" t="str">
        <f>C85</f>
        <v>Comunicaciones a los estudiantes</v>
      </c>
      <c r="DA263" s="85">
        <f>K85</f>
        <v>0</v>
      </c>
      <c r="DB263" s="85" t="str">
        <f>P85</f>
        <v xml:space="preserve">, , </v>
      </c>
      <c r="DC263" s="45">
        <f>B94</f>
        <v>0</v>
      </c>
      <c r="DD263" s="45">
        <f>C94</f>
        <v>0</v>
      </c>
      <c r="DE263" s="45">
        <f>I94</f>
        <v>0</v>
      </c>
      <c r="DF263" s="45">
        <f>J94</f>
        <v>0</v>
      </c>
      <c r="DG263" s="45">
        <f>K94</f>
        <v>0</v>
      </c>
      <c r="DH263" s="45" t="str">
        <f>L94</f>
        <v xml:space="preserve">, , </v>
      </c>
      <c r="DI263" s="45">
        <f>N94</f>
        <v>0</v>
      </c>
      <c r="DJ263" s="45">
        <f>P94</f>
        <v>0</v>
      </c>
      <c r="DK263" s="45">
        <f>B95</f>
        <v>0</v>
      </c>
      <c r="DL263" s="45">
        <f>C95</f>
        <v>0</v>
      </c>
      <c r="DM263" s="45">
        <f>I95</f>
        <v>0</v>
      </c>
      <c r="DN263" s="45">
        <f>J95</f>
        <v>0</v>
      </c>
      <c r="DO263" s="45">
        <f>K95</f>
        <v>0</v>
      </c>
      <c r="DP263" s="45" t="str">
        <f>L95</f>
        <v xml:space="preserve">, , </v>
      </c>
      <c r="DQ263" s="45">
        <f>N95</f>
        <v>0</v>
      </c>
      <c r="DR263" s="45">
        <f>P95</f>
        <v>0</v>
      </c>
      <c r="DS263" s="45">
        <f>B96</f>
        <v>0</v>
      </c>
      <c r="DT263" s="45">
        <f>C96</f>
        <v>0</v>
      </c>
      <c r="DU263" s="45">
        <f>I96</f>
        <v>0</v>
      </c>
      <c r="DV263" s="45">
        <f>J96</f>
        <v>0</v>
      </c>
      <c r="DW263" s="45">
        <f>K96</f>
        <v>0</v>
      </c>
      <c r="DX263" s="45" t="str">
        <f>L96</f>
        <v xml:space="preserve">, , </v>
      </c>
      <c r="DY263" s="45">
        <f>N96</f>
        <v>0</v>
      </c>
      <c r="DZ263" s="45">
        <f>P96</f>
        <v>0</v>
      </c>
      <c r="EA263" s="45">
        <f>B97</f>
        <v>0</v>
      </c>
      <c r="EB263" s="45">
        <f>C97</f>
        <v>0</v>
      </c>
      <c r="EC263" s="45">
        <f>I97</f>
        <v>0</v>
      </c>
      <c r="ED263" s="45">
        <f>J97</f>
        <v>0</v>
      </c>
      <c r="EE263" s="45">
        <f>K97</f>
        <v>0</v>
      </c>
      <c r="EF263" s="45" t="str">
        <f>L97</f>
        <v xml:space="preserve">, , </v>
      </c>
      <c r="EG263" s="45">
        <f>N97</f>
        <v>0</v>
      </c>
      <c r="EH263" s="45">
        <f>P97</f>
        <v>0</v>
      </c>
      <c r="EI263" s="45">
        <f>B98</f>
        <v>0</v>
      </c>
      <c r="EJ263" s="45">
        <f>C98</f>
        <v>0</v>
      </c>
      <c r="EK263" s="45">
        <f>I98</f>
        <v>0</v>
      </c>
      <c r="EL263" s="45">
        <f>J98</f>
        <v>0</v>
      </c>
      <c r="EM263" s="45">
        <f>K98</f>
        <v>0</v>
      </c>
      <c r="EN263" s="45" t="str">
        <f>L98</f>
        <v xml:space="preserve">, , </v>
      </c>
      <c r="EO263" s="45">
        <f>N98</f>
        <v>0</v>
      </c>
      <c r="EP263" s="45">
        <f>P98</f>
        <v>0</v>
      </c>
      <c r="EQ263" s="85">
        <f>B110</f>
        <v>0</v>
      </c>
      <c r="ER263" s="85">
        <f>C110</f>
        <v>0</v>
      </c>
      <c r="ES263" s="85" t="str">
        <f>I110</f>
        <v xml:space="preserve">, , </v>
      </c>
      <c r="ET263" s="85">
        <f>J110</f>
        <v>0</v>
      </c>
      <c r="EU263" s="85">
        <f>L110</f>
        <v>0</v>
      </c>
      <c r="EV263" s="85">
        <f>N110</f>
        <v>0</v>
      </c>
      <c r="EW263" s="85">
        <f>P110</f>
        <v>0</v>
      </c>
      <c r="EX263" s="85">
        <f>B111</f>
        <v>0</v>
      </c>
      <c r="EY263" s="85">
        <f>C111</f>
        <v>0</v>
      </c>
      <c r="EZ263" s="85" t="str">
        <f>I111</f>
        <v xml:space="preserve">, , </v>
      </c>
      <c r="FA263" s="85">
        <f>J111</f>
        <v>0</v>
      </c>
      <c r="FB263" s="85">
        <f>L111</f>
        <v>0</v>
      </c>
      <c r="FC263" s="85">
        <f>N111</f>
        <v>0</v>
      </c>
      <c r="FD263" s="85">
        <f>P111</f>
        <v>0</v>
      </c>
      <c r="FE263" s="85">
        <f>B112</f>
        <v>0</v>
      </c>
      <c r="FF263" s="85">
        <f>C112</f>
        <v>0</v>
      </c>
      <c r="FG263" s="85" t="str">
        <f>I112</f>
        <v xml:space="preserve">, , </v>
      </c>
      <c r="FH263" s="85">
        <f>J112</f>
        <v>0</v>
      </c>
      <c r="FI263" s="85">
        <f>L112</f>
        <v>0</v>
      </c>
      <c r="FJ263" s="85">
        <f>N112</f>
        <v>0</v>
      </c>
      <c r="FK263" s="85">
        <f>P112</f>
        <v>0</v>
      </c>
      <c r="FL263" s="85">
        <f>B113</f>
        <v>0</v>
      </c>
      <c r="FM263" s="85">
        <f>C113</f>
        <v>0</v>
      </c>
      <c r="FN263" s="85" t="str">
        <f>I113</f>
        <v xml:space="preserve">, , </v>
      </c>
      <c r="FO263" s="85">
        <f>J113</f>
        <v>0</v>
      </c>
      <c r="FP263" s="85">
        <f>L113</f>
        <v>0</v>
      </c>
      <c r="FQ263" s="85">
        <f>N113</f>
        <v>0</v>
      </c>
      <c r="FR263" s="85">
        <f>P113</f>
        <v>0</v>
      </c>
      <c r="FS263" s="85">
        <f>B114</f>
        <v>0</v>
      </c>
      <c r="FT263" s="85">
        <f>C114</f>
        <v>0</v>
      </c>
      <c r="FU263" s="85" t="str">
        <f>I114</f>
        <v xml:space="preserve">, , </v>
      </c>
      <c r="FV263" s="85">
        <f>J114</f>
        <v>0</v>
      </c>
      <c r="FW263" s="85">
        <f>L114</f>
        <v>0</v>
      </c>
      <c r="FX263" s="85">
        <f>N114</f>
        <v>0</v>
      </c>
      <c r="FY263" s="85">
        <f>P114</f>
        <v>0</v>
      </c>
      <c r="FZ263" s="45">
        <f>BS125</f>
        <v>0</v>
      </c>
      <c r="GA263" s="85" t="str">
        <f>B138</f>
        <v>Planificación</v>
      </c>
      <c r="GB263" s="85">
        <f t="shared" ref="GB263:GG263" si="28">E138</f>
        <v>0</v>
      </c>
      <c r="GC263" s="85">
        <f t="shared" si="28"/>
        <v>0</v>
      </c>
      <c r="GD263" s="85">
        <f t="shared" si="28"/>
        <v>0</v>
      </c>
      <c r="GE263" s="85">
        <f t="shared" si="28"/>
        <v>0</v>
      </c>
      <c r="GF263" s="85">
        <f t="shared" si="28"/>
        <v>0</v>
      </c>
      <c r="GG263" s="85">
        <f t="shared" si="28"/>
        <v>0</v>
      </c>
      <c r="GH263" s="85" t="str">
        <f>B139</f>
        <v>Organización</v>
      </c>
      <c r="GI263" s="85">
        <f t="shared" ref="GI263:GN263" si="29">E139</f>
        <v>0</v>
      </c>
      <c r="GJ263" s="85">
        <f t="shared" si="29"/>
        <v>0</v>
      </c>
      <c r="GK263" s="85">
        <f t="shared" si="29"/>
        <v>0</v>
      </c>
      <c r="GL263" s="85">
        <f t="shared" si="29"/>
        <v>0</v>
      </c>
      <c r="GM263" s="85">
        <f t="shared" si="29"/>
        <v>0</v>
      </c>
      <c r="GN263" s="85">
        <f t="shared" si="29"/>
        <v>0</v>
      </c>
      <c r="GO263" s="85" t="str">
        <f>B140</f>
        <v>Difusión</v>
      </c>
      <c r="GP263" s="85">
        <f t="shared" ref="GP263:GU263" si="30">E140</f>
        <v>0</v>
      </c>
      <c r="GQ263" s="85">
        <f t="shared" si="30"/>
        <v>0</v>
      </c>
      <c r="GR263" s="85">
        <f t="shared" si="30"/>
        <v>0</v>
      </c>
      <c r="GS263" s="85">
        <f t="shared" si="30"/>
        <v>0</v>
      </c>
      <c r="GT263" s="85">
        <f t="shared" si="30"/>
        <v>0</v>
      </c>
      <c r="GU263" s="85">
        <f t="shared" si="30"/>
        <v>0</v>
      </c>
      <c r="GV263" s="85" t="str">
        <f>B141</f>
        <v>Inscripción</v>
      </c>
      <c r="GW263" s="85">
        <f t="shared" ref="GW263:HB263" si="31">E141</f>
        <v>0</v>
      </c>
      <c r="GX263" s="85">
        <f t="shared" si="31"/>
        <v>0</v>
      </c>
      <c r="GY263" s="85">
        <f t="shared" si="31"/>
        <v>0</v>
      </c>
      <c r="GZ263" s="85">
        <f t="shared" si="31"/>
        <v>0</v>
      </c>
      <c r="HA263" s="85">
        <f t="shared" si="31"/>
        <v>0</v>
      </c>
      <c r="HB263" s="85">
        <f t="shared" si="31"/>
        <v>0</v>
      </c>
      <c r="HC263" s="85" t="str">
        <f>B142</f>
        <v>Control</v>
      </c>
      <c r="HD263" s="85">
        <f t="shared" ref="HD263:HI263" si="32">E142</f>
        <v>0</v>
      </c>
      <c r="HE263" s="85">
        <f t="shared" si="32"/>
        <v>0</v>
      </c>
      <c r="HF263" s="85">
        <f t="shared" si="32"/>
        <v>0</v>
      </c>
      <c r="HG263" s="85">
        <f t="shared" si="32"/>
        <v>0</v>
      </c>
      <c r="HH263" s="85">
        <f t="shared" si="32"/>
        <v>0</v>
      </c>
      <c r="HI263" s="85">
        <f t="shared" si="32"/>
        <v>0</v>
      </c>
      <c r="HJ263" s="85" t="str">
        <f>B143</f>
        <v>Inicio taller</v>
      </c>
      <c r="HK263" s="85">
        <f t="shared" ref="HK263:HP263" si="33">E143</f>
        <v>0</v>
      </c>
      <c r="HL263" s="85">
        <f t="shared" si="33"/>
        <v>0</v>
      </c>
      <c r="HM263" s="85">
        <f t="shared" si="33"/>
        <v>0</v>
      </c>
      <c r="HN263" s="85">
        <f t="shared" si="33"/>
        <v>0</v>
      </c>
      <c r="HO263" s="85">
        <f t="shared" si="33"/>
        <v>0</v>
      </c>
      <c r="HP263" s="85">
        <f t="shared" si="33"/>
        <v>0</v>
      </c>
      <c r="HQ263" s="85" t="str">
        <f>B144</f>
        <v>Término taller</v>
      </c>
      <c r="HR263" s="85">
        <f t="shared" ref="HR263:HW263" si="34">E144</f>
        <v>0</v>
      </c>
      <c r="HS263" s="85">
        <f t="shared" si="34"/>
        <v>0</v>
      </c>
      <c r="HT263" s="85">
        <f t="shared" si="34"/>
        <v>0</v>
      </c>
      <c r="HU263" s="85">
        <f t="shared" si="34"/>
        <v>0</v>
      </c>
      <c r="HV263" s="85">
        <f t="shared" si="34"/>
        <v>0</v>
      </c>
      <c r="HW263" s="85">
        <f t="shared" si="34"/>
        <v>0</v>
      </c>
      <c r="HX263" s="85" t="str">
        <f>B145</f>
        <v>Evaluación</v>
      </c>
      <c r="HY263" s="85">
        <f t="shared" ref="HY263:ID263" si="35">E145</f>
        <v>0</v>
      </c>
      <c r="HZ263" s="85">
        <f t="shared" si="35"/>
        <v>0</v>
      </c>
      <c r="IA263" s="85">
        <f t="shared" si="35"/>
        <v>0</v>
      </c>
      <c r="IB263" s="85">
        <f t="shared" si="35"/>
        <v>0</v>
      </c>
      <c r="IC263" s="85">
        <f t="shared" si="35"/>
        <v>0</v>
      </c>
      <c r="ID263" s="85">
        <f t="shared" si="35"/>
        <v>0</v>
      </c>
      <c r="IE263" s="85" t="str">
        <f>B146</f>
        <v>Rendición final</v>
      </c>
      <c r="IF263" s="85">
        <f t="shared" ref="IF263:IK263" si="36">E146</f>
        <v>0</v>
      </c>
      <c r="IG263" s="85">
        <f t="shared" si="36"/>
        <v>0</v>
      </c>
      <c r="IH263" s="85">
        <f t="shared" si="36"/>
        <v>0</v>
      </c>
      <c r="II263" s="85">
        <f t="shared" si="36"/>
        <v>0</v>
      </c>
      <c r="IJ263" s="85">
        <f t="shared" si="36"/>
        <v>0</v>
      </c>
      <c r="IK263" s="85">
        <f t="shared" si="36"/>
        <v>0</v>
      </c>
      <c r="IL263" s="85" t="str">
        <f>B164</f>
        <v>A</v>
      </c>
      <c r="IM263" s="85" t="str">
        <f>C164</f>
        <v>Recursos Humanos</v>
      </c>
      <c r="IN263" s="110">
        <f>F164</f>
        <v>0</v>
      </c>
      <c r="IO263" s="85">
        <f>J164</f>
        <v>0</v>
      </c>
      <c r="IP263" s="85" t="str">
        <f>B165</f>
        <v>B</v>
      </c>
      <c r="IQ263" s="85" t="str">
        <f>C165</f>
        <v>Implementación Deportiva</v>
      </c>
      <c r="IR263" s="110">
        <f>F165</f>
        <v>0</v>
      </c>
      <c r="IS263" s="85">
        <f>J165</f>
        <v>0</v>
      </c>
      <c r="IT263" s="85" t="str">
        <f>B166</f>
        <v>C</v>
      </c>
      <c r="IU263" s="85" t="str">
        <f>C166</f>
        <v>Indumentaria Deportiva</v>
      </c>
      <c r="IV263" s="110">
        <f>F166</f>
        <v>0</v>
      </c>
      <c r="IW263" s="85">
        <f>J166</f>
        <v>0</v>
      </c>
      <c r="IX263" s="85" t="str">
        <f>B167</f>
        <v>D</v>
      </c>
      <c r="IY263" s="85" t="e">
        <f>#REF!</f>
        <v>#REF!</v>
      </c>
      <c r="IZ263" s="110">
        <f>F167</f>
        <v>0</v>
      </c>
      <c r="JA263" s="85">
        <f>J167</f>
        <v>0</v>
      </c>
      <c r="JB263" s="85" t="str">
        <f>B168</f>
        <v>E</v>
      </c>
      <c r="JC263" s="85" t="str">
        <f>C167</f>
        <v>Arriendo instalaciones deportivas</v>
      </c>
      <c r="JD263" s="110">
        <f>F168</f>
        <v>0</v>
      </c>
      <c r="JE263" s="85">
        <f>J168</f>
        <v>0</v>
      </c>
      <c r="JF263" s="85" t="str">
        <f>B169</f>
        <v>F</v>
      </c>
      <c r="JG263" s="85" t="str">
        <f>C168</f>
        <v>Premios</v>
      </c>
      <c r="JH263" s="110">
        <f>F169</f>
        <v>0</v>
      </c>
      <c r="JI263" s="85">
        <f>J169</f>
        <v>0</v>
      </c>
      <c r="JJ263" s="85" t="str">
        <f>B170</f>
        <v>G</v>
      </c>
      <c r="JK263" s="85" t="str">
        <f>C169</f>
        <v>Encuentros masivos</v>
      </c>
      <c r="JL263" s="110">
        <f>F170</f>
        <v>0</v>
      </c>
      <c r="JM263" s="85">
        <f>J170</f>
        <v>0</v>
      </c>
      <c r="JN263" s="85" t="str">
        <f>B171</f>
        <v>H</v>
      </c>
      <c r="JO263" s="85" t="str">
        <f>C170</f>
        <v>Traslados</v>
      </c>
      <c r="JP263" s="110">
        <f>F171</f>
        <v>0</v>
      </c>
      <c r="JQ263" s="85">
        <f>J171</f>
        <v>0</v>
      </c>
      <c r="JR263" s="85" t="e">
        <f>#REF!</f>
        <v>#REF!</v>
      </c>
      <c r="JS263" s="85" t="str">
        <f>C171</f>
        <v>Materiales impresos o virtuales</v>
      </c>
      <c r="JT263" s="110" t="e">
        <f>#REF!</f>
        <v>#REF!</v>
      </c>
      <c r="JU263" s="85" t="e">
        <f>#REF!</f>
        <v>#REF!</v>
      </c>
      <c r="JV263" s="85">
        <f>B172</f>
        <v>0</v>
      </c>
      <c r="JW263" s="85" t="str">
        <f>C172</f>
        <v>Total de recursos solicitados al ministerio: A + B + C + D + E + F + G + H</v>
      </c>
      <c r="JX263" s="110">
        <f>F172</f>
        <v>0</v>
      </c>
      <c r="JY263" s="85" t="str">
        <f>J172</f>
        <v>Ingrese montos en los ítems que estime</v>
      </c>
      <c r="JZ263" s="85">
        <f>B173</f>
        <v>0</v>
      </c>
      <c r="KA263" s="85" t="str">
        <f>C173</f>
        <v>Recursos aportados por la institución:
- Debe ser mínimo un 20% del monto solicitado a Mineduc.
- Se pueden valorizar aportes como uso de infraestructura, horas de trabajadores del establecimiento, etc.</v>
      </c>
      <c r="KB263" s="111">
        <f>F173</f>
        <v>0</v>
      </c>
      <c r="KC263" s="85">
        <f>J173</f>
        <v>0</v>
      </c>
      <c r="KD263" s="85">
        <f>B182</f>
        <v>0</v>
      </c>
      <c r="KE263" s="85">
        <f>C182</f>
        <v>0</v>
      </c>
      <c r="KF263" s="85">
        <f>H182</f>
        <v>0</v>
      </c>
      <c r="KG263" s="85" t="str">
        <f>Q182</f>
        <v xml:space="preserve">, , </v>
      </c>
      <c r="KH263" s="85">
        <f>B186</f>
        <v>0</v>
      </c>
      <c r="KI263" s="85">
        <f>C186</f>
        <v>0</v>
      </c>
      <c r="KJ263" s="85">
        <f>H186</f>
        <v>0</v>
      </c>
      <c r="KK263" s="85" t="str">
        <f>Q186</f>
        <v xml:space="preserve">, , </v>
      </c>
      <c r="KL263" s="85">
        <f>B190</f>
        <v>0</v>
      </c>
      <c r="KM263" s="85">
        <f>C190</f>
        <v>0</v>
      </c>
      <c r="KN263" s="85">
        <f>H190</f>
        <v>0</v>
      </c>
      <c r="KO263" s="85" t="str">
        <f>Q190</f>
        <v xml:space="preserve">, , </v>
      </c>
      <c r="KP263" s="85">
        <f>B194</f>
        <v>0</v>
      </c>
      <c r="KQ263" s="85">
        <f>C194</f>
        <v>0</v>
      </c>
      <c r="KR263" s="85">
        <f>H194</f>
        <v>0</v>
      </c>
      <c r="KS263" s="85" t="str">
        <f>Q194</f>
        <v xml:space="preserve">, , </v>
      </c>
      <c r="KT263" s="85" t="str">
        <f>B204</f>
        <v>Representante legal del sostenedor</v>
      </c>
      <c r="KU263" s="85">
        <f>H204</f>
        <v>0</v>
      </c>
      <c r="KV263" s="85">
        <f>M204</f>
        <v>0</v>
      </c>
      <c r="KW263" s="85" t="str">
        <f>B205</f>
        <v>Encargado del proyecto RBD 1</v>
      </c>
      <c r="KX263" s="85">
        <f>H205</f>
        <v>0</v>
      </c>
      <c r="KY263" s="85">
        <f>M205</f>
        <v>0</v>
      </c>
      <c r="KZ263" s="85" t="str">
        <f>B206</f>
        <v>Director del establecimiento educacional 1</v>
      </c>
      <c r="LA263" s="85">
        <f>H206</f>
        <v>0</v>
      </c>
      <c r="LB263" s="85">
        <f>M206</f>
        <v>0</v>
      </c>
      <c r="LC263" s="85" t="str">
        <f>B207</f>
        <v>Encargado del proyecto RBD 2</v>
      </c>
      <c r="LD263" s="85">
        <f>H207</f>
        <v>0</v>
      </c>
      <c r="LE263" s="85">
        <f>M207</f>
        <v>0</v>
      </c>
      <c r="LF263" s="85" t="str">
        <f>B208</f>
        <v>Director del establecimiento educacional 2</v>
      </c>
      <c r="LG263" s="85">
        <f>H208</f>
        <v>0</v>
      </c>
      <c r="LH263" s="85">
        <f>M208</f>
        <v>0</v>
      </c>
      <c r="LI263" s="85" t="str">
        <f>B209</f>
        <v>Encargado del proyecto RBD 3</v>
      </c>
      <c r="LJ263" s="85">
        <f>H209</f>
        <v>0</v>
      </c>
      <c r="LK263" s="85">
        <f>M209</f>
        <v>0</v>
      </c>
      <c r="LL263" s="85" t="str">
        <f>B210</f>
        <v>Director del establecimiento educacional 3</v>
      </c>
      <c r="LM263" s="85">
        <f>H210</f>
        <v>0</v>
      </c>
      <c r="LN263" s="85">
        <f>M210</f>
        <v>0</v>
      </c>
      <c r="LO263" s="85"/>
      <c r="LP263" s="85">
        <f>G215</f>
        <v>0</v>
      </c>
      <c r="LQ263" s="85">
        <f>I215</f>
        <v>0</v>
      </c>
      <c r="LR263" s="248">
        <f>F216</f>
        <v>0</v>
      </c>
      <c r="LS263" s="85" t="str">
        <f>H225</f>
        <v>Sin selección</v>
      </c>
      <c r="LT263" s="85" t="str">
        <f>K225</f>
        <v>Revisar</v>
      </c>
      <c r="LU263" s="85" t="str">
        <f>H226</f>
        <v>Sin fundamento</v>
      </c>
      <c r="LV263" s="85" t="str">
        <f>K226</f>
        <v>Revisar</v>
      </c>
      <c r="LW263" s="85" t="str">
        <f>H227</f>
        <v>Sin objetivos</v>
      </c>
      <c r="LX263" s="85" t="str">
        <f>K227</f>
        <v>Revisar</v>
      </c>
      <c r="LY263" s="111">
        <f>H228</f>
        <v>0</v>
      </c>
      <c r="LZ263" s="85" t="str">
        <f>K228</f>
        <v>Revisar</v>
      </c>
      <c r="MA263" s="85">
        <f>H229</f>
        <v>0</v>
      </c>
      <c r="MB263" s="85" t="str">
        <f>K229</f>
        <v>Revisar</v>
      </c>
      <c r="MC263" s="85">
        <f>H230</f>
        <v>0</v>
      </c>
      <c r="MD263" s="85" t="str">
        <f>K230</f>
        <v>Revisar</v>
      </c>
      <c r="ME263" s="85">
        <f>H231</f>
        <v>0</v>
      </c>
      <c r="MF263" s="85" t="str">
        <f>K231</f>
        <v>Revisar</v>
      </c>
      <c r="MG263" s="85">
        <f>H232</f>
        <v>0</v>
      </c>
      <c r="MH263" s="85" t="str">
        <f>K232</f>
        <v>Revisar</v>
      </c>
      <c r="MI263" s="85">
        <f>H233</f>
        <v>0</v>
      </c>
      <c r="MJ263" s="85" t="e">
        <f>K233</f>
        <v>#N/A</v>
      </c>
      <c r="MK263" s="85">
        <f>H234</f>
        <v>0</v>
      </c>
      <c r="ML263" s="85" t="str">
        <f>K234</f>
        <v>Revisar</v>
      </c>
      <c r="MM263" s="85">
        <f>H235</f>
        <v>0</v>
      </c>
      <c r="MN263" s="85" t="str">
        <f>K235</f>
        <v>Revisar</v>
      </c>
      <c r="MO263" s="110">
        <f>H236</f>
        <v>0</v>
      </c>
      <c r="MP263" s="85" t="str">
        <f>K236</f>
        <v>Revisar</v>
      </c>
      <c r="MQ263" s="111">
        <f>H237</f>
        <v>0</v>
      </c>
      <c r="MR263" s="85" t="e">
        <f>K237</f>
        <v>#DIV/0!</v>
      </c>
      <c r="MS263" s="85">
        <f>H238</f>
        <v>0</v>
      </c>
      <c r="MT263" s="85" t="str">
        <f>K238</f>
        <v>Revisar</v>
      </c>
      <c r="MU263" s="85" t="str">
        <f>H239</f>
        <v>Faltan datos</v>
      </c>
      <c r="MV263" s="85" t="str">
        <f>K239</f>
        <v>Revisar</v>
      </c>
    </row>
    <row r="264" spans="1:360" s="10" customFormat="1" ht="16.5" hidden="1" thickBot="1" x14ac:dyDescent="0.3">
      <c r="A264" s="99"/>
      <c r="B264" s="45"/>
      <c r="C264" s="45"/>
      <c r="D264" s="45"/>
      <c r="E264" s="45"/>
      <c r="F264" s="45"/>
      <c r="G264" s="45"/>
      <c r="H264" s="45"/>
      <c r="I264" s="45"/>
      <c r="J264" s="45"/>
      <c r="K264" s="45"/>
      <c r="L264" s="45"/>
      <c r="M264" s="45"/>
      <c r="N264" s="45"/>
      <c r="O264" s="45"/>
      <c r="P264" s="45"/>
      <c r="Q264" s="45"/>
      <c r="R264" s="45"/>
      <c r="S264" s="122"/>
      <c r="T264" s="53"/>
      <c r="U264" s="53"/>
      <c r="V264" s="53"/>
      <c r="W264" s="53"/>
      <c r="X264" s="53"/>
      <c r="Y264" s="53"/>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123"/>
      <c r="BR264" s="101"/>
      <c r="BS264" s="101"/>
      <c r="BT264" s="101"/>
      <c r="BU264" s="101"/>
      <c r="BV264" s="101"/>
      <c r="BW264" s="101"/>
      <c r="BX264" s="101"/>
      <c r="BY264" s="101"/>
      <c r="BZ264" s="101"/>
      <c r="CA264" s="101"/>
      <c r="CB264" s="101"/>
      <c r="CC264" s="101"/>
      <c r="CD264" s="101"/>
      <c r="CE264" s="101"/>
      <c r="CF264" s="101"/>
      <c r="CG264" s="101"/>
      <c r="CH264" s="101"/>
      <c r="CI264" s="101"/>
      <c r="CJ264" s="101"/>
      <c r="CK264" s="101"/>
      <c r="CL264" s="101"/>
      <c r="CM264" s="101"/>
      <c r="CN264" s="101"/>
      <c r="CO264" s="101"/>
      <c r="CP264" s="101"/>
      <c r="CQ264" s="101"/>
      <c r="CR264" s="101"/>
      <c r="CS264" s="101"/>
      <c r="CT264" s="101"/>
      <c r="CU264" s="101"/>
      <c r="CV264" s="101"/>
      <c r="CW264" s="101"/>
      <c r="CX264" s="101"/>
      <c r="CY264" s="101"/>
      <c r="CZ264" s="101"/>
      <c r="DA264" s="101"/>
      <c r="DB264" s="101"/>
      <c r="DC264" s="101"/>
      <c r="DD264" s="101"/>
      <c r="DE264" s="101"/>
      <c r="DF264" s="101"/>
      <c r="DG264" s="101"/>
      <c r="DH264" s="101"/>
      <c r="DI264" s="101"/>
      <c r="DJ264" s="101"/>
      <c r="DK264" s="101"/>
      <c r="DL264" s="101"/>
      <c r="DM264" s="101"/>
      <c r="DN264" s="101"/>
      <c r="DO264" s="101"/>
      <c r="DP264" s="101"/>
      <c r="DQ264" s="101"/>
      <c r="DR264" s="101"/>
      <c r="DS264" s="101"/>
      <c r="DT264" s="101"/>
      <c r="DU264" s="101"/>
      <c r="DV264" s="101"/>
      <c r="DW264" s="101"/>
      <c r="DX264" s="101"/>
      <c r="DY264" s="101"/>
      <c r="DZ264" s="101"/>
      <c r="EA264" s="101"/>
      <c r="EB264" s="101"/>
      <c r="EC264" s="101"/>
      <c r="ED264" s="101"/>
      <c r="EE264" s="101"/>
      <c r="EF264" s="101"/>
      <c r="EG264" s="101"/>
      <c r="EH264" s="101"/>
      <c r="EI264" s="101"/>
      <c r="EJ264" s="101"/>
      <c r="EK264" s="101"/>
      <c r="EL264" s="101"/>
      <c r="EM264" s="101"/>
      <c r="EN264" s="101"/>
      <c r="EO264" s="101"/>
      <c r="EP264" s="101"/>
      <c r="EQ264" s="101"/>
      <c r="ER264" s="101"/>
      <c r="ES264" s="101"/>
      <c r="ET264" s="101"/>
      <c r="EU264" s="101"/>
      <c r="EV264" s="101"/>
      <c r="EW264" s="101"/>
      <c r="EX264" s="101"/>
      <c r="EY264" s="101"/>
      <c r="EZ264" s="101"/>
      <c r="FA264" s="101"/>
      <c r="FB264" s="101"/>
      <c r="FC264" s="101"/>
      <c r="FD264" s="101"/>
      <c r="FE264" s="101"/>
      <c r="FF264" s="101"/>
      <c r="FG264" s="101"/>
      <c r="FH264" s="101"/>
      <c r="FI264" s="101"/>
      <c r="FJ264" s="101"/>
      <c r="FK264" s="101"/>
      <c r="FL264" s="101"/>
      <c r="FM264" s="101"/>
      <c r="FN264" s="101"/>
      <c r="FO264" s="101"/>
      <c r="FP264" s="101"/>
      <c r="FQ264" s="101"/>
      <c r="FR264" s="101"/>
      <c r="FS264" s="88"/>
      <c r="FT264" s="88"/>
      <c r="FU264" s="88"/>
      <c r="FV264" s="88"/>
      <c r="FW264" s="88"/>
      <c r="FX264" s="88"/>
      <c r="FY264" s="88"/>
      <c r="FZ264" s="88"/>
      <c r="GA264" s="88"/>
      <c r="GB264" s="88"/>
      <c r="GC264" s="88"/>
      <c r="GD264" s="88"/>
      <c r="GE264" s="88"/>
      <c r="GF264" s="88"/>
      <c r="GG264" s="88"/>
      <c r="GH264" s="88"/>
      <c r="GI264" s="88"/>
      <c r="GJ264" s="88"/>
      <c r="GK264" s="88"/>
      <c r="GL264" s="88"/>
      <c r="GM264" s="88"/>
      <c r="GN264" s="88"/>
      <c r="GO264" s="88"/>
      <c r="GP264" s="88"/>
      <c r="GQ264" s="88"/>
      <c r="GR264" s="88"/>
      <c r="GS264" s="88"/>
      <c r="GT264" s="88"/>
      <c r="GU264" s="88"/>
      <c r="GV264" s="88"/>
      <c r="GW264" s="88"/>
      <c r="GX264" s="88"/>
      <c r="GY264" s="88"/>
      <c r="GZ264" s="88"/>
      <c r="HA264" s="88"/>
      <c r="HB264" s="88"/>
      <c r="HC264" s="88"/>
      <c r="HD264" s="88"/>
      <c r="HE264" s="88"/>
      <c r="HF264" s="88"/>
      <c r="HG264" s="88"/>
      <c r="HH264" s="88"/>
      <c r="HI264" s="88"/>
      <c r="HJ264" s="88"/>
      <c r="HK264" s="88"/>
      <c r="HL264" s="88"/>
      <c r="HM264" s="88"/>
      <c r="HN264" s="88"/>
      <c r="HO264" s="88"/>
      <c r="HP264" s="88"/>
      <c r="HQ264" s="88"/>
      <c r="HR264" s="88"/>
      <c r="HS264" s="88"/>
      <c r="HT264" s="88"/>
      <c r="HU264" s="88"/>
      <c r="HV264" s="88"/>
      <c r="HW264" s="88"/>
      <c r="HX264" s="88"/>
      <c r="HY264" s="88"/>
      <c r="HZ264" s="88"/>
      <c r="IA264" s="88"/>
      <c r="IB264" s="88"/>
      <c r="IC264" s="88"/>
      <c r="ID264" s="88"/>
      <c r="IE264" s="88"/>
      <c r="IF264" s="88"/>
      <c r="IG264" s="88"/>
      <c r="IH264" s="88"/>
      <c r="II264" s="88"/>
      <c r="IJ264" s="88"/>
      <c r="IK264" s="88"/>
      <c r="IL264" s="88"/>
      <c r="IM264" s="88"/>
      <c r="IN264" s="88"/>
      <c r="IO264" s="88"/>
      <c r="IP264" s="88"/>
      <c r="IQ264" s="88"/>
      <c r="IR264" s="88"/>
      <c r="IS264" s="88"/>
      <c r="IT264" s="88"/>
      <c r="IU264" s="88"/>
      <c r="IV264" s="88"/>
      <c r="IW264" s="88"/>
      <c r="IX264" s="88"/>
      <c r="IY264" s="88"/>
      <c r="IZ264" s="88"/>
      <c r="JA264" s="88"/>
      <c r="JB264" s="88"/>
      <c r="JC264" s="88"/>
      <c r="JD264" s="88"/>
      <c r="JE264" s="88"/>
      <c r="JF264" s="88"/>
      <c r="JG264" s="88"/>
      <c r="JH264" s="88"/>
      <c r="JI264" s="88"/>
      <c r="JJ264" s="88"/>
      <c r="JK264" s="88"/>
      <c r="JL264" s="88"/>
      <c r="JM264" s="88"/>
      <c r="JN264" s="88"/>
      <c r="JO264" s="88"/>
      <c r="JP264" s="88"/>
      <c r="JQ264" s="88"/>
      <c r="JR264" s="88"/>
      <c r="JS264" s="88"/>
      <c r="JT264" s="88"/>
      <c r="JU264" s="88"/>
      <c r="JV264" s="88"/>
      <c r="JW264" s="88"/>
      <c r="JX264" s="88"/>
      <c r="JY264" s="88"/>
      <c r="JZ264" s="88"/>
      <c r="KA264" s="88"/>
      <c r="KB264" s="88"/>
      <c r="KC264" s="88"/>
      <c r="KD264" s="88"/>
      <c r="KE264" s="88"/>
      <c r="KF264" s="88"/>
      <c r="KG264" s="88"/>
      <c r="KH264" s="88"/>
      <c r="KI264" s="88"/>
      <c r="KJ264" s="88"/>
      <c r="KK264" s="88"/>
      <c r="KL264" s="88"/>
      <c r="KM264" s="88"/>
      <c r="KN264" s="88"/>
      <c r="KO264" s="88"/>
      <c r="KP264" s="88"/>
      <c r="KQ264" s="88"/>
      <c r="KR264" s="88"/>
      <c r="KS264" s="88"/>
      <c r="KT264" s="88"/>
      <c r="KU264" s="88"/>
      <c r="KV264" s="88"/>
      <c r="KW264" s="88"/>
      <c r="KX264" s="88"/>
      <c r="KY264" s="88"/>
      <c r="KZ264" s="88"/>
      <c r="LA264" s="88"/>
      <c r="LB264" s="88"/>
      <c r="LC264" s="88"/>
      <c r="LD264" s="88"/>
      <c r="LE264" s="88"/>
      <c r="LF264" s="88"/>
      <c r="LG264" s="88"/>
      <c r="LH264" s="88"/>
      <c r="LI264" s="88"/>
      <c r="LJ264" s="88"/>
      <c r="LK264" s="88"/>
      <c r="LL264" s="88"/>
      <c r="LM264" s="88"/>
      <c r="LN264" s="88"/>
      <c r="LO264" s="88"/>
      <c r="LP264" s="88"/>
      <c r="LQ264" s="88"/>
      <c r="LR264" s="88"/>
    </row>
    <row r="265" spans="1:360" s="4" customFormat="1" hidden="1" x14ac:dyDescent="0.25">
      <c r="S265" s="87"/>
      <c r="T265" s="3"/>
      <c r="U265" s="3"/>
      <c r="V265" s="3"/>
      <c r="W265" s="3"/>
      <c r="X265" s="3"/>
      <c r="Y265" s="3"/>
      <c r="BQ265" s="3"/>
    </row>
    <row r="266" spans="1:360" s="4" customFormat="1" hidden="1" x14ac:dyDescent="0.25">
      <c r="F266" s="4" t="e">
        <f>IF(F263&gt;79%,1,IF(F263=0%,1,0))</f>
        <v>#N/A</v>
      </c>
      <c r="H266" s="4" t="e">
        <f>IF(H263&gt;79%,1,IF(H263=0%,1,0))</f>
        <v>#N/A</v>
      </c>
      <c r="J266" s="4" t="e">
        <f>IF(J263&gt;79%,1,IF(J263=0%,1,0))</f>
        <v>#N/A</v>
      </c>
      <c r="S266" s="87"/>
      <c r="T266" s="3"/>
      <c r="U266" s="3"/>
      <c r="V266" s="3"/>
      <c r="W266" s="3"/>
      <c r="X266" s="3"/>
      <c r="Y266" s="3"/>
      <c r="BQ266" s="3"/>
    </row>
    <row r="267" spans="1:360" s="4" customFormat="1" hidden="1" x14ac:dyDescent="0.25">
      <c r="F267" s="4" t="e">
        <f>SUM(F266:J266)</f>
        <v>#N/A</v>
      </c>
      <c r="S267" s="87"/>
      <c r="T267" s="3"/>
      <c r="U267" s="3"/>
      <c r="V267" s="3"/>
      <c r="W267" s="3"/>
      <c r="X267" s="3"/>
      <c r="Y267" s="3"/>
      <c r="BQ267" s="3"/>
    </row>
    <row r="268" spans="1:360" s="4" customFormat="1" hidden="1" x14ac:dyDescent="0.25">
      <c r="S268" s="87"/>
      <c r="T268" s="3"/>
      <c r="U268" s="3"/>
      <c r="V268" s="3"/>
      <c r="W268" s="3"/>
      <c r="X268" s="3"/>
      <c r="Y268" s="3"/>
      <c r="BQ268" s="3"/>
    </row>
    <row r="269" spans="1:360" s="4" customFormat="1" ht="15.75" hidden="1" customHeight="1" x14ac:dyDescent="0.2">
      <c r="B269" s="262" t="s">
        <v>4924</v>
      </c>
      <c r="C269" s="262"/>
      <c r="D269" s="262"/>
      <c r="E269" s="262"/>
      <c r="F269" s="262"/>
      <c r="G269" s="262"/>
      <c r="H269" s="262"/>
      <c r="I269" s="262"/>
      <c r="J269" s="262" t="s">
        <v>4929</v>
      </c>
      <c r="K269" s="262"/>
      <c r="L269" s="262"/>
      <c r="M269" s="262"/>
      <c r="N269" s="262" t="s">
        <v>4930</v>
      </c>
      <c r="O269" s="262"/>
      <c r="P269" s="262"/>
      <c r="Q269" s="262"/>
      <c r="R269" s="263" t="s">
        <v>62</v>
      </c>
      <c r="S269" s="263"/>
      <c r="T269" s="3"/>
      <c r="U269" s="3"/>
      <c r="V269" s="3"/>
      <c r="W269" s="3"/>
      <c r="X269" s="3"/>
      <c r="Y269" s="3"/>
      <c r="BQ269" s="3"/>
    </row>
    <row r="270" spans="1:360" s="4" customFormat="1" ht="15" hidden="1" x14ac:dyDescent="0.2">
      <c r="B270" s="260" t="s">
        <v>218</v>
      </c>
      <c r="C270" s="260" t="s">
        <v>219</v>
      </c>
      <c r="D270" s="260" t="s">
        <v>139</v>
      </c>
      <c r="E270" s="32" t="s">
        <v>4925</v>
      </c>
      <c r="F270" s="32" t="s">
        <v>4926</v>
      </c>
      <c r="G270" s="32" t="s">
        <v>4927</v>
      </c>
      <c r="H270" s="245" t="s">
        <v>144</v>
      </c>
      <c r="I270" s="101" t="s">
        <v>4928</v>
      </c>
      <c r="J270" s="260" t="s">
        <v>4920</v>
      </c>
      <c r="K270" s="32" t="s">
        <v>4921</v>
      </c>
      <c r="L270" s="245" t="s">
        <v>4922</v>
      </c>
      <c r="M270" s="101" t="s">
        <v>4923</v>
      </c>
      <c r="N270" s="260" t="s">
        <v>4920</v>
      </c>
      <c r="O270" s="32" t="s">
        <v>4921</v>
      </c>
      <c r="P270" s="245" t="s">
        <v>4922</v>
      </c>
      <c r="Q270" s="101" t="s">
        <v>4923</v>
      </c>
      <c r="R270" s="101" t="s">
        <v>4931</v>
      </c>
      <c r="S270" s="101" t="s">
        <v>4932</v>
      </c>
      <c r="T270" s="3"/>
      <c r="U270" s="3"/>
      <c r="V270" s="3"/>
      <c r="W270" s="3"/>
      <c r="X270" s="3"/>
      <c r="Y270" s="3"/>
      <c r="BQ270" s="3"/>
    </row>
    <row r="271" spans="1:360" s="4" customFormat="1" ht="15" hidden="1" x14ac:dyDescent="0.2">
      <c r="B271" s="101">
        <f>SUM(G251)</f>
        <v>0</v>
      </c>
      <c r="C271" s="101">
        <f>SUM(G252)</f>
        <v>0</v>
      </c>
      <c r="D271" s="101">
        <f>SUM(G253)</f>
        <v>0</v>
      </c>
      <c r="E271" s="101">
        <f>SUM(G254)</f>
        <v>0</v>
      </c>
      <c r="F271" s="101">
        <f>SUM(G255)</f>
        <v>0</v>
      </c>
      <c r="G271" s="101">
        <f>SUM(G256)</f>
        <v>0</v>
      </c>
      <c r="H271" s="101">
        <f>SUM(G257)</f>
        <v>0</v>
      </c>
      <c r="I271" s="101">
        <f>SUM(G258)</f>
        <v>0</v>
      </c>
      <c r="J271" s="101">
        <f>SUM(L251)</f>
        <v>0</v>
      </c>
      <c r="K271" s="101">
        <f>SUM(L252)</f>
        <v>0</v>
      </c>
      <c r="L271" s="101">
        <f>SUM(L253)</f>
        <v>0</v>
      </c>
      <c r="M271" s="101">
        <f>SUM(L254)</f>
        <v>0</v>
      </c>
      <c r="N271" s="101">
        <f>SUM(J271*25)/100</f>
        <v>0</v>
      </c>
      <c r="O271" s="101">
        <f>SUM(K271*50)/100</f>
        <v>0</v>
      </c>
      <c r="P271" s="101">
        <f>SUM(L271*20)/100</f>
        <v>0</v>
      </c>
      <c r="Q271" s="101">
        <f>SUM(M271*5)/100</f>
        <v>0</v>
      </c>
      <c r="R271" s="156">
        <f>SUM(J271:M271)</f>
        <v>0</v>
      </c>
      <c r="S271" s="156">
        <f>SUM(N271:Q271)</f>
        <v>0</v>
      </c>
      <c r="T271" s="3"/>
      <c r="U271" s="3"/>
      <c r="V271" s="3"/>
      <c r="W271" s="3"/>
      <c r="X271" s="3"/>
      <c r="Y271" s="3"/>
      <c r="BQ271" s="3"/>
    </row>
    <row r="272" spans="1:360" s="4" customFormat="1" hidden="1" x14ac:dyDescent="0.25">
      <c r="S272" s="87"/>
      <c r="T272" s="3"/>
      <c r="U272" s="3"/>
      <c r="V272" s="3"/>
      <c r="W272" s="3"/>
      <c r="X272" s="3"/>
      <c r="Y272" s="3"/>
      <c r="BQ272" s="3"/>
    </row>
    <row r="273" spans="2:69" s="4" customFormat="1" hidden="1" x14ac:dyDescent="0.25">
      <c r="S273" s="87"/>
      <c r="T273" s="3"/>
      <c r="U273" s="3"/>
      <c r="V273" s="3"/>
      <c r="W273" s="3"/>
      <c r="X273" s="3"/>
      <c r="Y273" s="3"/>
      <c r="BQ273" s="3"/>
    </row>
    <row r="274" spans="2:69" s="4" customFormat="1" hidden="1" x14ac:dyDescent="0.25">
      <c r="S274" s="87"/>
      <c r="T274" s="3"/>
      <c r="U274" s="3"/>
      <c r="V274" s="3"/>
      <c r="W274" s="3"/>
      <c r="X274" s="3"/>
      <c r="Y274" s="3"/>
      <c r="BQ274" s="3"/>
    </row>
    <row r="275" spans="2:69" s="4" customFormat="1" ht="15" hidden="1" x14ac:dyDescent="0.2">
      <c r="C275" s="264" t="s">
        <v>4868</v>
      </c>
      <c r="D275" s="264"/>
      <c r="E275" s="264" t="s">
        <v>4864</v>
      </c>
      <c r="F275" s="264"/>
      <c r="G275" s="264"/>
      <c r="J275" s="264" t="s">
        <v>4878</v>
      </c>
      <c r="K275" s="264"/>
      <c r="L275" s="675" t="s">
        <v>4881</v>
      </c>
      <c r="M275" s="675"/>
      <c r="N275" s="675"/>
      <c r="S275" s="87"/>
      <c r="T275" s="3"/>
      <c r="U275" s="3"/>
      <c r="V275" s="3"/>
      <c r="W275" s="3"/>
      <c r="X275" s="3"/>
      <c r="Y275" s="3"/>
      <c r="BQ275" s="3"/>
    </row>
    <row r="276" spans="2:69" s="4" customFormat="1" ht="31.5" hidden="1" customHeight="1" x14ac:dyDescent="0.2">
      <c r="B276" s="90" t="s">
        <v>24</v>
      </c>
      <c r="C276" s="91" t="s">
        <v>4867</v>
      </c>
      <c r="D276" s="91" t="s">
        <v>4866</v>
      </c>
      <c r="E276" s="189" t="s">
        <v>173</v>
      </c>
      <c r="F276" s="189" t="s">
        <v>178</v>
      </c>
      <c r="G276" s="190" t="s">
        <v>4865</v>
      </c>
      <c r="H276" s="673" t="s">
        <v>4869</v>
      </c>
      <c r="I276" s="673"/>
      <c r="J276" s="101" t="s">
        <v>256</v>
      </c>
      <c r="K276" s="101" t="s">
        <v>257</v>
      </c>
      <c r="L276" s="189"/>
      <c r="M276" s="189"/>
      <c r="N276" s="190"/>
      <c r="S276" s="87"/>
      <c r="T276" s="3"/>
      <c r="U276" s="3"/>
      <c r="V276" s="3"/>
      <c r="W276" s="3"/>
      <c r="X276" s="3"/>
      <c r="Y276" s="3"/>
      <c r="BQ276" s="3"/>
    </row>
    <row r="277" spans="2:69" s="4" customFormat="1" ht="15" hidden="1" x14ac:dyDescent="0.2">
      <c r="B277" s="101">
        <f>B263</f>
        <v>0</v>
      </c>
      <c r="C277" s="188" t="e">
        <f>IF(F267=0,"NO","SI")</f>
        <v>#N/A</v>
      </c>
      <c r="D277" s="188" t="s">
        <v>258</v>
      </c>
      <c r="E277" s="101">
        <f>SUM(BV219)</f>
        <v>0</v>
      </c>
      <c r="F277" s="101">
        <f>SUM(BW219)</f>
        <v>0</v>
      </c>
      <c r="G277" s="101" t="e">
        <f>SUM(BX219)</f>
        <v>#N/A</v>
      </c>
      <c r="H277" s="674" t="str">
        <f>IF(H278=5,"Admisible","No Admisible")</f>
        <v>No Admisible</v>
      </c>
      <c r="I277" s="674"/>
      <c r="J277" s="101" t="e">
        <f>VLOOKUP(B277,BBDD_EE_2023,2,0)</f>
        <v>#NAME?</v>
      </c>
      <c r="K277" s="101" t="e">
        <f>VLOOKUP(B277,BBDD_2023,5,0)</f>
        <v>#N/A</v>
      </c>
      <c r="S277" s="87"/>
      <c r="T277" s="3"/>
      <c r="U277" s="3"/>
      <c r="V277" s="3"/>
      <c r="W277" s="3"/>
      <c r="X277" s="3"/>
      <c r="Y277" s="3"/>
      <c r="BQ277" s="3"/>
    </row>
    <row r="278" spans="2:69" s="4" customFormat="1" ht="15" hidden="1" x14ac:dyDescent="0.2">
      <c r="C278" s="4" t="e">
        <f>IF(C277="SI",1,0)</f>
        <v>#N/A</v>
      </c>
      <c r="D278" s="4">
        <f>IF(D277="SI",1,0)</f>
        <v>1</v>
      </c>
      <c r="E278" s="4">
        <f>IF(E277="SI",1,0)</f>
        <v>0</v>
      </c>
      <c r="F278" s="4">
        <f t="shared" ref="F278" si="37">IF(F277="SI",1,0)</f>
        <v>0</v>
      </c>
      <c r="G278" s="4" t="e">
        <f>IF(G277="SI",1,IF(G277="No Aplica",1,0))</f>
        <v>#N/A</v>
      </c>
      <c r="S278" s="87"/>
      <c r="T278" s="3"/>
      <c r="U278" s="3"/>
      <c r="V278" s="3"/>
      <c r="W278" s="3"/>
      <c r="X278" s="3"/>
      <c r="Y278" s="3"/>
      <c r="BQ278" s="3"/>
    </row>
    <row r="279" spans="2:69" s="4" customFormat="1" hidden="1" x14ac:dyDescent="0.25">
      <c r="K279" t="s">
        <v>630</v>
      </c>
      <c r="S279" s="87"/>
      <c r="T279" s="3"/>
      <c r="U279" s="3"/>
      <c r="V279" s="3"/>
      <c r="W279" s="3"/>
      <c r="X279" s="3"/>
      <c r="Y279" s="3"/>
      <c r="BQ279" s="3"/>
    </row>
    <row r="280" spans="2:69" s="4" customFormat="1" hidden="1" x14ac:dyDescent="0.25">
      <c r="K280" t="s">
        <v>336</v>
      </c>
      <c r="S280" s="87"/>
      <c r="T280" s="3"/>
      <c r="U280" s="3"/>
      <c r="V280" s="3"/>
      <c r="W280" s="3"/>
      <c r="X280" s="3"/>
      <c r="Y280" s="3"/>
      <c r="BQ280" s="3"/>
    </row>
    <row r="281" spans="2:69" s="4" customFormat="1" hidden="1" x14ac:dyDescent="0.25">
      <c r="K281" t="s">
        <v>4870</v>
      </c>
      <c r="S281" s="87"/>
      <c r="T281" s="3"/>
      <c r="U281" s="3"/>
      <c r="V281" s="3"/>
      <c r="W281" s="3"/>
      <c r="X281" s="3"/>
      <c r="Y281" s="3"/>
      <c r="BQ281" s="3"/>
    </row>
    <row r="282" spans="2:69" s="4" customFormat="1" hidden="1" x14ac:dyDescent="0.25">
      <c r="K282" t="s">
        <v>4871</v>
      </c>
      <c r="S282" s="87"/>
      <c r="T282" s="3"/>
      <c r="U282" s="3"/>
      <c r="V282" s="3"/>
      <c r="W282" s="3"/>
      <c r="X282" s="3"/>
      <c r="Y282" s="3"/>
      <c r="BQ282" s="3"/>
    </row>
    <row r="283" spans="2:69" s="4" customFormat="1" ht="15" hidden="1" x14ac:dyDescent="0.2">
      <c r="S283" s="87"/>
      <c r="T283" s="3"/>
      <c r="U283" s="3"/>
      <c r="V283" s="3"/>
      <c r="W283" s="3"/>
      <c r="X283" s="3"/>
      <c r="Y283" s="3"/>
      <c r="BQ283" s="3"/>
    </row>
    <row r="284" spans="2:69" s="4" customFormat="1" ht="15" hidden="1" x14ac:dyDescent="0.2">
      <c r="S284" s="87"/>
      <c r="T284" s="3"/>
      <c r="U284" s="3"/>
      <c r="V284" s="3"/>
      <c r="W284" s="3"/>
      <c r="X284" s="3"/>
      <c r="Y284" s="3"/>
      <c r="BQ284" s="3"/>
    </row>
    <row r="285" spans="2:69" s="4" customFormat="1" ht="15" hidden="1" x14ac:dyDescent="0.2">
      <c r="S285" s="87"/>
      <c r="T285" s="3"/>
      <c r="U285" s="3"/>
      <c r="V285" s="3"/>
      <c r="W285" s="3"/>
      <c r="X285" s="3"/>
      <c r="Y285" s="3"/>
      <c r="BQ285" s="3"/>
    </row>
    <row r="286" spans="2:69" s="4" customFormat="1" ht="15" hidden="1" x14ac:dyDescent="0.2">
      <c r="S286" s="87"/>
      <c r="T286" s="3"/>
      <c r="U286" s="3"/>
      <c r="V286" s="3"/>
      <c r="W286" s="3"/>
      <c r="X286" s="3"/>
      <c r="Y286" s="3"/>
      <c r="BQ286" s="3"/>
    </row>
    <row r="287" spans="2:69" s="4" customFormat="1" ht="15" hidden="1" x14ac:dyDescent="0.2">
      <c r="S287" s="87"/>
      <c r="T287" s="3"/>
      <c r="U287" s="3"/>
      <c r="V287" s="3"/>
      <c r="W287" s="3"/>
      <c r="X287" s="3"/>
      <c r="Y287" s="3"/>
      <c r="BQ287" s="3"/>
    </row>
    <row r="288" spans="2:69" s="4" customFormat="1" ht="15" hidden="1" x14ac:dyDescent="0.2">
      <c r="S288" s="87"/>
      <c r="T288" s="3"/>
      <c r="U288" s="3"/>
      <c r="V288" s="3"/>
      <c r="W288" s="3"/>
      <c r="X288" s="3"/>
      <c r="Y288" s="3"/>
      <c r="BQ288" s="3"/>
    </row>
    <row r="289" spans="19:69" s="4" customFormat="1" ht="15" hidden="1" x14ac:dyDescent="0.2">
      <c r="S289" s="87"/>
      <c r="T289" s="3"/>
      <c r="U289" s="3"/>
      <c r="V289" s="3"/>
      <c r="W289" s="3"/>
      <c r="X289" s="3"/>
      <c r="Y289" s="3"/>
      <c r="BQ289" s="3"/>
    </row>
    <row r="290" spans="19:69" s="4" customFormat="1" x14ac:dyDescent="0.25">
      <c r="S290" s="87"/>
      <c r="T290" s="3"/>
      <c r="U290" s="3"/>
      <c r="V290" s="3"/>
      <c r="W290" s="3"/>
      <c r="X290" s="3"/>
      <c r="Y290" s="3"/>
      <c r="BQ290" s="3"/>
    </row>
    <row r="291" spans="19:69" s="4" customFormat="1" x14ac:dyDescent="0.25">
      <c r="S291" s="87"/>
      <c r="T291" s="3"/>
      <c r="U291" s="3"/>
      <c r="V291" s="3"/>
      <c r="W291" s="3"/>
      <c r="X291" s="3"/>
      <c r="Y291" s="3"/>
      <c r="BQ291" s="3"/>
    </row>
    <row r="292" spans="19:69" s="4" customFormat="1" x14ac:dyDescent="0.25">
      <c r="S292" s="87"/>
      <c r="T292" s="3"/>
      <c r="U292" s="3"/>
      <c r="V292" s="3"/>
      <c r="W292" s="3"/>
      <c r="X292" s="3"/>
      <c r="Y292" s="3"/>
      <c r="BQ292" s="3"/>
    </row>
    <row r="293" spans="19:69" s="4" customFormat="1" x14ac:dyDescent="0.25">
      <c r="S293" s="87"/>
      <c r="T293" s="3"/>
      <c r="U293" s="3"/>
      <c r="V293" s="3"/>
      <c r="W293" s="3"/>
      <c r="X293" s="3"/>
      <c r="Y293" s="3"/>
      <c r="BQ293" s="3"/>
    </row>
    <row r="294" spans="19:69" s="4" customFormat="1" x14ac:dyDescent="0.25">
      <c r="S294" s="87"/>
      <c r="T294" s="3"/>
      <c r="U294" s="3"/>
      <c r="V294" s="3"/>
      <c r="W294" s="3"/>
      <c r="X294" s="3"/>
      <c r="Y294" s="3"/>
      <c r="BQ294" s="3"/>
    </row>
    <row r="295" spans="19:69" s="4" customFormat="1" x14ac:dyDescent="0.25">
      <c r="S295" s="87"/>
      <c r="T295" s="3"/>
      <c r="U295" s="3"/>
      <c r="V295" s="3"/>
      <c r="W295" s="3"/>
      <c r="X295" s="3"/>
      <c r="Y295" s="3"/>
      <c r="BQ295" s="3"/>
    </row>
    <row r="296" spans="19:69" s="4" customFormat="1" x14ac:dyDescent="0.25">
      <c r="S296" s="87"/>
      <c r="T296" s="3"/>
      <c r="U296" s="3"/>
      <c r="V296" s="3"/>
      <c r="W296" s="3"/>
      <c r="X296" s="3"/>
      <c r="Y296" s="3"/>
      <c r="BQ296" s="3"/>
    </row>
    <row r="297" spans="19:69" s="4" customFormat="1" x14ac:dyDescent="0.25">
      <c r="S297" s="87"/>
      <c r="T297" s="3"/>
      <c r="U297" s="3"/>
      <c r="V297" s="3"/>
      <c r="W297" s="3"/>
      <c r="X297" s="3"/>
      <c r="Y297" s="3"/>
      <c r="BQ297" s="3"/>
    </row>
    <row r="298" spans="19:69" s="4" customFormat="1" x14ac:dyDescent="0.25">
      <c r="S298" s="87"/>
      <c r="T298" s="3"/>
      <c r="U298" s="3"/>
      <c r="V298" s="3"/>
      <c r="W298" s="3"/>
      <c r="X298" s="3"/>
      <c r="Y298" s="3"/>
      <c r="BQ298" s="3"/>
    </row>
    <row r="299" spans="19:69" s="4" customFormat="1" x14ac:dyDescent="0.25">
      <c r="S299" s="87"/>
      <c r="T299" s="3"/>
      <c r="U299" s="3"/>
      <c r="V299" s="3"/>
      <c r="W299" s="3"/>
      <c r="X299" s="3"/>
      <c r="Y299" s="3"/>
      <c r="BQ299" s="3"/>
    </row>
    <row r="300" spans="19:69" s="4" customFormat="1" x14ac:dyDescent="0.25">
      <c r="S300" s="87"/>
      <c r="T300" s="3"/>
      <c r="U300" s="3"/>
      <c r="V300" s="3"/>
      <c r="W300" s="3"/>
      <c r="X300" s="3"/>
      <c r="Y300" s="3"/>
      <c r="BQ300" s="3"/>
    </row>
    <row r="301" spans="19:69" s="4" customFormat="1" x14ac:dyDescent="0.25">
      <c r="S301" s="87"/>
      <c r="T301" s="3"/>
      <c r="U301" s="3"/>
      <c r="V301" s="3"/>
      <c r="W301" s="3"/>
      <c r="X301" s="3"/>
      <c r="Y301" s="3"/>
      <c r="BQ301" s="3"/>
    </row>
    <row r="302" spans="19:69" s="4" customFormat="1" x14ac:dyDescent="0.25">
      <c r="S302" s="87"/>
      <c r="T302" s="3"/>
      <c r="U302" s="3"/>
      <c r="V302" s="3"/>
      <c r="W302" s="3"/>
      <c r="X302" s="3"/>
      <c r="Y302" s="3"/>
      <c r="BQ302" s="3"/>
    </row>
    <row r="303" spans="19:69" s="4" customFormat="1" x14ac:dyDescent="0.25">
      <c r="S303" s="87"/>
      <c r="T303" s="3"/>
      <c r="U303" s="3"/>
      <c r="V303" s="3"/>
      <c r="W303" s="3"/>
      <c r="X303" s="3"/>
      <c r="Y303" s="3"/>
      <c r="BQ303" s="3"/>
    </row>
    <row r="304" spans="19:69" s="4" customFormat="1" x14ac:dyDescent="0.25">
      <c r="S304" s="87"/>
      <c r="T304" s="3"/>
      <c r="U304" s="3"/>
      <c r="V304" s="3"/>
      <c r="W304" s="3"/>
      <c r="X304" s="3"/>
      <c r="Y304" s="3"/>
      <c r="BQ304" s="3"/>
    </row>
    <row r="305" spans="19:69" s="4" customFormat="1" x14ac:dyDescent="0.25">
      <c r="S305" s="87"/>
      <c r="T305" s="3"/>
      <c r="U305" s="3"/>
      <c r="V305" s="3"/>
      <c r="W305" s="3"/>
      <c r="X305" s="3"/>
      <c r="Y305" s="3"/>
      <c r="BQ305" s="3"/>
    </row>
    <row r="306" spans="19:69" s="4" customFormat="1" x14ac:dyDescent="0.25">
      <c r="S306" s="87"/>
      <c r="T306" s="3"/>
      <c r="U306" s="3"/>
      <c r="V306" s="3"/>
      <c r="W306" s="3"/>
      <c r="X306" s="3"/>
      <c r="Y306" s="3"/>
      <c r="BQ306" s="3"/>
    </row>
    <row r="307" spans="19:69" s="4" customFormat="1" x14ac:dyDescent="0.25">
      <c r="S307" s="87"/>
      <c r="T307" s="3"/>
      <c r="U307" s="3"/>
      <c r="V307" s="3"/>
      <c r="W307" s="3"/>
      <c r="X307" s="3"/>
      <c r="Y307" s="3"/>
      <c r="BQ307" s="3"/>
    </row>
    <row r="308" spans="19:69" s="4" customFormat="1" x14ac:dyDescent="0.25">
      <c r="S308" s="87"/>
      <c r="T308" s="3"/>
      <c r="U308" s="3"/>
      <c r="V308" s="3"/>
      <c r="W308" s="3"/>
      <c r="X308" s="3"/>
      <c r="Y308" s="3"/>
      <c r="BQ308" s="3"/>
    </row>
    <row r="309" spans="19:69" s="4" customFormat="1" x14ac:dyDescent="0.25">
      <c r="S309" s="87"/>
      <c r="T309" s="3"/>
      <c r="U309" s="3"/>
      <c r="V309" s="3"/>
      <c r="W309" s="3"/>
      <c r="X309" s="3"/>
      <c r="Y309" s="3"/>
      <c r="BQ309" s="3"/>
    </row>
    <row r="310" spans="19:69" s="4" customFormat="1" x14ac:dyDescent="0.25">
      <c r="S310" s="87"/>
      <c r="T310" s="3"/>
      <c r="U310" s="3"/>
      <c r="V310" s="3"/>
      <c r="W310" s="3"/>
      <c r="X310" s="3"/>
      <c r="Y310" s="3"/>
      <c r="BQ310" s="3"/>
    </row>
    <row r="311" spans="19:69" s="4" customFormat="1" x14ac:dyDescent="0.25">
      <c r="S311" s="87"/>
      <c r="T311" s="3"/>
      <c r="U311" s="3"/>
      <c r="V311" s="3"/>
      <c r="W311" s="3"/>
      <c r="X311" s="3"/>
      <c r="Y311" s="3"/>
      <c r="BQ311" s="3"/>
    </row>
    <row r="312" spans="19:69" s="4" customFormat="1" x14ac:dyDescent="0.25">
      <c r="S312" s="87"/>
      <c r="T312" s="3"/>
      <c r="U312" s="3"/>
      <c r="V312" s="3"/>
      <c r="W312" s="3"/>
      <c r="X312" s="3"/>
      <c r="Y312" s="3"/>
      <c r="BQ312" s="3"/>
    </row>
    <row r="313" spans="19:69" s="4" customFormat="1" x14ac:dyDescent="0.25">
      <c r="S313" s="87"/>
      <c r="T313" s="3"/>
      <c r="U313" s="3"/>
      <c r="V313" s="3"/>
      <c r="W313" s="3"/>
      <c r="X313" s="3"/>
      <c r="Y313" s="3"/>
      <c r="BQ313" s="3"/>
    </row>
    <row r="314" spans="19:69" s="4" customFormat="1" x14ac:dyDescent="0.25">
      <c r="S314" s="87"/>
      <c r="T314" s="3"/>
      <c r="U314" s="3"/>
      <c r="V314" s="3"/>
      <c r="W314" s="3"/>
      <c r="X314" s="3"/>
      <c r="Y314" s="3"/>
      <c r="BQ314" s="3"/>
    </row>
    <row r="315" spans="19:69" s="4" customFormat="1" x14ac:dyDescent="0.25">
      <c r="S315" s="87"/>
      <c r="T315" s="3"/>
      <c r="U315" s="3"/>
      <c r="V315" s="3"/>
      <c r="W315" s="3"/>
      <c r="X315" s="3"/>
      <c r="Y315" s="3"/>
      <c r="BQ315" s="3"/>
    </row>
    <row r="316" spans="19:69" s="4" customFormat="1" x14ac:dyDescent="0.25">
      <c r="S316" s="87"/>
      <c r="T316" s="3"/>
      <c r="U316" s="3"/>
      <c r="V316" s="3"/>
      <c r="W316" s="3"/>
      <c r="X316" s="3"/>
      <c r="Y316" s="3"/>
      <c r="BQ316" s="3"/>
    </row>
    <row r="317" spans="19:69" s="4" customFormat="1" x14ac:dyDescent="0.25">
      <c r="S317" s="87"/>
      <c r="T317" s="3"/>
      <c r="U317" s="3"/>
      <c r="V317" s="3"/>
      <c r="W317" s="3"/>
      <c r="X317" s="3"/>
      <c r="Y317" s="3"/>
      <c r="BQ317" s="3"/>
    </row>
    <row r="318" spans="19:69" s="4" customFormat="1" x14ac:dyDescent="0.25">
      <c r="S318" s="87"/>
      <c r="T318" s="3"/>
      <c r="U318" s="3"/>
      <c r="V318" s="3"/>
      <c r="W318" s="3"/>
      <c r="X318" s="3"/>
      <c r="Y318" s="3"/>
      <c r="BQ318" s="3"/>
    </row>
    <row r="319" spans="19:69" s="4" customFormat="1" x14ac:dyDescent="0.25">
      <c r="S319" s="87"/>
      <c r="T319" s="3"/>
      <c r="U319" s="3"/>
      <c r="V319" s="3"/>
      <c r="W319" s="3"/>
      <c r="X319" s="3"/>
      <c r="Y319" s="3"/>
      <c r="BQ319" s="3"/>
    </row>
    <row r="320" spans="19:69" s="4" customFormat="1" x14ac:dyDescent="0.25">
      <c r="S320" s="87"/>
      <c r="T320" s="3"/>
      <c r="U320" s="3"/>
      <c r="V320" s="3"/>
      <c r="W320" s="3"/>
      <c r="X320" s="3"/>
      <c r="Y320" s="3"/>
      <c r="BQ320" s="3"/>
    </row>
    <row r="321" spans="19:69" s="4" customFormat="1" x14ac:dyDescent="0.25">
      <c r="S321" s="87"/>
      <c r="T321" s="3"/>
      <c r="U321" s="3"/>
      <c r="V321" s="3"/>
      <c r="W321" s="3"/>
      <c r="X321" s="3"/>
      <c r="Y321" s="3"/>
      <c r="BQ321" s="3"/>
    </row>
    <row r="322" spans="19:69" s="4" customFormat="1" x14ac:dyDescent="0.25">
      <c r="S322" s="87"/>
      <c r="T322" s="3"/>
      <c r="U322" s="3"/>
      <c r="V322" s="3"/>
      <c r="W322" s="3"/>
      <c r="X322" s="3"/>
      <c r="Y322" s="3"/>
      <c r="BQ322" s="3"/>
    </row>
    <row r="323" spans="19:69" s="4" customFormat="1" x14ac:dyDescent="0.25">
      <c r="S323" s="87"/>
      <c r="T323" s="3"/>
      <c r="U323" s="3"/>
      <c r="V323" s="3"/>
      <c r="W323" s="3"/>
      <c r="X323" s="3"/>
      <c r="Y323" s="3"/>
      <c r="BQ323" s="3"/>
    </row>
    <row r="324" spans="19:69" s="4" customFormat="1" x14ac:dyDescent="0.25">
      <c r="S324" s="87"/>
      <c r="T324" s="3"/>
      <c r="U324" s="3"/>
      <c r="V324" s="3"/>
      <c r="W324" s="3"/>
      <c r="X324" s="3"/>
      <c r="Y324" s="3"/>
      <c r="BQ324" s="3"/>
    </row>
    <row r="325" spans="19:69" s="4" customFormat="1" x14ac:dyDescent="0.25">
      <c r="S325" s="87"/>
      <c r="T325" s="3"/>
      <c r="U325" s="3"/>
      <c r="V325" s="3"/>
      <c r="W325" s="3"/>
      <c r="X325" s="3"/>
      <c r="Y325" s="3"/>
      <c r="BQ325" s="3"/>
    </row>
    <row r="326" spans="19:69" s="4" customFormat="1" x14ac:dyDescent="0.25">
      <c r="S326" s="87"/>
      <c r="T326" s="3"/>
      <c r="U326" s="3"/>
      <c r="V326" s="3"/>
      <c r="W326" s="3"/>
      <c r="X326" s="3"/>
      <c r="Y326" s="3"/>
      <c r="BQ326" s="3"/>
    </row>
    <row r="327" spans="19:69" s="4" customFormat="1" x14ac:dyDescent="0.25">
      <c r="S327" s="87"/>
      <c r="T327" s="3"/>
      <c r="U327" s="3"/>
      <c r="V327" s="3"/>
      <c r="W327" s="3"/>
      <c r="X327" s="3"/>
      <c r="Y327" s="3"/>
      <c r="BQ327" s="3"/>
    </row>
    <row r="328" spans="19:69" s="4" customFormat="1" x14ac:dyDescent="0.25">
      <c r="S328" s="87"/>
      <c r="T328" s="3"/>
      <c r="U328" s="3"/>
      <c r="V328" s="3"/>
      <c r="W328" s="3"/>
      <c r="X328" s="3"/>
      <c r="Y328" s="3"/>
      <c r="BQ328" s="3"/>
    </row>
    <row r="329" spans="19:69" s="4" customFormat="1" x14ac:dyDescent="0.25">
      <c r="S329" s="87"/>
      <c r="T329" s="3"/>
      <c r="U329" s="3"/>
      <c r="V329" s="3"/>
      <c r="W329" s="3"/>
      <c r="X329" s="3"/>
      <c r="Y329" s="3"/>
      <c r="BQ329" s="3"/>
    </row>
    <row r="330" spans="19:69" s="4" customFormat="1" x14ac:dyDescent="0.25">
      <c r="S330" s="87"/>
      <c r="T330" s="3"/>
      <c r="U330" s="3"/>
      <c r="V330" s="3"/>
      <c r="W330" s="3"/>
      <c r="X330" s="3"/>
      <c r="Y330" s="3"/>
      <c r="BQ330" s="3"/>
    </row>
    <row r="331" spans="19:69" s="4" customFormat="1" x14ac:dyDescent="0.25">
      <c r="S331" s="87"/>
      <c r="T331" s="3"/>
      <c r="U331" s="3"/>
      <c r="V331" s="3"/>
      <c r="W331" s="3"/>
      <c r="X331" s="3"/>
      <c r="Y331" s="3"/>
      <c r="BQ331" s="3"/>
    </row>
    <row r="332" spans="19:69" s="4" customFormat="1" x14ac:dyDescent="0.25">
      <c r="S332" s="87"/>
      <c r="T332" s="3"/>
      <c r="U332" s="3"/>
      <c r="V332" s="3"/>
      <c r="W332" s="3"/>
      <c r="X332" s="3"/>
      <c r="Y332" s="3"/>
      <c r="BQ332" s="3"/>
    </row>
    <row r="333" spans="19:69" s="4" customFormat="1" x14ac:dyDescent="0.25">
      <c r="S333" s="87"/>
      <c r="T333" s="3"/>
      <c r="U333" s="3"/>
      <c r="V333" s="3"/>
      <c r="W333" s="3"/>
      <c r="X333" s="3"/>
      <c r="Y333" s="3"/>
      <c r="BQ333" s="3"/>
    </row>
    <row r="334" spans="19:69" s="4" customFormat="1" x14ac:dyDescent="0.25">
      <c r="S334" s="87"/>
      <c r="T334" s="3"/>
      <c r="U334" s="3"/>
      <c r="V334" s="3"/>
      <c r="W334" s="3"/>
      <c r="X334" s="3"/>
      <c r="Y334" s="3"/>
      <c r="BQ334" s="3"/>
    </row>
    <row r="335" spans="19:69" s="4" customFormat="1" x14ac:dyDescent="0.25">
      <c r="S335" s="87"/>
      <c r="T335" s="3"/>
      <c r="U335" s="3"/>
      <c r="V335" s="3"/>
      <c r="W335" s="3"/>
      <c r="X335" s="3"/>
      <c r="Y335" s="3"/>
      <c r="BQ335" s="3"/>
    </row>
    <row r="336" spans="19:69" s="4" customFormat="1" x14ac:dyDescent="0.25">
      <c r="S336" s="87"/>
      <c r="T336" s="3"/>
      <c r="U336" s="3"/>
      <c r="V336" s="3"/>
      <c r="W336" s="3"/>
      <c r="X336" s="3"/>
      <c r="Y336" s="3"/>
      <c r="BQ336" s="3"/>
    </row>
    <row r="337" spans="19:69" s="4" customFormat="1" x14ac:dyDescent="0.25">
      <c r="S337" s="87"/>
      <c r="T337" s="3"/>
      <c r="U337" s="3"/>
      <c r="V337" s="3"/>
      <c r="W337" s="3"/>
      <c r="X337" s="3"/>
      <c r="Y337" s="3"/>
      <c r="BQ337" s="3"/>
    </row>
    <row r="338" spans="19:69" s="4" customFormat="1" x14ac:dyDescent="0.25">
      <c r="S338" s="87"/>
      <c r="T338" s="3"/>
      <c r="U338" s="3"/>
      <c r="V338" s="3"/>
      <c r="W338" s="3"/>
      <c r="X338" s="3"/>
      <c r="Y338" s="3"/>
      <c r="BQ338" s="3"/>
    </row>
    <row r="339" spans="19:69" s="4" customFormat="1" x14ac:dyDescent="0.25">
      <c r="S339" s="87"/>
      <c r="T339" s="3"/>
      <c r="U339" s="3"/>
      <c r="V339" s="3"/>
      <c r="W339" s="3"/>
      <c r="X339" s="3"/>
      <c r="Y339" s="3"/>
      <c r="BQ339" s="3"/>
    </row>
    <row r="340" spans="19:69" s="4" customFormat="1" x14ac:dyDescent="0.25">
      <c r="S340" s="87"/>
      <c r="T340" s="3"/>
      <c r="U340" s="3"/>
      <c r="V340" s="3"/>
      <c r="W340" s="3"/>
      <c r="X340" s="3"/>
      <c r="Y340" s="3"/>
      <c r="BQ340" s="3"/>
    </row>
    <row r="341" spans="19:69" s="4" customFormat="1" x14ac:dyDescent="0.25">
      <c r="S341" s="87"/>
      <c r="T341" s="3"/>
      <c r="U341" s="3"/>
      <c r="V341" s="3"/>
      <c r="W341" s="3"/>
      <c r="X341" s="3"/>
      <c r="Y341" s="3"/>
      <c r="BQ341" s="3"/>
    </row>
    <row r="342" spans="19:69" s="4" customFormat="1" x14ac:dyDescent="0.25">
      <c r="S342" s="87"/>
      <c r="T342" s="3"/>
      <c r="U342" s="3"/>
      <c r="V342" s="3"/>
      <c r="W342" s="3"/>
      <c r="X342" s="3"/>
      <c r="Y342" s="3"/>
      <c r="BQ342" s="3"/>
    </row>
    <row r="343" spans="19:69" s="4" customFormat="1" x14ac:dyDescent="0.25">
      <c r="S343" s="87"/>
      <c r="T343" s="3"/>
      <c r="U343" s="3"/>
      <c r="V343" s="3"/>
      <c r="W343" s="3"/>
      <c r="X343" s="3"/>
      <c r="Y343" s="3"/>
      <c r="BQ343" s="3"/>
    </row>
    <row r="344" spans="19:69" s="4" customFormat="1" x14ac:dyDescent="0.25">
      <c r="S344" s="87"/>
      <c r="T344" s="3"/>
      <c r="U344" s="3"/>
      <c r="V344" s="3"/>
      <c r="W344" s="3"/>
      <c r="X344" s="3"/>
      <c r="Y344" s="3"/>
      <c r="BQ344" s="3"/>
    </row>
    <row r="345" spans="19:69" s="4" customFormat="1" x14ac:dyDescent="0.25">
      <c r="S345" s="87"/>
      <c r="T345" s="3"/>
      <c r="U345" s="3"/>
      <c r="V345" s="3"/>
      <c r="W345" s="3"/>
      <c r="X345" s="3"/>
      <c r="Y345" s="3"/>
      <c r="BQ345" s="3"/>
    </row>
    <row r="346" spans="19:69" s="4" customFormat="1" x14ac:dyDescent="0.25">
      <c r="S346" s="87"/>
      <c r="T346" s="3"/>
      <c r="U346" s="3"/>
      <c r="V346" s="3"/>
      <c r="W346" s="3"/>
      <c r="X346" s="3"/>
      <c r="Y346" s="3"/>
      <c r="BQ346" s="3"/>
    </row>
    <row r="347" spans="19:69" s="4" customFormat="1" x14ac:dyDescent="0.25">
      <c r="S347" s="87"/>
      <c r="T347" s="3"/>
      <c r="U347" s="3"/>
      <c r="V347" s="3"/>
      <c r="W347" s="3"/>
      <c r="X347" s="3"/>
      <c r="Y347" s="3"/>
      <c r="BQ347" s="3"/>
    </row>
    <row r="348" spans="19:69" s="4" customFormat="1" x14ac:dyDescent="0.25">
      <c r="S348" s="87"/>
      <c r="T348" s="3"/>
      <c r="U348" s="3"/>
      <c r="V348" s="3"/>
      <c r="W348" s="3"/>
      <c r="X348" s="3"/>
      <c r="Y348" s="3"/>
      <c r="BQ348" s="3"/>
    </row>
    <row r="349" spans="19:69" s="4" customFormat="1" x14ac:dyDescent="0.25">
      <c r="S349" s="87"/>
      <c r="T349" s="3"/>
      <c r="U349" s="3"/>
      <c r="V349" s="3"/>
      <c r="W349" s="3"/>
      <c r="X349" s="3"/>
      <c r="Y349" s="3"/>
      <c r="BQ349" s="3"/>
    </row>
    <row r="350" spans="19:69" s="4" customFormat="1" x14ac:dyDescent="0.25">
      <c r="S350" s="87"/>
      <c r="T350" s="3"/>
      <c r="U350" s="3"/>
      <c r="V350" s="3"/>
      <c r="W350" s="3"/>
      <c r="X350" s="3"/>
      <c r="Y350" s="3"/>
      <c r="BQ350" s="3"/>
    </row>
    <row r="351" spans="19:69" s="4" customFormat="1" x14ac:dyDescent="0.25">
      <c r="S351" s="87"/>
      <c r="T351" s="3"/>
      <c r="U351" s="3"/>
      <c r="V351" s="3"/>
      <c r="W351" s="3"/>
      <c r="X351" s="3"/>
      <c r="Y351" s="3"/>
      <c r="BQ351" s="3"/>
    </row>
    <row r="352" spans="19:69" s="4" customFormat="1" x14ac:dyDescent="0.25">
      <c r="S352" s="87"/>
      <c r="T352" s="3"/>
      <c r="U352" s="3"/>
      <c r="V352" s="3"/>
      <c r="W352" s="3"/>
      <c r="X352" s="3"/>
      <c r="Y352" s="3"/>
      <c r="BQ352" s="3"/>
    </row>
    <row r="353" spans="19:69" s="4" customFormat="1" x14ac:dyDescent="0.25">
      <c r="S353" s="87"/>
      <c r="T353" s="3"/>
      <c r="U353" s="3"/>
      <c r="V353" s="3"/>
      <c r="W353" s="3"/>
      <c r="X353" s="3"/>
      <c r="Y353" s="3"/>
      <c r="BQ353" s="3"/>
    </row>
    <row r="354" spans="19:69" s="4" customFormat="1" x14ac:dyDescent="0.25">
      <c r="S354" s="87"/>
      <c r="T354" s="3"/>
      <c r="U354" s="3"/>
      <c r="V354" s="3"/>
      <c r="W354" s="3"/>
      <c r="X354" s="3"/>
      <c r="Y354" s="3"/>
      <c r="BQ354" s="3"/>
    </row>
    <row r="355" spans="19:69" s="4" customFormat="1" x14ac:dyDescent="0.25">
      <c r="S355" s="87"/>
      <c r="T355" s="3"/>
      <c r="U355" s="3"/>
      <c r="V355" s="3"/>
      <c r="W355" s="3"/>
      <c r="X355" s="3"/>
      <c r="Y355" s="3"/>
      <c r="BQ355" s="3"/>
    </row>
    <row r="356" spans="19:69" s="4" customFormat="1" x14ac:dyDescent="0.25">
      <c r="S356" s="87"/>
      <c r="T356" s="3"/>
      <c r="U356" s="3"/>
      <c r="V356" s="3"/>
      <c r="W356" s="3"/>
      <c r="X356" s="3"/>
      <c r="Y356" s="3"/>
      <c r="BQ356" s="3"/>
    </row>
    <row r="357" spans="19:69" s="4" customFormat="1" x14ac:dyDescent="0.25">
      <c r="S357" s="87"/>
      <c r="T357" s="3"/>
      <c r="U357" s="3"/>
      <c r="V357" s="3"/>
      <c r="W357" s="3"/>
      <c r="X357" s="3"/>
      <c r="Y357" s="3"/>
      <c r="BQ357" s="3"/>
    </row>
    <row r="358" spans="19:69" s="4" customFormat="1" x14ac:dyDescent="0.25">
      <c r="S358" s="87"/>
      <c r="T358" s="3"/>
      <c r="U358" s="3"/>
      <c r="V358" s="3"/>
      <c r="W358" s="3"/>
      <c r="X358" s="3"/>
      <c r="Y358" s="3"/>
      <c r="BQ358" s="3"/>
    </row>
    <row r="359" spans="19:69" s="4" customFormat="1" x14ac:dyDescent="0.25">
      <c r="S359" s="87"/>
      <c r="T359" s="3"/>
      <c r="U359" s="3"/>
      <c r="V359" s="3"/>
      <c r="W359" s="3"/>
      <c r="X359" s="3"/>
      <c r="Y359" s="3"/>
      <c r="BQ359" s="3"/>
    </row>
    <row r="360" spans="19:69" s="4" customFormat="1" x14ac:dyDescent="0.25">
      <c r="S360" s="87"/>
      <c r="T360" s="3"/>
      <c r="U360" s="3"/>
      <c r="V360" s="3"/>
      <c r="W360" s="3"/>
      <c r="X360" s="3"/>
      <c r="Y360" s="3"/>
      <c r="BQ360" s="3"/>
    </row>
    <row r="361" spans="19:69" s="4" customFormat="1" x14ac:dyDescent="0.25">
      <c r="S361" s="87"/>
      <c r="T361" s="3"/>
      <c r="U361" s="3"/>
      <c r="V361" s="3"/>
      <c r="W361" s="3"/>
      <c r="X361" s="3"/>
      <c r="Y361" s="3"/>
      <c r="BQ361" s="3"/>
    </row>
    <row r="362" spans="19:69" s="4" customFormat="1" x14ac:dyDescent="0.25">
      <c r="S362" s="87"/>
      <c r="T362" s="3"/>
      <c r="U362" s="3"/>
      <c r="V362" s="3"/>
      <c r="W362" s="3"/>
      <c r="X362" s="3"/>
      <c r="Y362" s="3"/>
      <c r="BQ362" s="3"/>
    </row>
    <row r="363" spans="19:69" s="4" customFormat="1" x14ac:dyDescent="0.25">
      <c r="S363" s="87"/>
      <c r="T363" s="3"/>
      <c r="U363" s="3"/>
      <c r="V363" s="3"/>
      <c r="W363" s="3"/>
      <c r="X363" s="3"/>
      <c r="Y363" s="3"/>
      <c r="BQ363" s="3"/>
    </row>
    <row r="364" spans="19:69" s="4" customFormat="1" x14ac:dyDescent="0.25">
      <c r="S364" s="87"/>
      <c r="T364" s="3"/>
      <c r="U364" s="3"/>
      <c r="V364" s="3"/>
      <c r="W364" s="3"/>
      <c r="X364" s="3"/>
      <c r="Y364" s="3"/>
      <c r="BQ364" s="3"/>
    </row>
    <row r="365" spans="19:69" s="4" customFormat="1" x14ac:dyDescent="0.25">
      <c r="S365" s="87"/>
      <c r="T365" s="3"/>
      <c r="U365" s="3"/>
      <c r="V365" s="3"/>
      <c r="W365" s="3"/>
      <c r="X365" s="3"/>
      <c r="Y365" s="3"/>
      <c r="BQ365" s="3"/>
    </row>
    <row r="366" spans="19:69" s="4" customFormat="1" x14ac:dyDescent="0.25">
      <c r="S366" s="87"/>
      <c r="T366" s="3"/>
      <c r="U366" s="3"/>
      <c r="V366" s="3"/>
      <c r="W366" s="3"/>
      <c r="X366" s="3"/>
      <c r="Y366" s="3"/>
      <c r="BQ366" s="3"/>
    </row>
    <row r="367" spans="19:69" s="4" customFormat="1" x14ac:dyDescent="0.25">
      <c r="S367" s="87"/>
      <c r="T367" s="3"/>
      <c r="U367" s="3"/>
      <c r="V367" s="3"/>
      <c r="W367" s="3"/>
      <c r="X367" s="3"/>
      <c r="Y367" s="3"/>
      <c r="BQ367" s="3"/>
    </row>
    <row r="368" spans="19:69" s="4" customFormat="1" x14ac:dyDescent="0.25">
      <c r="S368" s="87"/>
      <c r="T368" s="3"/>
      <c r="U368" s="3"/>
      <c r="V368" s="3"/>
      <c r="W368" s="3"/>
      <c r="X368" s="3"/>
      <c r="Y368" s="3"/>
      <c r="BQ368" s="3"/>
    </row>
    <row r="369" spans="19:69" s="4" customFormat="1" x14ac:dyDescent="0.25">
      <c r="S369" s="87"/>
      <c r="T369" s="3"/>
      <c r="U369" s="3"/>
      <c r="V369" s="3"/>
      <c r="W369" s="3"/>
      <c r="X369" s="3"/>
      <c r="Y369" s="3"/>
      <c r="BQ369" s="3"/>
    </row>
    <row r="370" spans="19:69" s="4" customFormat="1" x14ac:dyDescent="0.25">
      <c r="S370" s="87"/>
      <c r="T370" s="3"/>
      <c r="U370" s="3"/>
      <c r="V370" s="3"/>
      <c r="W370" s="3"/>
      <c r="X370" s="3"/>
      <c r="Y370" s="3"/>
      <c r="BQ370" s="3"/>
    </row>
    <row r="371" spans="19:69" s="4" customFormat="1" x14ac:dyDescent="0.25">
      <c r="S371" s="87"/>
      <c r="T371" s="3"/>
      <c r="U371" s="3"/>
      <c r="V371" s="3"/>
      <c r="W371" s="3"/>
      <c r="X371" s="3"/>
      <c r="Y371" s="3"/>
      <c r="BQ371" s="3"/>
    </row>
    <row r="372" spans="19:69" s="4" customFormat="1" x14ac:dyDescent="0.25">
      <c r="S372" s="87"/>
      <c r="T372" s="3"/>
      <c r="U372" s="3"/>
      <c r="V372" s="3"/>
      <c r="W372" s="3"/>
      <c r="X372" s="3"/>
      <c r="Y372" s="3"/>
      <c r="BQ372" s="3"/>
    </row>
    <row r="373" spans="19:69" s="4" customFormat="1" x14ac:dyDescent="0.25">
      <c r="S373" s="87"/>
      <c r="T373" s="3"/>
      <c r="U373" s="3"/>
      <c r="V373" s="3"/>
      <c r="W373" s="3"/>
      <c r="X373" s="3"/>
      <c r="Y373" s="3"/>
      <c r="BQ373" s="3"/>
    </row>
    <row r="374" spans="19:69" s="4" customFormat="1" x14ac:dyDescent="0.25">
      <c r="S374" s="87"/>
      <c r="T374" s="3"/>
      <c r="U374" s="3"/>
      <c r="V374" s="3"/>
      <c r="W374" s="3"/>
      <c r="X374" s="3"/>
      <c r="Y374" s="3"/>
      <c r="BQ374" s="3"/>
    </row>
    <row r="375" spans="19:69" s="4" customFormat="1" x14ac:dyDescent="0.25">
      <c r="S375" s="87"/>
      <c r="T375" s="3"/>
      <c r="U375" s="3"/>
      <c r="V375" s="3"/>
      <c r="W375" s="3"/>
      <c r="X375" s="3"/>
      <c r="Y375" s="3"/>
      <c r="BQ375" s="3"/>
    </row>
    <row r="376" spans="19:69" s="4" customFormat="1" x14ac:dyDescent="0.25">
      <c r="S376" s="87"/>
      <c r="T376" s="3"/>
      <c r="U376" s="3"/>
      <c r="V376" s="3"/>
      <c r="W376" s="3"/>
      <c r="X376" s="3"/>
      <c r="Y376" s="3"/>
      <c r="BQ376" s="3"/>
    </row>
    <row r="377" spans="19:69" s="4" customFormat="1" x14ac:dyDescent="0.25">
      <c r="S377" s="87"/>
      <c r="T377" s="3"/>
      <c r="U377" s="3"/>
      <c r="V377" s="3"/>
      <c r="W377" s="3"/>
      <c r="X377" s="3"/>
      <c r="Y377" s="3"/>
      <c r="BQ377" s="3"/>
    </row>
    <row r="378" spans="19:69" s="4" customFormat="1" x14ac:dyDescent="0.25">
      <c r="S378" s="87"/>
      <c r="T378" s="3"/>
      <c r="U378" s="3"/>
      <c r="V378" s="3"/>
      <c r="W378" s="3"/>
      <c r="X378" s="3"/>
      <c r="Y378" s="3"/>
      <c r="BQ378" s="3"/>
    </row>
    <row r="379" spans="19:69" s="4" customFormat="1" x14ac:dyDescent="0.25">
      <c r="S379" s="87"/>
      <c r="T379" s="3"/>
      <c r="U379" s="3"/>
      <c r="V379" s="3"/>
      <c r="W379" s="3"/>
      <c r="X379" s="3"/>
      <c r="Y379" s="3"/>
      <c r="BQ379" s="3"/>
    </row>
    <row r="380" spans="19:69" s="4" customFormat="1" x14ac:dyDescent="0.25">
      <c r="S380" s="87"/>
      <c r="T380" s="3"/>
      <c r="U380" s="3"/>
      <c r="V380" s="3"/>
      <c r="W380" s="3"/>
      <c r="X380" s="3"/>
      <c r="Y380" s="3"/>
      <c r="BQ380" s="3"/>
    </row>
    <row r="381" spans="19:69" s="4" customFormat="1" x14ac:dyDescent="0.25">
      <c r="S381" s="87"/>
      <c r="T381" s="3"/>
      <c r="U381" s="3"/>
      <c r="V381" s="3"/>
      <c r="W381" s="3"/>
      <c r="X381" s="3"/>
      <c r="Y381" s="3"/>
      <c r="BQ381" s="3"/>
    </row>
    <row r="382" spans="19:69" s="4" customFormat="1" x14ac:dyDescent="0.25">
      <c r="S382" s="87"/>
      <c r="T382" s="3"/>
      <c r="U382" s="3"/>
      <c r="V382" s="3"/>
      <c r="W382" s="3"/>
      <c r="X382" s="3"/>
      <c r="Y382" s="3"/>
      <c r="BQ382" s="3"/>
    </row>
    <row r="383" spans="19:69" s="4" customFormat="1" x14ac:dyDescent="0.25">
      <c r="S383" s="87"/>
      <c r="T383" s="3"/>
      <c r="U383" s="3"/>
      <c r="V383" s="3"/>
      <c r="W383" s="3"/>
      <c r="X383" s="3"/>
      <c r="Y383" s="3"/>
      <c r="BQ383" s="3"/>
    </row>
    <row r="384" spans="19:69" s="4" customFormat="1" x14ac:dyDescent="0.25">
      <c r="S384" s="87"/>
      <c r="T384" s="3"/>
      <c r="U384" s="3"/>
      <c r="V384" s="3"/>
      <c r="W384" s="3"/>
      <c r="X384" s="3"/>
      <c r="Y384" s="3"/>
      <c r="BQ384" s="3"/>
    </row>
    <row r="385" spans="19:69" s="4" customFormat="1" x14ac:dyDescent="0.25">
      <c r="S385" s="87"/>
      <c r="T385" s="3"/>
      <c r="U385" s="3"/>
      <c r="V385" s="3"/>
      <c r="W385" s="3"/>
      <c r="X385" s="3"/>
      <c r="Y385" s="3"/>
      <c r="BQ385" s="3"/>
    </row>
    <row r="386" spans="19:69" s="4" customFormat="1" x14ac:dyDescent="0.25">
      <c r="S386" s="87"/>
      <c r="T386" s="3"/>
      <c r="U386" s="3"/>
      <c r="V386" s="3"/>
      <c r="W386" s="3"/>
      <c r="X386" s="3"/>
      <c r="Y386" s="3"/>
      <c r="BQ386" s="3"/>
    </row>
    <row r="387" spans="19:69" s="4" customFormat="1" x14ac:dyDescent="0.25">
      <c r="S387" s="87"/>
      <c r="T387" s="3"/>
      <c r="U387" s="3"/>
      <c r="V387" s="3"/>
      <c r="W387" s="3"/>
      <c r="X387" s="3"/>
      <c r="Y387" s="3"/>
      <c r="BQ387" s="3"/>
    </row>
    <row r="388" spans="19:69" s="4" customFormat="1" x14ac:dyDescent="0.25">
      <c r="S388" s="87"/>
      <c r="T388" s="3"/>
      <c r="U388" s="3"/>
      <c r="V388" s="3"/>
      <c r="W388" s="3"/>
      <c r="X388" s="3"/>
      <c r="Y388" s="3"/>
      <c r="BQ388" s="3"/>
    </row>
    <row r="389" spans="19:69" s="4" customFormat="1" x14ac:dyDescent="0.25">
      <c r="S389" s="87"/>
      <c r="T389" s="3"/>
      <c r="U389" s="3"/>
      <c r="V389" s="3"/>
      <c r="W389" s="3"/>
      <c r="X389" s="3"/>
      <c r="Y389" s="3"/>
      <c r="BQ389" s="3"/>
    </row>
    <row r="390" spans="19:69" s="4" customFormat="1" x14ac:dyDescent="0.25">
      <c r="S390" s="87"/>
      <c r="T390" s="3"/>
      <c r="U390" s="3"/>
      <c r="V390" s="3"/>
      <c r="W390" s="3"/>
      <c r="X390" s="3"/>
      <c r="Y390" s="3"/>
      <c r="BQ390" s="3"/>
    </row>
    <row r="391" spans="19:69" s="4" customFormat="1" x14ac:dyDescent="0.25">
      <c r="S391" s="87"/>
      <c r="T391" s="3"/>
      <c r="U391" s="3"/>
      <c r="V391" s="3"/>
      <c r="W391" s="3"/>
      <c r="X391" s="3"/>
      <c r="Y391" s="3"/>
      <c r="BQ391" s="3"/>
    </row>
    <row r="392" spans="19:69" s="4" customFormat="1" x14ac:dyDescent="0.25">
      <c r="S392" s="87"/>
      <c r="T392" s="3"/>
      <c r="U392" s="3"/>
      <c r="V392" s="3"/>
      <c r="W392" s="3"/>
      <c r="X392" s="3"/>
      <c r="Y392" s="3"/>
      <c r="BQ392" s="3"/>
    </row>
    <row r="393" spans="19:69" s="4" customFormat="1" x14ac:dyDescent="0.25">
      <c r="S393" s="87"/>
      <c r="T393" s="3"/>
      <c r="U393" s="3"/>
      <c r="V393" s="3"/>
      <c r="W393" s="3"/>
      <c r="X393" s="3"/>
      <c r="Y393" s="3"/>
      <c r="BQ393" s="3"/>
    </row>
    <row r="394" spans="19:69" s="4" customFormat="1" x14ac:dyDescent="0.25">
      <c r="S394" s="87"/>
      <c r="T394" s="3"/>
      <c r="U394" s="3"/>
      <c r="V394" s="3"/>
      <c r="W394" s="3"/>
      <c r="X394" s="3"/>
      <c r="Y394" s="3"/>
      <c r="BQ394" s="3"/>
    </row>
    <row r="395" spans="19:69" s="4" customFormat="1" x14ac:dyDescent="0.25">
      <c r="S395" s="87"/>
      <c r="T395" s="3"/>
      <c r="U395" s="3"/>
      <c r="V395" s="3"/>
      <c r="W395" s="3"/>
      <c r="X395" s="3"/>
      <c r="Y395" s="3"/>
      <c r="BQ395" s="3"/>
    </row>
    <row r="396" spans="19:69" s="4" customFormat="1" x14ac:dyDescent="0.25">
      <c r="S396" s="87"/>
      <c r="T396" s="3"/>
      <c r="U396" s="3"/>
      <c r="V396" s="3"/>
      <c r="W396" s="3"/>
      <c r="X396" s="3"/>
      <c r="Y396" s="3"/>
      <c r="BQ396" s="3"/>
    </row>
    <row r="397" spans="19:69" s="4" customFormat="1" x14ac:dyDescent="0.25">
      <c r="S397" s="87"/>
      <c r="T397" s="3"/>
      <c r="U397" s="3"/>
      <c r="V397" s="3"/>
      <c r="W397" s="3"/>
      <c r="X397" s="3"/>
      <c r="Y397" s="3"/>
      <c r="BQ397" s="3"/>
    </row>
    <row r="398" spans="19:69" s="4" customFormat="1" x14ac:dyDescent="0.25">
      <c r="S398" s="87"/>
      <c r="T398" s="3"/>
      <c r="U398" s="3"/>
      <c r="V398" s="3"/>
      <c r="W398" s="3"/>
      <c r="X398" s="3"/>
      <c r="Y398" s="3"/>
      <c r="BQ398" s="3"/>
    </row>
    <row r="399" spans="19:69" s="4" customFormat="1" x14ac:dyDescent="0.25">
      <c r="S399" s="87"/>
      <c r="T399" s="3"/>
      <c r="U399" s="3"/>
      <c r="V399" s="3"/>
      <c r="W399" s="3"/>
      <c r="X399" s="3"/>
      <c r="Y399" s="3"/>
      <c r="BQ399" s="3"/>
    </row>
    <row r="400" spans="19:69" s="4" customFormat="1" x14ac:dyDescent="0.25">
      <c r="S400" s="87"/>
      <c r="T400" s="3"/>
      <c r="U400" s="3"/>
      <c r="V400" s="3"/>
      <c r="W400" s="3"/>
      <c r="X400" s="3"/>
      <c r="Y400" s="3"/>
      <c r="BQ400" s="3"/>
    </row>
    <row r="401" spans="19:69" s="4" customFormat="1" x14ac:dyDescent="0.25">
      <c r="S401" s="87"/>
      <c r="T401" s="3"/>
      <c r="U401" s="3"/>
      <c r="V401" s="3"/>
      <c r="W401" s="3"/>
      <c r="X401" s="3"/>
      <c r="Y401" s="3"/>
      <c r="BQ401" s="3"/>
    </row>
    <row r="402" spans="19:69" s="4" customFormat="1" x14ac:dyDescent="0.25">
      <c r="S402" s="87"/>
      <c r="T402" s="3"/>
      <c r="U402" s="3"/>
      <c r="V402" s="3"/>
      <c r="W402" s="3"/>
      <c r="X402" s="3"/>
      <c r="Y402" s="3"/>
      <c r="BQ402" s="3"/>
    </row>
    <row r="403" spans="19:69" s="4" customFormat="1" x14ac:dyDescent="0.25">
      <c r="S403" s="87"/>
      <c r="T403" s="3"/>
      <c r="U403" s="3"/>
      <c r="V403" s="3"/>
      <c r="W403" s="3"/>
      <c r="X403" s="3"/>
      <c r="Y403" s="3"/>
      <c r="BQ403" s="3"/>
    </row>
    <row r="404" spans="19:69" s="4" customFormat="1" x14ac:dyDescent="0.25">
      <c r="S404" s="87"/>
      <c r="T404" s="3"/>
      <c r="U404" s="3"/>
      <c r="V404" s="3"/>
      <c r="W404" s="3"/>
      <c r="X404" s="3"/>
      <c r="Y404" s="3"/>
      <c r="BQ404" s="3"/>
    </row>
    <row r="405" spans="19:69" s="4" customFormat="1" x14ac:dyDescent="0.25">
      <c r="S405" s="87"/>
      <c r="T405" s="3"/>
      <c r="U405" s="3"/>
      <c r="V405" s="3"/>
      <c r="W405" s="3"/>
      <c r="X405" s="3"/>
      <c r="Y405" s="3"/>
      <c r="BQ405" s="3"/>
    </row>
    <row r="406" spans="19:69" s="4" customFormat="1" x14ac:dyDescent="0.25">
      <c r="S406" s="87"/>
      <c r="T406" s="3"/>
      <c r="U406" s="3"/>
      <c r="V406" s="3"/>
      <c r="W406" s="3"/>
      <c r="X406" s="3"/>
      <c r="Y406" s="3"/>
      <c r="BQ406" s="3"/>
    </row>
    <row r="407" spans="19:69" s="4" customFormat="1" x14ac:dyDescent="0.25">
      <c r="S407" s="87"/>
      <c r="T407" s="3"/>
      <c r="U407" s="3"/>
      <c r="V407" s="3"/>
      <c r="W407" s="3"/>
      <c r="X407" s="3"/>
      <c r="Y407" s="3"/>
      <c r="BQ407" s="3"/>
    </row>
    <row r="408" spans="19:69" s="4" customFormat="1" x14ac:dyDescent="0.25">
      <c r="S408" s="87"/>
      <c r="T408" s="3"/>
      <c r="U408" s="3"/>
      <c r="V408" s="3"/>
      <c r="W408" s="3"/>
      <c r="X408" s="3"/>
      <c r="Y408" s="3"/>
      <c r="BQ408" s="3"/>
    </row>
    <row r="409" spans="19:69" s="4" customFormat="1" x14ac:dyDescent="0.25">
      <c r="S409" s="87"/>
      <c r="T409" s="3"/>
      <c r="U409" s="3"/>
      <c r="V409" s="3"/>
      <c r="W409" s="3"/>
      <c r="X409" s="3"/>
      <c r="Y409" s="3"/>
      <c r="BQ409" s="3"/>
    </row>
    <row r="410" spans="19:69" s="4" customFormat="1" x14ac:dyDescent="0.25">
      <c r="S410" s="87"/>
      <c r="T410" s="3"/>
      <c r="U410" s="3"/>
      <c r="V410" s="3"/>
      <c r="W410" s="3"/>
      <c r="X410" s="3"/>
      <c r="Y410" s="3"/>
      <c r="BQ410" s="3"/>
    </row>
    <row r="411" spans="19:69" s="4" customFormat="1" x14ac:dyDescent="0.25">
      <c r="S411" s="87"/>
      <c r="T411" s="3"/>
      <c r="U411" s="3"/>
      <c r="V411" s="3"/>
      <c r="W411" s="3"/>
      <c r="X411" s="3"/>
      <c r="Y411" s="3"/>
      <c r="BQ411" s="3"/>
    </row>
    <row r="412" spans="19:69" s="4" customFormat="1" x14ac:dyDescent="0.25">
      <c r="S412" s="87"/>
      <c r="T412" s="3"/>
      <c r="U412" s="3"/>
      <c r="V412" s="3"/>
      <c r="W412" s="3"/>
      <c r="X412" s="3"/>
      <c r="Y412" s="3"/>
      <c r="BQ412" s="3"/>
    </row>
    <row r="413" spans="19:69" s="4" customFormat="1" x14ac:dyDescent="0.25">
      <c r="S413" s="87"/>
      <c r="T413" s="3"/>
      <c r="U413" s="3"/>
      <c r="V413" s="3"/>
      <c r="W413" s="3"/>
      <c r="X413" s="3"/>
      <c r="Y413" s="3"/>
      <c r="BQ413" s="3"/>
    </row>
    <row r="414" spans="19:69" s="4" customFormat="1" x14ac:dyDescent="0.25">
      <c r="S414" s="87"/>
      <c r="T414" s="3"/>
      <c r="U414" s="3"/>
      <c r="V414" s="3"/>
      <c r="W414" s="3"/>
      <c r="X414" s="3"/>
      <c r="Y414" s="3"/>
      <c r="BQ414" s="3"/>
    </row>
    <row r="415" spans="19:69" s="4" customFormat="1" x14ac:dyDescent="0.25">
      <c r="S415" s="87"/>
      <c r="T415" s="3"/>
      <c r="U415" s="3"/>
      <c r="V415" s="3"/>
      <c r="W415" s="3"/>
      <c r="X415" s="3"/>
      <c r="Y415" s="3"/>
      <c r="BQ415" s="3"/>
    </row>
    <row r="416" spans="19:69" s="4" customFormat="1" x14ac:dyDescent="0.25">
      <c r="S416" s="87"/>
      <c r="T416" s="3"/>
      <c r="U416" s="3"/>
      <c r="V416" s="3"/>
      <c r="W416" s="3"/>
      <c r="X416" s="3"/>
      <c r="Y416" s="3"/>
      <c r="BQ416" s="3"/>
    </row>
    <row r="417" spans="19:69" s="4" customFormat="1" x14ac:dyDescent="0.25">
      <c r="S417" s="87"/>
      <c r="T417" s="3"/>
      <c r="U417" s="3"/>
      <c r="V417" s="3"/>
      <c r="W417" s="3"/>
      <c r="X417" s="3"/>
      <c r="Y417" s="3"/>
      <c r="BQ417" s="3"/>
    </row>
    <row r="418" spans="19:69" s="4" customFormat="1" x14ac:dyDescent="0.25">
      <c r="S418" s="87"/>
      <c r="T418" s="3"/>
      <c r="U418" s="3"/>
      <c r="V418" s="3"/>
      <c r="W418" s="3"/>
      <c r="X418" s="3"/>
      <c r="Y418" s="3"/>
      <c r="BQ418" s="3"/>
    </row>
    <row r="419" spans="19:69" s="4" customFormat="1" x14ac:dyDescent="0.25">
      <c r="S419" s="87"/>
      <c r="T419" s="3"/>
      <c r="U419" s="3"/>
      <c r="V419" s="3"/>
      <c r="W419" s="3"/>
      <c r="X419" s="3"/>
      <c r="Y419" s="3"/>
      <c r="BQ419" s="3"/>
    </row>
    <row r="420" spans="19:69" s="4" customFormat="1" x14ac:dyDescent="0.25">
      <c r="S420" s="87"/>
      <c r="T420" s="3"/>
      <c r="U420" s="3"/>
      <c r="V420" s="3"/>
      <c r="W420" s="3"/>
      <c r="X420" s="3"/>
      <c r="Y420" s="3"/>
      <c r="BQ420" s="3"/>
    </row>
    <row r="421" spans="19:69" s="4" customFormat="1" x14ac:dyDescent="0.25">
      <c r="S421" s="87"/>
      <c r="T421" s="3"/>
      <c r="U421" s="3"/>
      <c r="V421" s="3"/>
      <c r="W421" s="3"/>
      <c r="X421" s="3"/>
      <c r="Y421" s="3"/>
      <c r="BQ421" s="3"/>
    </row>
    <row r="422" spans="19:69" s="4" customFormat="1" x14ac:dyDescent="0.25">
      <c r="S422" s="87"/>
      <c r="T422" s="3"/>
      <c r="U422" s="3"/>
      <c r="V422" s="3"/>
      <c r="W422" s="3"/>
      <c r="X422" s="3"/>
      <c r="Y422" s="3"/>
      <c r="BQ422" s="3"/>
    </row>
    <row r="423" spans="19:69" s="4" customFormat="1" x14ac:dyDescent="0.25">
      <c r="S423" s="87"/>
      <c r="T423" s="3"/>
      <c r="U423" s="3"/>
      <c r="V423" s="3"/>
      <c r="W423" s="3"/>
      <c r="X423" s="3"/>
      <c r="Y423" s="3"/>
      <c r="BQ423" s="3"/>
    </row>
    <row r="424" spans="19:69" s="4" customFormat="1" x14ac:dyDescent="0.25">
      <c r="S424" s="87"/>
      <c r="T424" s="3"/>
      <c r="U424" s="3"/>
      <c r="V424" s="3"/>
      <c r="W424" s="3"/>
      <c r="X424" s="3"/>
      <c r="Y424" s="3"/>
      <c r="BQ424" s="3"/>
    </row>
    <row r="425" spans="19:69" s="4" customFormat="1" x14ac:dyDescent="0.25">
      <c r="S425" s="87"/>
      <c r="T425" s="3"/>
      <c r="U425" s="3"/>
      <c r="V425" s="3"/>
      <c r="W425" s="3"/>
      <c r="X425" s="3"/>
      <c r="Y425" s="3"/>
      <c r="BQ425" s="3"/>
    </row>
    <row r="426" spans="19:69" s="4" customFormat="1" x14ac:dyDescent="0.25">
      <c r="S426" s="87"/>
      <c r="T426" s="3"/>
      <c r="U426" s="3"/>
      <c r="V426" s="3"/>
      <c r="W426" s="3"/>
      <c r="X426" s="3"/>
      <c r="Y426" s="3"/>
      <c r="BQ426" s="3"/>
    </row>
    <row r="427" spans="19:69" s="4" customFormat="1" x14ac:dyDescent="0.25">
      <c r="S427" s="87"/>
      <c r="T427" s="3"/>
      <c r="U427" s="3"/>
      <c r="V427" s="3"/>
      <c r="W427" s="3"/>
      <c r="X427" s="3"/>
      <c r="Y427" s="3"/>
      <c r="BQ427" s="3"/>
    </row>
    <row r="428" spans="19:69" s="4" customFormat="1" x14ac:dyDescent="0.25">
      <c r="S428" s="87"/>
      <c r="T428" s="3"/>
      <c r="U428" s="3"/>
      <c r="V428" s="3"/>
      <c r="W428" s="3"/>
      <c r="X428" s="3"/>
      <c r="Y428" s="3"/>
      <c r="BQ428" s="3"/>
    </row>
    <row r="429" spans="19:69" s="4" customFormat="1" x14ac:dyDescent="0.25">
      <c r="S429" s="87"/>
      <c r="T429" s="3"/>
      <c r="U429" s="3"/>
      <c r="V429" s="3"/>
      <c r="W429" s="3"/>
      <c r="X429" s="3"/>
      <c r="Y429" s="3"/>
      <c r="BQ429" s="3"/>
    </row>
    <row r="430" spans="19:69" s="4" customFormat="1" x14ac:dyDescent="0.25">
      <c r="S430" s="87"/>
      <c r="T430" s="3"/>
      <c r="U430" s="3"/>
      <c r="V430" s="3"/>
      <c r="W430" s="3"/>
      <c r="X430" s="3"/>
      <c r="Y430" s="3"/>
      <c r="BQ430" s="3"/>
    </row>
    <row r="431" spans="19:69" s="4" customFormat="1" x14ac:dyDescent="0.25">
      <c r="S431" s="87"/>
      <c r="T431" s="3"/>
      <c r="U431" s="3"/>
      <c r="V431" s="3"/>
      <c r="W431" s="3"/>
      <c r="X431" s="3"/>
      <c r="Y431" s="3"/>
      <c r="BQ431" s="3"/>
    </row>
    <row r="432" spans="19:69" s="4" customFormat="1" x14ac:dyDescent="0.25">
      <c r="S432" s="87"/>
      <c r="T432" s="3"/>
      <c r="U432" s="3"/>
      <c r="V432" s="3"/>
      <c r="W432" s="3"/>
      <c r="X432" s="3"/>
      <c r="Y432" s="3"/>
      <c r="BQ432" s="3"/>
    </row>
    <row r="433" spans="19:69" s="4" customFormat="1" x14ac:dyDescent="0.25">
      <c r="S433" s="87"/>
      <c r="T433" s="3"/>
      <c r="U433" s="3"/>
      <c r="V433" s="3"/>
      <c r="W433" s="3"/>
      <c r="X433" s="3"/>
      <c r="Y433" s="3"/>
      <c r="BQ433" s="3"/>
    </row>
    <row r="434" spans="19:69" s="4" customFormat="1" x14ac:dyDescent="0.25">
      <c r="S434" s="87"/>
      <c r="T434" s="3"/>
      <c r="U434" s="3"/>
      <c r="V434" s="3"/>
      <c r="W434" s="3"/>
      <c r="X434" s="3"/>
      <c r="Y434" s="3"/>
      <c r="BQ434" s="3"/>
    </row>
    <row r="435" spans="19:69" s="4" customFormat="1" x14ac:dyDescent="0.25">
      <c r="S435" s="87"/>
      <c r="T435" s="3"/>
      <c r="U435" s="3"/>
      <c r="V435" s="3"/>
      <c r="W435" s="3"/>
      <c r="X435" s="3"/>
      <c r="Y435" s="3"/>
      <c r="BQ435" s="3"/>
    </row>
    <row r="436" spans="19:69" s="4" customFormat="1" x14ac:dyDescent="0.25">
      <c r="S436" s="87"/>
      <c r="T436" s="3"/>
      <c r="U436" s="3"/>
      <c r="V436" s="3"/>
      <c r="W436" s="3"/>
      <c r="X436" s="3"/>
      <c r="Y436" s="3"/>
      <c r="BQ436" s="3"/>
    </row>
    <row r="437" spans="19:69" s="4" customFormat="1" x14ac:dyDescent="0.25">
      <c r="S437" s="87"/>
      <c r="T437" s="3"/>
      <c r="U437" s="3"/>
      <c r="V437" s="3"/>
      <c r="W437" s="3"/>
      <c r="X437" s="3"/>
      <c r="Y437" s="3"/>
      <c r="BQ437" s="3"/>
    </row>
    <row r="438" spans="19:69" s="4" customFormat="1" x14ac:dyDescent="0.25">
      <c r="S438" s="87"/>
      <c r="T438" s="3"/>
      <c r="U438" s="3"/>
      <c r="V438" s="3"/>
      <c r="W438" s="3"/>
      <c r="X438" s="3"/>
      <c r="Y438" s="3"/>
      <c r="BQ438" s="3"/>
    </row>
    <row r="439" spans="19:69" s="4" customFormat="1" x14ac:dyDescent="0.25">
      <c r="S439" s="87"/>
      <c r="T439" s="3"/>
      <c r="U439" s="3"/>
      <c r="V439" s="3"/>
      <c r="W439" s="3"/>
      <c r="X439" s="3"/>
      <c r="Y439" s="3"/>
      <c r="BQ439" s="3"/>
    </row>
    <row r="440" spans="19:69" s="4" customFormat="1" x14ac:dyDescent="0.25">
      <c r="S440" s="87"/>
      <c r="T440" s="3"/>
      <c r="U440" s="3"/>
      <c r="V440" s="3"/>
      <c r="W440" s="3"/>
      <c r="X440" s="3"/>
      <c r="Y440" s="3"/>
      <c r="BQ440" s="3"/>
    </row>
    <row r="441" spans="19:69" s="4" customFormat="1" x14ac:dyDescent="0.25">
      <c r="S441" s="87"/>
      <c r="T441" s="3"/>
      <c r="U441" s="3"/>
      <c r="V441" s="3"/>
      <c r="W441" s="3"/>
      <c r="X441" s="3"/>
      <c r="Y441" s="3"/>
      <c r="BQ441" s="3"/>
    </row>
    <row r="442" spans="19:69" s="4" customFormat="1" x14ac:dyDescent="0.25">
      <c r="S442" s="87"/>
      <c r="T442" s="3"/>
      <c r="U442" s="3"/>
      <c r="V442" s="3"/>
      <c r="W442" s="3"/>
      <c r="X442" s="3"/>
      <c r="Y442" s="3"/>
      <c r="BQ442" s="3"/>
    </row>
    <row r="443" spans="19:69" s="4" customFormat="1" x14ac:dyDescent="0.25">
      <c r="S443" s="87"/>
      <c r="T443" s="3"/>
      <c r="U443" s="3"/>
      <c r="V443" s="3"/>
      <c r="W443" s="3"/>
      <c r="X443" s="3"/>
      <c r="Y443" s="3"/>
      <c r="BQ443" s="3"/>
    </row>
    <row r="444" spans="19:69" s="4" customFormat="1" x14ac:dyDescent="0.25">
      <c r="S444" s="87"/>
      <c r="T444" s="3"/>
      <c r="U444" s="3"/>
      <c r="V444" s="3"/>
      <c r="W444" s="3"/>
      <c r="X444" s="3"/>
      <c r="Y444" s="3"/>
      <c r="BQ444" s="3"/>
    </row>
    <row r="445" spans="19:69" s="4" customFormat="1" x14ac:dyDescent="0.25">
      <c r="S445" s="87"/>
      <c r="T445" s="3"/>
      <c r="U445" s="3"/>
      <c r="V445" s="3"/>
      <c r="W445" s="3"/>
      <c r="X445" s="3"/>
      <c r="Y445" s="3"/>
      <c r="BQ445" s="3"/>
    </row>
    <row r="446" spans="19:69" s="4" customFormat="1" x14ac:dyDescent="0.25">
      <c r="S446" s="87"/>
      <c r="T446" s="3"/>
      <c r="U446" s="3"/>
      <c r="V446" s="3"/>
      <c r="W446" s="3"/>
      <c r="X446" s="3"/>
      <c r="Y446" s="3"/>
      <c r="BQ446" s="3"/>
    </row>
    <row r="447" spans="19:69" s="4" customFormat="1" x14ac:dyDescent="0.25">
      <c r="S447" s="87"/>
      <c r="T447" s="3"/>
      <c r="U447" s="3"/>
      <c r="V447" s="3"/>
      <c r="W447" s="3"/>
      <c r="X447" s="3"/>
      <c r="Y447" s="3"/>
      <c r="BQ447" s="3"/>
    </row>
    <row r="448" spans="19:69" s="4" customFormat="1" x14ac:dyDescent="0.25">
      <c r="S448" s="87"/>
      <c r="T448" s="3"/>
      <c r="U448" s="3"/>
      <c r="V448" s="3"/>
      <c r="W448" s="3"/>
      <c r="X448" s="3"/>
      <c r="Y448" s="3"/>
      <c r="BQ448" s="3"/>
    </row>
    <row r="449" spans="19:69" s="4" customFormat="1" x14ac:dyDescent="0.25">
      <c r="S449" s="87"/>
      <c r="T449" s="3"/>
      <c r="U449" s="3"/>
      <c r="V449" s="3"/>
      <c r="W449" s="3"/>
      <c r="X449" s="3"/>
      <c r="Y449" s="3"/>
      <c r="BQ449" s="3"/>
    </row>
    <row r="450" spans="19:69" s="4" customFormat="1" x14ac:dyDescent="0.25">
      <c r="S450" s="87"/>
      <c r="T450" s="3"/>
      <c r="U450" s="3"/>
      <c r="V450" s="3"/>
      <c r="W450" s="3"/>
      <c r="X450" s="3"/>
      <c r="Y450" s="3"/>
      <c r="BQ450" s="3"/>
    </row>
    <row r="451" spans="19:69" s="4" customFormat="1" x14ac:dyDescent="0.25">
      <c r="S451" s="87"/>
      <c r="T451" s="3"/>
      <c r="U451" s="3"/>
      <c r="V451" s="3"/>
      <c r="W451" s="3"/>
      <c r="X451" s="3"/>
      <c r="Y451" s="3"/>
      <c r="BQ451" s="3"/>
    </row>
    <row r="452" spans="19:69" s="4" customFormat="1" x14ac:dyDescent="0.25">
      <c r="S452" s="87"/>
      <c r="T452" s="3"/>
      <c r="U452" s="3"/>
      <c r="V452" s="3"/>
      <c r="W452" s="3"/>
      <c r="X452" s="3"/>
      <c r="Y452" s="3"/>
      <c r="BQ452" s="3"/>
    </row>
    <row r="453" spans="19:69" s="4" customFormat="1" x14ac:dyDescent="0.25">
      <c r="S453" s="87"/>
      <c r="T453" s="3"/>
      <c r="U453" s="3"/>
      <c r="V453" s="3"/>
      <c r="W453" s="3"/>
      <c r="X453" s="3"/>
      <c r="Y453" s="3"/>
      <c r="BQ453" s="3"/>
    </row>
    <row r="454" spans="19:69" s="4" customFormat="1" x14ac:dyDescent="0.25">
      <c r="S454" s="87"/>
      <c r="T454" s="3"/>
      <c r="U454" s="3"/>
      <c r="V454" s="3"/>
      <c r="W454" s="3"/>
      <c r="X454" s="3"/>
      <c r="Y454" s="3"/>
      <c r="BQ454" s="3"/>
    </row>
    <row r="455" spans="19:69" s="4" customFormat="1" x14ac:dyDescent="0.25">
      <c r="S455" s="87"/>
      <c r="T455" s="3"/>
      <c r="U455" s="3"/>
      <c r="V455" s="3"/>
      <c r="W455" s="3"/>
      <c r="X455" s="3"/>
      <c r="Y455" s="3"/>
      <c r="BQ455" s="3"/>
    </row>
    <row r="456" spans="19:69" s="4" customFormat="1" x14ac:dyDescent="0.25">
      <c r="S456" s="87"/>
      <c r="T456" s="3"/>
      <c r="U456" s="3"/>
      <c r="V456" s="3"/>
      <c r="W456" s="3"/>
      <c r="X456" s="3"/>
      <c r="Y456" s="3"/>
      <c r="BQ456" s="3"/>
    </row>
    <row r="457" spans="19:69" s="4" customFormat="1" x14ac:dyDescent="0.25">
      <c r="S457" s="87"/>
      <c r="T457" s="3"/>
      <c r="U457" s="3"/>
      <c r="V457" s="3"/>
      <c r="W457" s="3"/>
      <c r="X457" s="3"/>
      <c r="Y457" s="3"/>
      <c r="BQ457" s="3"/>
    </row>
    <row r="458" spans="19:69" s="4" customFormat="1" x14ac:dyDescent="0.25">
      <c r="S458" s="87"/>
      <c r="T458" s="3"/>
      <c r="U458" s="3"/>
      <c r="V458" s="3"/>
      <c r="W458" s="3"/>
      <c r="X458" s="3"/>
      <c r="Y458" s="3"/>
      <c r="BQ458" s="3"/>
    </row>
    <row r="459" spans="19:69" s="4" customFormat="1" x14ac:dyDescent="0.25">
      <c r="S459" s="87"/>
      <c r="T459" s="3"/>
      <c r="U459" s="3"/>
      <c r="V459" s="3"/>
      <c r="W459" s="3"/>
      <c r="X459" s="3"/>
      <c r="Y459" s="3"/>
      <c r="BQ459" s="3"/>
    </row>
    <row r="460" spans="19:69" s="4" customFormat="1" x14ac:dyDescent="0.25">
      <c r="S460" s="87"/>
      <c r="T460" s="3"/>
      <c r="U460" s="3"/>
      <c r="V460" s="3"/>
      <c r="W460" s="3"/>
      <c r="X460" s="3"/>
      <c r="Y460" s="3"/>
      <c r="BQ460" s="3"/>
    </row>
    <row r="461" spans="19:69" s="4" customFormat="1" x14ac:dyDescent="0.25">
      <c r="S461" s="87"/>
      <c r="T461" s="3"/>
      <c r="U461" s="3"/>
      <c r="V461" s="3"/>
      <c r="W461" s="3"/>
      <c r="X461" s="3"/>
      <c r="Y461" s="3"/>
      <c r="BQ461" s="3"/>
    </row>
    <row r="462" spans="19:69" s="4" customFormat="1" x14ac:dyDescent="0.25">
      <c r="S462" s="87"/>
      <c r="T462" s="3"/>
      <c r="U462" s="3"/>
      <c r="V462" s="3"/>
      <c r="W462" s="3"/>
      <c r="X462" s="3"/>
      <c r="Y462" s="3"/>
      <c r="BQ462" s="3"/>
    </row>
    <row r="463" spans="19:69" s="4" customFormat="1" x14ac:dyDescent="0.25">
      <c r="S463" s="87"/>
      <c r="T463" s="3"/>
      <c r="U463" s="3"/>
      <c r="V463" s="3"/>
      <c r="W463" s="3"/>
      <c r="X463" s="3"/>
      <c r="Y463" s="3"/>
      <c r="BQ463" s="3"/>
    </row>
    <row r="464" spans="19:69" s="4" customFormat="1" x14ac:dyDescent="0.25">
      <c r="S464" s="87"/>
      <c r="T464" s="3"/>
      <c r="U464" s="3"/>
      <c r="V464" s="3"/>
      <c r="W464" s="3"/>
      <c r="X464" s="3"/>
      <c r="Y464" s="3"/>
      <c r="BQ464" s="3"/>
    </row>
    <row r="465" spans="19:69" s="4" customFormat="1" x14ac:dyDescent="0.25">
      <c r="S465" s="87"/>
      <c r="T465" s="3"/>
      <c r="U465" s="3"/>
      <c r="V465" s="3"/>
      <c r="W465" s="3"/>
      <c r="X465" s="3"/>
      <c r="Y465" s="3"/>
      <c r="BQ465" s="3"/>
    </row>
    <row r="466" spans="19:69" s="4" customFormat="1" x14ac:dyDescent="0.25">
      <c r="S466" s="87"/>
      <c r="T466" s="3"/>
      <c r="U466" s="3"/>
      <c r="V466" s="3"/>
      <c r="W466" s="3"/>
      <c r="X466" s="3"/>
      <c r="Y466" s="3"/>
      <c r="BQ466" s="3"/>
    </row>
    <row r="467" spans="19:69" s="4" customFormat="1" x14ac:dyDescent="0.25">
      <c r="S467" s="87"/>
      <c r="T467" s="3"/>
      <c r="U467" s="3"/>
      <c r="V467" s="3"/>
      <c r="W467" s="3"/>
      <c r="X467" s="3"/>
      <c r="Y467" s="3"/>
      <c r="BQ467" s="3"/>
    </row>
    <row r="468" spans="19:69" s="4" customFormat="1" x14ac:dyDescent="0.25">
      <c r="S468" s="87"/>
      <c r="T468" s="3"/>
      <c r="U468" s="3"/>
      <c r="V468" s="3"/>
      <c r="W468" s="3"/>
      <c r="X468" s="3"/>
      <c r="Y468" s="3"/>
      <c r="BQ468" s="3"/>
    </row>
    <row r="469" spans="19:69" s="4" customFormat="1" x14ac:dyDescent="0.25">
      <c r="S469" s="87"/>
      <c r="T469" s="3"/>
      <c r="U469" s="3"/>
      <c r="V469" s="3"/>
      <c r="W469" s="3"/>
      <c r="X469" s="3"/>
      <c r="Y469" s="3"/>
      <c r="BQ469" s="3"/>
    </row>
    <row r="470" spans="19:69" s="4" customFormat="1" x14ac:dyDescent="0.25">
      <c r="S470" s="87"/>
      <c r="T470" s="3"/>
      <c r="U470" s="3"/>
      <c r="V470" s="3"/>
      <c r="W470" s="3"/>
      <c r="X470" s="3"/>
      <c r="Y470" s="3"/>
      <c r="BQ470" s="3"/>
    </row>
    <row r="471" spans="19:69" s="4" customFormat="1" x14ac:dyDescent="0.25">
      <c r="S471" s="87"/>
      <c r="T471" s="3"/>
      <c r="U471" s="3"/>
      <c r="V471" s="3"/>
      <c r="W471" s="3"/>
      <c r="X471" s="3"/>
      <c r="Y471" s="3"/>
      <c r="BQ471" s="3"/>
    </row>
    <row r="472" spans="19:69" s="4" customFormat="1" x14ac:dyDescent="0.25">
      <c r="S472" s="87"/>
      <c r="T472" s="3"/>
      <c r="U472" s="3"/>
      <c r="V472" s="3"/>
      <c r="W472" s="3"/>
      <c r="X472" s="3"/>
      <c r="Y472" s="3"/>
      <c r="BQ472" s="3"/>
    </row>
    <row r="473" spans="19:69" s="4" customFormat="1" x14ac:dyDescent="0.25">
      <c r="S473" s="87"/>
      <c r="T473" s="3"/>
      <c r="U473" s="3"/>
      <c r="V473" s="3"/>
      <c r="W473" s="3"/>
      <c r="X473" s="3"/>
      <c r="Y473" s="3"/>
      <c r="BQ473" s="3"/>
    </row>
    <row r="474" spans="19:69" s="4" customFormat="1" x14ac:dyDescent="0.25">
      <c r="S474" s="87"/>
      <c r="T474" s="3"/>
      <c r="U474" s="3"/>
      <c r="V474" s="3"/>
      <c r="W474" s="3"/>
      <c r="X474" s="3"/>
      <c r="Y474" s="3"/>
      <c r="BQ474" s="3"/>
    </row>
    <row r="475" spans="19:69" s="4" customFormat="1" x14ac:dyDescent="0.25">
      <c r="S475" s="87"/>
      <c r="T475" s="3"/>
      <c r="U475" s="3"/>
      <c r="V475" s="3"/>
      <c r="W475" s="3"/>
      <c r="X475" s="3"/>
      <c r="Y475" s="3"/>
      <c r="BQ475" s="3"/>
    </row>
    <row r="476" spans="19:69" s="4" customFormat="1" x14ac:dyDescent="0.25">
      <c r="S476" s="87"/>
      <c r="T476" s="3"/>
      <c r="U476" s="3"/>
      <c r="V476" s="3"/>
      <c r="W476" s="3"/>
      <c r="X476" s="3"/>
      <c r="Y476" s="3"/>
      <c r="BQ476" s="3"/>
    </row>
    <row r="477" spans="19:69" s="4" customFormat="1" x14ac:dyDescent="0.25">
      <c r="S477" s="87"/>
      <c r="T477" s="3"/>
      <c r="U477" s="3"/>
      <c r="V477" s="3"/>
      <c r="W477" s="3"/>
      <c r="X477" s="3"/>
      <c r="Y477" s="3"/>
      <c r="BQ477" s="3"/>
    </row>
    <row r="478" spans="19:69" s="4" customFormat="1" x14ac:dyDescent="0.25">
      <c r="S478" s="87"/>
      <c r="T478" s="3"/>
      <c r="U478" s="3"/>
      <c r="V478" s="3"/>
      <c r="W478" s="3"/>
      <c r="X478" s="3"/>
      <c r="Y478" s="3"/>
      <c r="BQ478" s="3"/>
    </row>
    <row r="479" spans="19:69" s="4" customFormat="1" x14ac:dyDescent="0.25">
      <c r="S479" s="87"/>
      <c r="T479" s="3"/>
      <c r="U479" s="3"/>
      <c r="V479" s="3"/>
      <c r="W479" s="3"/>
      <c r="X479" s="3"/>
      <c r="Y479" s="3"/>
      <c r="BQ479" s="3"/>
    </row>
    <row r="480" spans="19:69" s="4" customFormat="1" x14ac:dyDescent="0.25">
      <c r="S480" s="87"/>
      <c r="T480" s="3"/>
      <c r="U480" s="3"/>
      <c r="V480" s="3"/>
      <c r="W480" s="3"/>
      <c r="X480" s="3"/>
      <c r="Y480" s="3"/>
      <c r="BQ480" s="3"/>
    </row>
    <row r="481" spans="19:69" s="4" customFormat="1" x14ac:dyDescent="0.25">
      <c r="S481" s="87"/>
      <c r="T481" s="3"/>
      <c r="U481" s="3"/>
      <c r="V481" s="3"/>
      <c r="W481" s="3"/>
      <c r="X481" s="3"/>
      <c r="Y481" s="3"/>
      <c r="BQ481" s="3"/>
    </row>
    <row r="482" spans="19:69" s="4" customFormat="1" x14ac:dyDescent="0.25">
      <c r="S482" s="87"/>
      <c r="T482" s="3"/>
      <c r="U482" s="3"/>
      <c r="V482" s="3"/>
      <c r="W482" s="3"/>
      <c r="X482" s="3"/>
      <c r="Y482" s="3"/>
      <c r="BQ482" s="3"/>
    </row>
    <row r="483" spans="19:69" s="4" customFormat="1" x14ac:dyDescent="0.25">
      <c r="S483" s="87"/>
      <c r="T483" s="3"/>
      <c r="U483" s="3"/>
      <c r="V483" s="3"/>
      <c r="W483" s="3"/>
      <c r="X483" s="3"/>
      <c r="Y483" s="3"/>
      <c r="BQ483" s="3"/>
    </row>
    <row r="484" spans="19:69" s="4" customFormat="1" x14ac:dyDescent="0.25">
      <c r="S484" s="87"/>
      <c r="T484" s="3"/>
      <c r="U484" s="3"/>
      <c r="V484" s="3"/>
      <c r="W484" s="3"/>
      <c r="X484" s="3"/>
      <c r="Y484" s="3"/>
      <c r="BQ484" s="3"/>
    </row>
    <row r="485" spans="19:69" s="4" customFormat="1" x14ac:dyDescent="0.25">
      <c r="S485" s="87"/>
      <c r="T485" s="3"/>
      <c r="U485" s="3"/>
      <c r="V485" s="3"/>
      <c r="W485" s="3"/>
      <c r="X485" s="3"/>
      <c r="Y485" s="3"/>
      <c r="BQ485" s="3"/>
    </row>
    <row r="486" spans="19:69" s="4" customFormat="1" x14ac:dyDescent="0.25">
      <c r="S486" s="87"/>
      <c r="T486" s="3"/>
      <c r="U486" s="3"/>
      <c r="V486" s="3"/>
      <c r="W486" s="3"/>
      <c r="X486" s="3"/>
      <c r="Y486" s="3"/>
      <c r="BQ486" s="3"/>
    </row>
    <row r="487" spans="19:69" s="4" customFormat="1" x14ac:dyDescent="0.25">
      <c r="S487" s="87"/>
      <c r="T487" s="3"/>
      <c r="U487" s="3"/>
      <c r="V487" s="3"/>
      <c r="W487" s="3"/>
      <c r="X487" s="3"/>
      <c r="Y487" s="3"/>
      <c r="BQ487" s="3"/>
    </row>
    <row r="488" spans="19:69" s="4" customFormat="1" x14ac:dyDescent="0.25">
      <c r="S488" s="87"/>
      <c r="T488" s="3"/>
      <c r="U488" s="3"/>
      <c r="V488" s="3"/>
      <c r="W488" s="3"/>
      <c r="X488" s="3"/>
      <c r="Y488" s="3"/>
      <c r="BQ488" s="3"/>
    </row>
    <row r="489" spans="19:69" s="4" customFormat="1" x14ac:dyDescent="0.25">
      <c r="S489" s="87"/>
      <c r="T489" s="3"/>
      <c r="U489" s="3"/>
      <c r="V489" s="3"/>
      <c r="W489" s="3"/>
      <c r="X489" s="3"/>
      <c r="Y489" s="3"/>
      <c r="BQ489" s="3"/>
    </row>
    <row r="490" spans="19:69" s="4" customFormat="1" x14ac:dyDescent="0.25">
      <c r="S490" s="87"/>
      <c r="T490" s="3"/>
      <c r="U490" s="3"/>
      <c r="V490" s="3"/>
      <c r="W490" s="3"/>
      <c r="X490" s="3"/>
      <c r="Y490" s="3"/>
      <c r="BQ490" s="3"/>
    </row>
    <row r="491" spans="19:69" s="4" customFormat="1" x14ac:dyDescent="0.25">
      <c r="S491" s="87"/>
      <c r="T491" s="3"/>
      <c r="U491" s="3"/>
      <c r="V491" s="3"/>
      <c r="W491" s="3"/>
      <c r="X491" s="3"/>
      <c r="Y491" s="3"/>
      <c r="BQ491" s="3"/>
    </row>
    <row r="492" spans="19:69" s="4" customFormat="1" x14ac:dyDescent="0.25">
      <c r="S492" s="87"/>
      <c r="T492" s="3"/>
      <c r="U492" s="3"/>
      <c r="V492" s="3"/>
      <c r="W492" s="3"/>
      <c r="X492" s="3"/>
      <c r="Y492" s="3"/>
      <c r="BQ492" s="3"/>
    </row>
    <row r="493" spans="19:69" s="4" customFormat="1" x14ac:dyDescent="0.25">
      <c r="S493" s="87"/>
      <c r="T493" s="3"/>
      <c r="U493" s="3"/>
      <c r="V493" s="3"/>
      <c r="W493" s="3"/>
      <c r="X493" s="3"/>
      <c r="Y493" s="3"/>
      <c r="BQ493" s="3"/>
    </row>
    <row r="494" spans="19:69" s="4" customFormat="1" x14ac:dyDescent="0.25">
      <c r="S494" s="87"/>
      <c r="T494" s="3"/>
      <c r="U494" s="3"/>
      <c r="V494" s="3"/>
      <c r="W494" s="3"/>
      <c r="X494" s="3"/>
      <c r="Y494" s="3"/>
      <c r="BQ494" s="3"/>
    </row>
    <row r="495" spans="19:69" s="4" customFormat="1" x14ac:dyDescent="0.25">
      <c r="S495" s="87"/>
      <c r="T495" s="3"/>
      <c r="U495" s="3"/>
      <c r="V495" s="3"/>
      <c r="W495" s="3"/>
      <c r="X495" s="3"/>
      <c r="Y495" s="3"/>
      <c r="BQ495" s="3"/>
    </row>
    <row r="496" spans="19:69" s="4" customFormat="1" x14ac:dyDescent="0.25">
      <c r="S496" s="87"/>
      <c r="T496" s="3"/>
      <c r="U496" s="3"/>
      <c r="V496" s="3"/>
      <c r="W496" s="3"/>
      <c r="X496" s="3"/>
      <c r="Y496" s="3"/>
      <c r="BQ496" s="3"/>
    </row>
    <row r="497" spans="19:69" s="4" customFormat="1" x14ac:dyDescent="0.25">
      <c r="S497" s="87"/>
      <c r="T497" s="3"/>
      <c r="U497" s="3"/>
      <c r="V497" s="3"/>
      <c r="W497" s="3"/>
      <c r="X497" s="3"/>
      <c r="Y497" s="3"/>
      <c r="BQ497" s="3"/>
    </row>
    <row r="498" spans="19:69" s="4" customFormat="1" x14ac:dyDescent="0.25">
      <c r="S498" s="87"/>
      <c r="T498" s="3"/>
      <c r="U498" s="3"/>
      <c r="V498" s="3"/>
      <c r="W498" s="3"/>
      <c r="X498" s="3"/>
      <c r="Y498" s="3"/>
      <c r="BQ498" s="3"/>
    </row>
    <row r="499" spans="19:69" s="4" customFormat="1" x14ac:dyDescent="0.25">
      <c r="S499" s="87"/>
      <c r="T499" s="3"/>
      <c r="U499" s="3"/>
      <c r="V499" s="3"/>
      <c r="W499" s="3"/>
      <c r="X499" s="3"/>
      <c r="Y499" s="3"/>
      <c r="BQ499" s="3"/>
    </row>
    <row r="500" spans="19:69" s="4" customFormat="1" x14ac:dyDescent="0.25">
      <c r="S500" s="87"/>
      <c r="T500" s="3"/>
      <c r="U500" s="3"/>
      <c r="V500" s="3"/>
      <c r="W500" s="3"/>
      <c r="X500" s="3"/>
      <c r="Y500" s="3"/>
      <c r="BQ500" s="3"/>
    </row>
    <row r="501" spans="19:69" s="4" customFormat="1" x14ac:dyDescent="0.25">
      <c r="S501" s="87"/>
      <c r="T501" s="3"/>
      <c r="U501" s="3"/>
      <c r="V501" s="3"/>
      <c r="W501" s="3"/>
      <c r="X501" s="3"/>
      <c r="Y501" s="3"/>
      <c r="BQ501" s="3"/>
    </row>
    <row r="502" spans="19:69" s="4" customFormat="1" x14ac:dyDescent="0.25">
      <c r="S502" s="87"/>
      <c r="T502" s="3"/>
      <c r="U502" s="3"/>
      <c r="V502" s="3"/>
      <c r="W502" s="3"/>
      <c r="X502" s="3"/>
      <c r="Y502" s="3"/>
      <c r="BQ502" s="3"/>
    </row>
    <row r="503" spans="19:69" s="4" customFormat="1" x14ac:dyDescent="0.25">
      <c r="S503" s="87"/>
      <c r="T503" s="3"/>
      <c r="U503" s="3"/>
      <c r="V503" s="3"/>
      <c r="W503" s="3"/>
      <c r="X503" s="3"/>
      <c r="Y503" s="3"/>
      <c r="BQ503" s="3"/>
    </row>
    <row r="504" spans="19:69" s="4" customFormat="1" x14ac:dyDescent="0.25">
      <c r="S504" s="87"/>
      <c r="T504" s="3"/>
      <c r="U504" s="3"/>
      <c r="V504" s="3"/>
      <c r="W504" s="3"/>
      <c r="X504" s="3"/>
      <c r="Y504" s="3"/>
      <c r="BQ504" s="3"/>
    </row>
    <row r="505" spans="19:69" s="4" customFormat="1" x14ac:dyDescent="0.25">
      <c r="S505" s="87"/>
      <c r="T505" s="3"/>
      <c r="U505" s="3"/>
      <c r="V505" s="3"/>
      <c r="W505" s="3"/>
      <c r="X505" s="3"/>
      <c r="Y505" s="3"/>
      <c r="BQ505" s="3"/>
    </row>
    <row r="506" spans="19:69" s="4" customFormat="1" x14ac:dyDescent="0.25">
      <c r="S506" s="87"/>
      <c r="T506" s="3"/>
      <c r="U506" s="3"/>
      <c r="V506" s="3"/>
      <c r="W506" s="3"/>
      <c r="X506" s="3"/>
      <c r="Y506" s="3"/>
      <c r="BQ506" s="3"/>
    </row>
    <row r="507" spans="19:69" s="4" customFormat="1" x14ac:dyDescent="0.25">
      <c r="S507" s="87"/>
      <c r="T507" s="3"/>
      <c r="U507" s="3"/>
      <c r="V507" s="3"/>
      <c r="W507" s="3"/>
      <c r="X507" s="3"/>
      <c r="Y507" s="3"/>
      <c r="BQ507" s="3"/>
    </row>
    <row r="508" spans="19:69" s="4" customFormat="1" x14ac:dyDescent="0.25">
      <c r="S508" s="87"/>
      <c r="T508" s="3"/>
      <c r="U508" s="3"/>
      <c r="V508" s="3"/>
      <c r="W508" s="3"/>
      <c r="X508" s="3"/>
      <c r="Y508" s="3"/>
      <c r="BQ508" s="3"/>
    </row>
    <row r="509" spans="19:69" s="4" customFormat="1" x14ac:dyDescent="0.25">
      <c r="S509" s="87"/>
      <c r="T509" s="3"/>
      <c r="U509" s="3"/>
      <c r="V509" s="3"/>
      <c r="W509" s="3"/>
      <c r="X509" s="3"/>
      <c r="Y509" s="3"/>
      <c r="BQ509" s="3"/>
    </row>
    <row r="510" spans="19:69" s="4" customFormat="1" x14ac:dyDescent="0.25">
      <c r="S510" s="87"/>
      <c r="T510" s="3"/>
      <c r="U510" s="3"/>
      <c r="V510" s="3"/>
      <c r="W510" s="3"/>
      <c r="X510" s="3"/>
      <c r="Y510" s="3"/>
      <c r="BQ510" s="3"/>
    </row>
    <row r="511" spans="19:69" s="4" customFormat="1" x14ac:dyDescent="0.25">
      <c r="S511" s="87"/>
      <c r="T511" s="3"/>
      <c r="U511" s="3"/>
      <c r="V511" s="3"/>
      <c r="W511" s="3"/>
      <c r="X511" s="3"/>
      <c r="Y511" s="3"/>
      <c r="BQ511" s="3"/>
    </row>
    <row r="512" spans="19:69" s="4" customFormat="1" x14ac:dyDescent="0.25">
      <c r="S512" s="87"/>
      <c r="T512" s="3"/>
      <c r="U512" s="3"/>
      <c r="V512" s="3"/>
      <c r="W512" s="3"/>
      <c r="X512" s="3"/>
      <c r="Y512" s="3"/>
      <c r="BQ512" s="3"/>
    </row>
    <row r="513" spans="19:69" s="4" customFormat="1" x14ac:dyDescent="0.25">
      <c r="S513" s="87"/>
      <c r="T513" s="3"/>
      <c r="U513" s="3"/>
      <c r="V513" s="3"/>
      <c r="W513" s="3"/>
      <c r="X513" s="3"/>
      <c r="Y513" s="3"/>
      <c r="BQ513" s="3"/>
    </row>
    <row r="514" spans="19:69" s="4" customFormat="1" x14ac:dyDescent="0.25">
      <c r="S514" s="87"/>
      <c r="T514" s="3"/>
      <c r="U514" s="3"/>
      <c r="V514" s="3"/>
      <c r="W514" s="3"/>
      <c r="X514" s="3"/>
      <c r="Y514" s="3"/>
      <c r="BQ514" s="3"/>
    </row>
    <row r="515" spans="19:69" s="4" customFormat="1" x14ac:dyDescent="0.25">
      <c r="S515" s="87"/>
      <c r="T515" s="3"/>
      <c r="U515" s="3"/>
      <c r="V515" s="3"/>
      <c r="W515" s="3"/>
      <c r="X515" s="3"/>
      <c r="Y515" s="3"/>
      <c r="BQ515" s="3"/>
    </row>
    <row r="516" spans="19:69" s="4" customFormat="1" x14ac:dyDescent="0.25">
      <c r="S516" s="87"/>
      <c r="T516" s="3"/>
      <c r="U516" s="3"/>
      <c r="V516" s="3"/>
      <c r="W516" s="3"/>
      <c r="X516" s="3"/>
      <c r="Y516" s="3"/>
      <c r="BQ516" s="3"/>
    </row>
    <row r="517" spans="19:69" s="4" customFormat="1" x14ac:dyDescent="0.25">
      <c r="S517" s="87"/>
      <c r="T517" s="3"/>
      <c r="U517" s="3"/>
      <c r="V517" s="3"/>
      <c r="W517" s="3"/>
      <c r="X517" s="3"/>
      <c r="Y517" s="3"/>
      <c r="BQ517" s="3"/>
    </row>
    <row r="518" spans="19:69" s="4" customFormat="1" x14ac:dyDescent="0.25">
      <c r="S518" s="87"/>
      <c r="T518" s="3"/>
      <c r="U518" s="3"/>
      <c r="V518" s="3"/>
      <c r="W518" s="3"/>
      <c r="X518" s="3"/>
      <c r="Y518" s="3"/>
      <c r="BQ518" s="3"/>
    </row>
    <row r="519" spans="19:69" s="4" customFormat="1" x14ac:dyDescent="0.25">
      <c r="S519" s="87"/>
      <c r="T519" s="3"/>
      <c r="U519" s="3"/>
      <c r="V519" s="3"/>
      <c r="W519" s="3"/>
      <c r="X519" s="3"/>
      <c r="Y519" s="3"/>
      <c r="BQ519" s="3"/>
    </row>
    <row r="520" spans="19:69" s="4" customFormat="1" x14ac:dyDescent="0.25">
      <c r="S520" s="87"/>
      <c r="T520" s="3"/>
      <c r="U520" s="3"/>
      <c r="V520" s="3"/>
      <c r="W520" s="3"/>
      <c r="X520" s="3"/>
      <c r="Y520" s="3"/>
      <c r="BQ520" s="3"/>
    </row>
    <row r="521" spans="19:69" s="4" customFormat="1" x14ac:dyDescent="0.25">
      <c r="S521" s="87"/>
      <c r="T521" s="3"/>
      <c r="U521" s="3"/>
      <c r="V521" s="3"/>
      <c r="W521" s="3"/>
      <c r="X521" s="3"/>
      <c r="Y521" s="3"/>
      <c r="BQ521" s="3"/>
    </row>
    <row r="522" spans="19:69" s="4" customFormat="1" x14ac:dyDescent="0.25">
      <c r="S522" s="87"/>
      <c r="T522" s="3"/>
      <c r="U522" s="3"/>
      <c r="V522" s="3"/>
      <c r="W522" s="3"/>
      <c r="X522" s="3"/>
      <c r="Y522" s="3"/>
      <c r="BQ522" s="3"/>
    </row>
    <row r="523" spans="19:69" s="4" customFormat="1" x14ac:dyDescent="0.25">
      <c r="S523" s="87"/>
      <c r="T523" s="3"/>
      <c r="U523" s="3"/>
      <c r="V523" s="3"/>
      <c r="W523" s="3"/>
      <c r="X523" s="3"/>
      <c r="Y523" s="3"/>
      <c r="BQ523" s="3"/>
    </row>
    <row r="524" spans="19:69" s="4" customFormat="1" x14ac:dyDescent="0.25">
      <c r="S524" s="87"/>
      <c r="T524" s="3"/>
      <c r="U524" s="3"/>
      <c r="V524" s="3"/>
      <c r="W524" s="3"/>
      <c r="X524" s="3"/>
      <c r="Y524" s="3"/>
      <c r="BQ524" s="3"/>
    </row>
    <row r="525" spans="19:69" s="4" customFormat="1" x14ac:dyDescent="0.25">
      <c r="S525" s="87"/>
      <c r="T525" s="3"/>
      <c r="U525" s="3"/>
      <c r="V525" s="3"/>
      <c r="W525" s="3"/>
      <c r="X525" s="3"/>
      <c r="Y525" s="3"/>
      <c r="BQ525" s="3"/>
    </row>
    <row r="526" spans="19:69" s="4" customFormat="1" x14ac:dyDescent="0.25">
      <c r="S526" s="87"/>
      <c r="T526" s="3"/>
      <c r="U526" s="3"/>
      <c r="V526" s="3"/>
      <c r="W526" s="3"/>
      <c r="X526" s="3"/>
      <c r="Y526" s="3"/>
      <c r="BQ526" s="3"/>
    </row>
    <row r="527" spans="19:69" s="4" customFormat="1" x14ac:dyDescent="0.25">
      <c r="S527" s="87"/>
      <c r="T527" s="3"/>
      <c r="U527" s="3"/>
      <c r="V527" s="3"/>
      <c r="W527" s="3"/>
      <c r="X527" s="3"/>
      <c r="Y527" s="3"/>
      <c r="BQ527" s="3"/>
    </row>
    <row r="528" spans="19:69" s="4" customFormat="1" x14ac:dyDescent="0.25">
      <c r="S528" s="87"/>
      <c r="T528" s="3"/>
      <c r="U528" s="3"/>
      <c r="V528" s="3"/>
      <c r="W528" s="3"/>
      <c r="X528" s="3"/>
      <c r="Y528" s="3"/>
      <c r="BQ528" s="3"/>
    </row>
    <row r="529" spans="19:69" s="4" customFormat="1" x14ac:dyDescent="0.25">
      <c r="S529" s="87"/>
      <c r="T529" s="3"/>
      <c r="U529" s="3"/>
      <c r="V529" s="3"/>
      <c r="W529" s="3"/>
      <c r="X529" s="3"/>
      <c r="Y529" s="3"/>
      <c r="BQ529" s="3"/>
    </row>
    <row r="530" spans="19:69" s="4" customFormat="1" x14ac:dyDescent="0.25">
      <c r="S530" s="87"/>
      <c r="T530" s="3"/>
      <c r="U530" s="3"/>
      <c r="V530" s="3"/>
      <c r="W530" s="3"/>
      <c r="X530" s="3"/>
      <c r="Y530" s="3"/>
      <c r="BQ530" s="3"/>
    </row>
    <row r="531" spans="19:69" s="4" customFormat="1" x14ac:dyDescent="0.25">
      <c r="S531" s="87"/>
      <c r="T531" s="3"/>
      <c r="U531" s="3"/>
      <c r="V531" s="3"/>
      <c r="W531" s="3"/>
      <c r="X531" s="3"/>
      <c r="Y531" s="3"/>
      <c r="BQ531" s="3"/>
    </row>
    <row r="532" spans="19:69" s="4" customFormat="1" x14ac:dyDescent="0.25">
      <c r="S532" s="87"/>
      <c r="T532" s="3"/>
      <c r="U532" s="3"/>
      <c r="V532" s="3"/>
      <c r="W532" s="3"/>
      <c r="X532" s="3"/>
      <c r="Y532" s="3"/>
      <c r="BQ532" s="3"/>
    </row>
    <row r="533" spans="19:69" s="4" customFormat="1" x14ac:dyDescent="0.25">
      <c r="S533" s="87"/>
      <c r="T533" s="3"/>
      <c r="U533" s="3"/>
      <c r="V533" s="3"/>
      <c r="W533" s="3"/>
      <c r="X533" s="3"/>
      <c r="Y533" s="3"/>
      <c r="BQ533" s="3"/>
    </row>
    <row r="534" spans="19:69" s="4" customFormat="1" x14ac:dyDescent="0.25">
      <c r="S534" s="87"/>
      <c r="T534" s="3"/>
      <c r="U534" s="3"/>
      <c r="V534" s="3"/>
      <c r="W534" s="3"/>
      <c r="X534" s="3"/>
      <c r="Y534" s="3"/>
      <c r="BQ534" s="3"/>
    </row>
    <row r="535" spans="19:69" s="4" customFormat="1" x14ac:dyDescent="0.25">
      <c r="S535" s="87"/>
      <c r="T535" s="3"/>
      <c r="U535" s="3"/>
      <c r="V535" s="3"/>
      <c r="W535" s="3"/>
      <c r="X535" s="3"/>
      <c r="Y535" s="3"/>
      <c r="BQ535" s="3"/>
    </row>
    <row r="536" spans="19:69" s="4" customFormat="1" x14ac:dyDescent="0.25">
      <c r="S536" s="87"/>
      <c r="T536" s="3"/>
      <c r="U536" s="3"/>
      <c r="V536" s="3"/>
      <c r="W536" s="3"/>
      <c r="X536" s="3"/>
      <c r="Y536" s="3"/>
      <c r="BQ536" s="3"/>
    </row>
    <row r="537" spans="19:69" s="4" customFormat="1" x14ac:dyDescent="0.25">
      <c r="S537" s="87"/>
      <c r="T537" s="3"/>
      <c r="U537" s="3"/>
      <c r="V537" s="3"/>
      <c r="W537" s="3"/>
      <c r="X537" s="3"/>
      <c r="Y537" s="3"/>
      <c r="BQ537" s="3"/>
    </row>
    <row r="538" spans="19:69" s="4" customFormat="1" x14ac:dyDescent="0.25">
      <c r="S538" s="87"/>
      <c r="T538" s="3"/>
      <c r="U538" s="3"/>
      <c r="V538" s="3"/>
      <c r="W538" s="3"/>
      <c r="X538" s="3"/>
      <c r="Y538" s="3"/>
      <c r="BQ538" s="3"/>
    </row>
    <row r="539" spans="19:69" s="4" customFormat="1" x14ac:dyDescent="0.25">
      <c r="S539" s="87"/>
      <c r="T539" s="3"/>
      <c r="U539" s="3"/>
      <c r="V539" s="3"/>
      <c r="W539" s="3"/>
      <c r="X539" s="3"/>
      <c r="Y539" s="3"/>
      <c r="BQ539" s="3"/>
    </row>
    <row r="540" spans="19:69" s="4" customFormat="1" x14ac:dyDescent="0.25">
      <c r="S540" s="87"/>
      <c r="T540" s="3"/>
      <c r="U540" s="3"/>
      <c r="V540" s="3"/>
      <c r="W540" s="3"/>
      <c r="X540" s="3"/>
      <c r="Y540" s="3"/>
      <c r="BQ540" s="3"/>
    </row>
    <row r="541" spans="19:69" s="4" customFormat="1" x14ac:dyDescent="0.25">
      <c r="S541" s="87"/>
      <c r="T541" s="3"/>
      <c r="U541" s="3"/>
      <c r="V541" s="3"/>
      <c r="W541" s="3"/>
      <c r="X541" s="3"/>
      <c r="Y541" s="3"/>
      <c r="BQ541" s="3"/>
    </row>
    <row r="542" spans="19:69" s="4" customFormat="1" x14ac:dyDescent="0.25">
      <c r="S542" s="87"/>
      <c r="T542" s="3"/>
      <c r="U542" s="3"/>
      <c r="V542" s="3"/>
      <c r="W542" s="3"/>
      <c r="X542" s="3"/>
      <c r="Y542" s="3"/>
      <c r="BQ542" s="3"/>
    </row>
    <row r="543" spans="19:69" s="4" customFormat="1" x14ac:dyDescent="0.25">
      <c r="S543" s="87"/>
      <c r="T543" s="3"/>
      <c r="U543" s="3"/>
      <c r="V543" s="3"/>
      <c r="W543" s="3"/>
      <c r="X543" s="3"/>
      <c r="Y543" s="3"/>
      <c r="BQ543" s="3"/>
    </row>
    <row r="544" spans="19:69" s="4" customFormat="1" x14ac:dyDescent="0.25">
      <c r="S544" s="87"/>
      <c r="T544" s="3"/>
      <c r="U544" s="3"/>
      <c r="V544" s="3"/>
      <c r="W544" s="3"/>
      <c r="X544" s="3"/>
      <c r="Y544" s="3"/>
      <c r="BQ544" s="3"/>
    </row>
    <row r="545" spans="19:69" s="4" customFormat="1" x14ac:dyDescent="0.25">
      <c r="S545" s="87"/>
      <c r="T545" s="3"/>
      <c r="U545" s="3"/>
      <c r="V545" s="3"/>
      <c r="W545" s="3"/>
      <c r="X545" s="3"/>
      <c r="Y545" s="3"/>
      <c r="BQ545" s="3"/>
    </row>
    <row r="546" spans="19:69" s="4" customFormat="1" x14ac:dyDescent="0.25">
      <c r="S546" s="87"/>
      <c r="T546" s="3"/>
      <c r="U546" s="3"/>
      <c r="V546" s="3"/>
      <c r="W546" s="3"/>
      <c r="X546" s="3"/>
      <c r="Y546" s="3"/>
      <c r="BQ546" s="3"/>
    </row>
    <row r="547" spans="19:69" s="4" customFormat="1" x14ac:dyDescent="0.25">
      <c r="S547" s="87"/>
      <c r="T547" s="3"/>
      <c r="U547" s="3"/>
      <c r="V547" s="3"/>
      <c r="W547" s="3"/>
      <c r="X547" s="3"/>
      <c r="Y547" s="3"/>
      <c r="BQ547" s="3"/>
    </row>
    <row r="548" spans="19:69" s="4" customFormat="1" x14ac:dyDescent="0.25">
      <c r="S548" s="87"/>
      <c r="T548" s="3"/>
      <c r="U548" s="3"/>
      <c r="V548" s="3"/>
      <c r="W548" s="3"/>
      <c r="X548" s="3"/>
      <c r="Y548" s="3"/>
      <c r="BQ548" s="3"/>
    </row>
    <row r="549" spans="19:69" s="4" customFormat="1" x14ac:dyDescent="0.25">
      <c r="S549" s="87"/>
      <c r="T549" s="3"/>
      <c r="U549" s="3"/>
      <c r="V549" s="3"/>
      <c r="W549" s="3"/>
      <c r="X549" s="3"/>
      <c r="Y549" s="3"/>
      <c r="BQ549" s="3"/>
    </row>
    <row r="550" spans="19:69" s="4" customFormat="1" x14ac:dyDescent="0.25">
      <c r="S550" s="87"/>
      <c r="T550" s="3"/>
      <c r="U550" s="3"/>
      <c r="V550" s="3"/>
      <c r="W550" s="3"/>
      <c r="X550" s="3"/>
      <c r="Y550" s="3"/>
      <c r="BQ550" s="3"/>
    </row>
    <row r="551" spans="19:69" s="4" customFormat="1" x14ac:dyDescent="0.25">
      <c r="S551" s="87"/>
      <c r="T551" s="3"/>
      <c r="U551" s="3"/>
      <c r="V551" s="3"/>
      <c r="W551" s="3"/>
      <c r="X551" s="3"/>
      <c r="Y551" s="3"/>
      <c r="BQ551" s="3"/>
    </row>
    <row r="552" spans="19:69" s="4" customFormat="1" x14ac:dyDescent="0.25">
      <c r="S552" s="87"/>
      <c r="T552" s="3"/>
      <c r="U552" s="3"/>
      <c r="V552" s="3"/>
      <c r="W552" s="3"/>
      <c r="X552" s="3"/>
      <c r="Y552" s="3"/>
      <c r="BQ552" s="3"/>
    </row>
    <row r="553" spans="19:69" s="4" customFormat="1" x14ac:dyDescent="0.25">
      <c r="S553" s="87"/>
      <c r="T553" s="3"/>
      <c r="U553" s="3"/>
      <c r="V553" s="3"/>
      <c r="W553" s="3"/>
      <c r="X553" s="3"/>
      <c r="Y553" s="3"/>
      <c r="BQ553" s="3"/>
    </row>
    <row r="554" spans="19:69" s="4" customFormat="1" x14ac:dyDescent="0.25">
      <c r="S554" s="87"/>
      <c r="T554" s="3"/>
      <c r="U554" s="3"/>
      <c r="V554" s="3"/>
      <c r="W554" s="3"/>
      <c r="X554" s="3"/>
      <c r="Y554" s="3"/>
      <c r="BQ554" s="3"/>
    </row>
    <row r="555" spans="19:69" s="4" customFormat="1" x14ac:dyDescent="0.25">
      <c r="S555" s="87"/>
      <c r="T555" s="3"/>
      <c r="U555" s="3"/>
      <c r="V555" s="3"/>
      <c r="W555" s="3"/>
      <c r="X555" s="3"/>
      <c r="Y555" s="3"/>
      <c r="BQ555" s="3"/>
    </row>
    <row r="556" spans="19:69" s="4" customFormat="1" x14ac:dyDescent="0.25">
      <c r="S556" s="87"/>
      <c r="T556" s="3"/>
      <c r="U556" s="3"/>
      <c r="V556" s="3"/>
      <c r="W556" s="3"/>
      <c r="X556" s="3"/>
      <c r="Y556" s="3"/>
      <c r="BQ556" s="3"/>
    </row>
    <row r="557" spans="19:69" s="4" customFormat="1" x14ac:dyDescent="0.25">
      <c r="S557" s="87"/>
      <c r="T557" s="3"/>
      <c r="U557" s="3"/>
      <c r="V557" s="3"/>
      <c r="W557" s="3"/>
      <c r="X557" s="3"/>
      <c r="Y557" s="3"/>
      <c r="BQ557" s="3"/>
    </row>
    <row r="558" spans="19:69" s="4" customFormat="1" x14ac:dyDescent="0.25">
      <c r="S558" s="87"/>
      <c r="T558" s="3"/>
      <c r="U558" s="3"/>
      <c r="V558" s="3"/>
      <c r="W558" s="3"/>
      <c r="X558" s="3"/>
      <c r="Y558" s="3"/>
      <c r="BQ558" s="3"/>
    </row>
    <row r="559" spans="19:69" s="4" customFormat="1" x14ac:dyDescent="0.25">
      <c r="S559" s="87"/>
      <c r="T559" s="3"/>
      <c r="U559" s="3"/>
      <c r="V559" s="3"/>
      <c r="W559" s="3"/>
      <c r="X559" s="3"/>
      <c r="Y559" s="3"/>
      <c r="BQ559" s="3"/>
    </row>
    <row r="560" spans="19:69" s="4" customFormat="1" x14ac:dyDescent="0.25">
      <c r="S560" s="87"/>
      <c r="T560" s="3"/>
      <c r="U560" s="3"/>
      <c r="V560" s="3"/>
      <c r="W560" s="3"/>
      <c r="X560" s="3"/>
      <c r="Y560" s="3"/>
      <c r="BQ560" s="3"/>
    </row>
    <row r="561" spans="19:69" s="4" customFormat="1" x14ac:dyDescent="0.25">
      <c r="S561" s="87"/>
      <c r="T561" s="3"/>
      <c r="U561" s="3"/>
      <c r="V561" s="3"/>
      <c r="W561" s="3"/>
      <c r="X561" s="3"/>
      <c r="Y561" s="3"/>
      <c r="BQ561" s="3"/>
    </row>
    <row r="562" spans="19:69" s="4" customFormat="1" x14ac:dyDescent="0.25">
      <c r="S562" s="87"/>
      <c r="T562" s="3"/>
      <c r="U562" s="3"/>
      <c r="V562" s="3"/>
      <c r="W562" s="3"/>
      <c r="X562" s="3"/>
      <c r="Y562" s="3"/>
      <c r="BQ562" s="3"/>
    </row>
    <row r="563" spans="19:69" s="4" customFormat="1" x14ac:dyDescent="0.25">
      <c r="S563" s="87"/>
      <c r="T563" s="3"/>
      <c r="U563" s="3"/>
      <c r="V563" s="3"/>
      <c r="W563" s="3"/>
      <c r="X563" s="3"/>
      <c r="Y563" s="3"/>
      <c r="BQ563" s="3"/>
    </row>
    <row r="564" spans="19:69" s="4" customFormat="1" x14ac:dyDescent="0.25">
      <c r="S564" s="87"/>
      <c r="T564" s="3"/>
      <c r="U564" s="3"/>
      <c r="V564" s="3"/>
      <c r="W564" s="3"/>
      <c r="X564" s="3"/>
      <c r="Y564" s="3"/>
      <c r="BQ564" s="3"/>
    </row>
    <row r="565" spans="19:69" s="4" customFormat="1" x14ac:dyDescent="0.25">
      <c r="S565" s="87"/>
      <c r="T565" s="3"/>
      <c r="U565" s="3"/>
      <c r="V565" s="3"/>
      <c r="W565" s="3"/>
      <c r="X565" s="3"/>
      <c r="Y565" s="3"/>
      <c r="BQ565" s="3"/>
    </row>
    <row r="566" spans="19:69" s="4" customFormat="1" x14ac:dyDescent="0.25">
      <c r="S566" s="87"/>
      <c r="T566" s="3"/>
      <c r="U566" s="3"/>
      <c r="V566" s="3"/>
      <c r="W566" s="3"/>
      <c r="X566" s="3"/>
      <c r="Y566" s="3"/>
      <c r="BQ566" s="3"/>
    </row>
    <row r="567" spans="19:69" s="4" customFormat="1" x14ac:dyDescent="0.25">
      <c r="S567" s="87"/>
      <c r="T567" s="3"/>
      <c r="U567" s="3"/>
      <c r="V567" s="3"/>
      <c r="W567" s="3"/>
      <c r="X567" s="3"/>
      <c r="Y567" s="3"/>
      <c r="BQ567" s="3"/>
    </row>
    <row r="568" spans="19:69" s="4" customFormat="1" x14ac:dyDescent="0.25">
      <c r="S568" s="87"/>
      <c r="T568" s="3"/>
      <c r="U568" s="3"/>
      <c r="V568" s="3"/>
      <c r="W568" s="3"/>
      <c r="X568" s="3"/>
      <c r="Y568" s="3"/>
      <c r="BQ568" s="3"/>
    </row>
    <row r="569" spans="19:69" s="4" customFormat="1" x14ac:dyDescent="0.25">
      <c r="S569" s="87"/>
      <c r="T569" s="3"/>
      <c r="U569" s="3"/>
      <c r="V569" s="3"/>
      <c r="W569" s="3"/>
      <c r="X569" s="3"/>
      <c r="Y569" s="3"/>
      <c r="BQ569" s="3"/>
    </row>
    <row r="570" spans="19:69" s="4" customFormat="1" x14ac:dyDescent="0.25">
      <c r="S570" s="87"/>
      <c r="T570" s="3"/>
      <c r="U570" s="3"/>
      <c r="V570" s="3"/>
      <c r="W570" s="3"/>
      <c r="X570" s="3"/>
      <c r="Y570" s="3"/>
      <c r="BQ570" s="3"/>
    </row>
    <row r="571" spans="19:69" s="4" customFormat="1" x14ac:dyDescent="0.25">
      <c r="S571" s="87"/>
      <c r="T571" s="3"/>
      <c r="U571" s="3"/>
      <c r="V571" s="3"/>
      <c r="W571" s="3"/>
      <c r="X571" s="3"/>
      <c r="Y571" s="3"/>
      <c r="BQ571" s="3"/>
    </row>
    <row r="572" spans="19:69" s="4" customFormat="1" x14ac:dyDescent="0.25">
      <c r="S572" s="87"/>
      <c r="T572" s="3"/>
      <c r="U572" s="3"/>
      <c r="V572" s="3"/>
      <c r="W572" s="3"/>
      <c r="X572" s="3"/>
      <c r="Y572" s="3"/>
      <c r="BQ572" s="3"/>
    </row>
    <row r="573" spans="19:69" s="4" customFormat="1" x14ac:dyDescent="0.25">
      <c r="S573" s="87"/>
      <c r="T573" s="3"/>
      <c r="U573" s="3"/>
      <c r="V573" s="3"/>
      <c r="W573" s="3"/>
      <c r="X573" s="3"/>
      <c r="Y573" s="3"/>
      <c r="BQ573" s="3"/>
    </row>
    <row r="574" spans="19:69" s="4" customFormat="1" x14ac:dyDescent="0.25">
      <c r="S574" s="87"/>
      <c r="T574" s="3"/>
      <c r="U574" s="3"/>
      <c r="V574" s="3"/>
      <c r="W574" s="3"/>
      <c r="X574" s="3"/>
      <c r="Y574" s="3"/>
      <c r="BQ574" s="3"/>
    </row>
    <row r="575" spans="19:69" s="4" customFormat="1" x14ac:dyDescent="0.25">
      <c r="S575" s="87"/>
      <c r="T575" s="3"/>
      <c r="U575" s="3"/>
      <c r="V575" s="3"/>
      <c r="W575" s="3"/>
      <c r="X575" s="3"/>
      <c r="Y575" s="3"/>
      <c r="BQ575" s="3"/>
    </row>
    <row r="576" spans="19:69" s="4" customFormat="1" x14ac:dyDescent="0.25">
      <c r="S576" s="87"/>
      <c r="T576" s="3"/>
      <c r="U576" s="3"/>
      <c r="V576" s="3"/>
      <c r="W576" s="3"/>
      <c r="X576" s="3"/>
      <c r="Y576" s="3"/>
      <c r="BQ576" s="3"/>
    </row>
    <row r="577" spans="19:69" s="4" customFormat="1" x14ac:dyDescent="0.25">
      <c r="S577" s="87"/>
      <c r="T577" s="3"/>
      <c r="U577" s="3"/>
      <c r="V577" s="3"/>
      <c r="W577" s="3"/>
      <c r="X577" s="3"/>
      <c r="Y577" s="3"/>
      <c r="BQ577" s="3"/>
    </row>
    <row r="578" spans="19:69" s="4" customFormat="1" x14ac:dyDescent="0.25">
      <c r="S578" s="87"/>
      <c r="T578" s="3"/>
      <c r="U578" s="3"/>
      <c r="V578" s="3"/>
      <c r="W578" s="3"/>
      <c r="X578" s="3"/>
      <c r="Y578" s="3"/>
      <c r="BQ578" s="3"/>
    </row>
    <row r="579" spans="19:69" s="4" customFormat="1" x14ac:dyDescent="0.25">
      <c r="S579" s="87"/>
      <c r="T579" s="3"/>
      <c r="U579" s="3"/>
      <c r="V579" s="3"/>
      <c r="W579" s="3"/>
      <c r="X579" s="3"/>
      <c r="Y579" s="3"/>
      <c r="BQ579" s="3"/>
    </row>
    <row r="580" spans="19:69" s="4" customFormat="1" x14ac:dyDescent="0.25">
      <c r="S580" s="87"/>
      <c r="T580" s="3"/>
      <c r="U580" s="3"/>
      <c r="V580" s="3"/>
      <c r="W580" s="3"/>
      <c r="X580" s="3"/>
      <c r="Y580" s="3"/>
      <c r="BQ580" s="3"/>
    </row>
    <row r="581" spans="19:69" s="4" customFormat="1" x14ac:dyDescent="0.25">
      <c r="S581" s="87"/>
      <c r="T581" s="3"/>
      <c r="U581" s="3"/>
      <c r="V581" s="3"/>
      <c r="W581" s="3"/>
      <c r="X581" s="3"/>
      <c r="Y581" s="3"/>
      <c r="BQ581" s="3"/>
    </row>
    <row r="582" spans="19:69" s="4" customFormat="1" x14ac:dyDescent="0.25">
      <c r="S582" s="87"/>
      <c r="T582" s="3"/>
      <c r="U582" s="3"/>
      <c r="V582" s="3"/>
      <c r="W582" s="3"/>
      <c r="X582" s="3"/>
      <c r="Y582" s="3"/>
      <c r="BQ582" s="3"/>
    </row>
    <row r="583" spans="19:69" s="4" customFormat="1" x14ac:dyDescent="0.25">
      <c r="S583" s="87"/>
      <c r="T583" s="3"/>
      <c r="U583" s="3"/>
      <c r="V583" s="3"/>
      <c r="W583" s="3"/>
      <c r="X583" s="3"/>
      <c r="Y583" s="3"/>
      <c r="BQ583" s="3"/>
    </row>
    <row r="584" spans="19:69" s="4" customFormat="1" x14ac:dyDescent="0.25">
      <c r="S584" s="87"/>
      <c r="T584" s="3"/>
      <c r="U584" s="3"/>
      <c r="V584" s="3"/>
      <c r="W584" s="3"/>
      <c r="X584" s="3"/>
      <c r="Y584" s="3"/>
      <c r="BQ584" s="3"/>
    </row>
    <row r="585" spans="19:69" s="4" customFormat="1" x14ac:dyDescent="0.25">
      <c r="S585" s="87"/>
      <c r="T585" s="3"/>
      <c r="U585" s="3"/>
      <c r="V585" s="3"/>
      <c r="W585" s="3"/>
      <c r="X585" s="3"/>
      <c r="Y585" s="3"/>
      <c r="BQ585" s="3"/>
    </row>
    <row r="586" spans="19:69" s="4" customFormat="1" x14ac:dyDescent="0.25">
      <c r="S586" s="87"/>
      <c r="T586" s="3"/>
      <c r="U586" s="3"/>
      <c r="V586" s="3"/>
      <c r="W586" s="3"/>
      <c r="X586" s="3"/>
      <c r="Y586" s="3"/>
      <c r="BQ586" s="3"/>
    </row>
    <row r="587" spans="19:69" s="4" customFormat="1" x14ac:dyDescent="0.25">
      <c r="S587" s="87"/>
      <c r="T587" s="3"/>
      <c r="U587" s="3"/>
      <c r="V587" s="3"/>
      <c r="W587" s="3"/>
      <c r="X587" s="3"/>
      <c r="Y587" s="3"/>
      <c r="BQ587" s="3"/>
    </row>
    <row r="588" spans="19:69" s="4" customFormat="1" x14ac:dyDescent="0.25">
      <c r="S588" s="87"/>
      <c r="T588" s="3"/>
      <c r="U588" s="3"/>
      <c r="V588" s="3"/>
      <c r="W588" s="3"/>
      <c r="X588" s="3"/>
      <c r="Y588" s="3"/>
      <c r="BQ588" s="3"/>
    </row>
    <row r="589" spans="19:69" s="4" customFormat="1" x14ac:dyDescent="0.25">
      <c r="S589" s="87"/>
      <c r="T589" s="3"/>
      <c r="U589" s="3"/>
      <c r="V589" s="3"/>
      <c r="W589" s="3"/>
      <c r="X589" s="3"/>
      <c r="Y589" s="3"/>
      <c r="BQ589" s="3"/>
    </row>
    <row r="590" spans="19:69" s="4" customFormat="1" x14ac:dyDescent="0.25">
      <c r="S590" s="87"/>
      <c r="T590" s="3"/>
      <c r="U590" s="3"/>
      <c r="V590" s="3"/>
      <c r="W590" s="3"/>
      <c r="X590" s="3"/>
      <c r="Y590" s="3"/>
      <c r="BQ590" s="3"/>
    </row>
    <row r="591" spans="19:69" s="4" customFormat="1" x14ac:dyDescent="0.25">
      <c r="S591" s="87"/>
      <c r="T591" s="3"/>
      <c r="U591" s="3"/>
      <c r="V591" s="3"/>
      <c r="W591" s="3"/>
      <c r="X591" s="3"/>
      <c r="Y591" s="3"/>
      <c r="BQ591" s="3"/>
    </row>
    <row r="592" spans="19:69" s="4" customFormat="1" x14ac:dyDescent="0.25">
      <c r="S592" s="87"/>
      <c r="T592" s="3"/>
      <c r="U592" s="3"/>
      <c r="V592" s="3"/>
      <c r="W592" s="3"/>
      <c r="X592" s="3"/>
      <c r="Y592" s="3"/>
      <c r="BQ592" s="3"/>
    </row>
    <row r="593" spans="19:69" s="4" customFormat="1" x14ac:dyDescent="0.25">
      <c r="S593" s="87"/>
      <c r="T593" s="3"/>
      <c r="U593" s="3"/>
      <c r="V593" s="3"/>
      <c r="W593" s="3"/>
      <c r="X593" s="3"/>
      <c r="Y593" s="3"/>
      <c r="BQ593" s="3"/>
    </row>
    <row r="594" spans="19:69" s="4" customFormat="1" x14ac:dyDescent="0.25">
      <c r="S594" s="87"/>
      <c r="T594" s="3"/>
      <c r="U594" s="3"/>
      <c r="V594" s="3"/>
      <c r="W594" s="3"/>
      <c r="X594" s="3"/>
      <c r="Y594" s="3"/>
      <c r="BQ594" s="3"/>
    </row>
    <row r="595" spans="19:69" s="4" customFormat="1" x14ac:dyDescent="0.25">
      <c r="S595" s="87"/>
      <c r="T595" s="3"/>
      <c r="U595" s="3"/>
      <c r="V595" s="3"/>
      <c r="W595" s="3"/>
      <c r="X595" s="3"/>
      <c r="Y595" s="3"/>
      <c r="BQ595" s="3"/>
    </row>
    <row r="596" spans="19:69" s="4" customFormat="1" x14ac:dyDescent="0.25">
      <c r="S596" s="87"/>
      <c r="T596" s="3"/>
      <c r="U596" s="3"/>
      <c r="V596" s="3"/>
      <c r="W596" s="3"/>
      <c r="X596" s="3"/>
      <c r="Y596" s="3"/>
      <c r="BQ596" s="3"/>
    </row>
    <row r="597" spans="19:69" s="4" customFormat="1" x14ac:dyDescent="0.25">
      <c r="S597" s="87"/>
      <c r="T597" s="3"/>
      <c r="U597" s="3"/>
      <c r="V597" s="3"/>
      <c r="W597" s="3"/>
      <c r="X597" s="3"/>
      <c r="Y597" s="3"/>
      <c r="BQ597" s="3"/>
    </row>
    <row r="598" spans="19:69" s="4" customFormat="1" x14ac:dyDescent="0.25">
      <c r="S598" s="87"/>
      <c r="T598" s="3"/>
      <c r="U598" s="3"/>
      <c r="V598" s="3"/>
      <c r="W598" s="3"/>
      <c r="X598" s="3"/>
      <c r="Y598" s="3"/>
      <c r="BQ598" s="3"/>
    </row>
    <row r="599" spans="19:69" s="4" customFormat="1" x14ac:dyDescent="0.25">
      <c r="S599" s="87"/>
      <c r="T599" s="3"/>
      <c r="U599" s="3"/>
      <c r="V599" s="3"/>
      <c r="W599" s="3"/>
      <c r="X599" s="3"/>
      <c r="Y599" s="3"/>
      <c r="BQ599" s="3"/>
    </row>
    <row r="600" spans="19:69" s="4" customFormat="1" x14ac:dyDescent="0.25">
      <c r="S600" s="87"/>
      <c r="T600" s="3"/>
      <c r="U600" s="3"/>
      <c r="V600" s="3"/>
      <c r="W600" s="3"/>
      <c r="X600" s="3"/>
      <c r="Y600" s="3"/>
      <c r="BQ600" s="3"/>
    </row>
    <row r="601" spans="19:69" s="4" customFormat="1" x14ac:dyDescent="0.25">
      <c r="S601" s="87"/>
      <c r="T601" s="3"/>
      <c r="U601" s="3"/>
      <c r="V601" s="3"/>
      <c r="W601" s="3"/>
      <c r="X601" s="3"/>
      <c r="Y601" s="3"/>
      <c r="BQ601" s="3"/>
    </row>
    <row r="602" spans="19:69" s="4" customFormat="1" x14ac:dyDescent="0.25">
      <c r="S602" s="87"/>
      <c r="T602" s="3"/>
      <c r="U602" s="3"/>
      <c r="V602" s="3"/>
      <c r="W602" s="3"/>
      <c r="X602" s="3"/>
      <c r="Y602" s="3"/>
      <c r="BQ602" s="3"/>
    </row>
    <row r="603" spans="19:69" s="4" customFormat="1" x14ac:dyDescent="0.25">
      <c r="S603" s="87"/>
      <c r="T603" s="3"/>
      <c r="U603" s="3"/>
      <c r="V603" s="3"/>
      <c r="W603" s="3"/>
      <c r="X603" s="3"/>
      <c r="Y603" s="3"/>
      <c r="BQ603" s="3"/>
    </row>
    <row r="604" spans="19:69" s="4" customFormat="1" x14ac:dyDescent="0.25">
      <c r="S604" s="87"/>
      <c r="T604" s="3"/>
      <c r="U604" s="3"/>
      <c r="V604" s="3"/>
      <c r="W604" s="3"/>
      <c r="X604" s="3"/>
      <c r="Y604" s="3"/>
      <c r="BQ604" s="3"/>
    </row>
    <row r="605" spans="19:69" s="4" customFormat="1" x14ac:dyDescent="0.25">
      <c r="S605" s="87"/>
      <c r="T605" s="3"/>
      <c r="U605" s="3"/>
      <c r="V605" s="3"/>
      <c r="W605" s="3"/>
      <c r="X605" s="3"/>
      <c r="Y605" s="3"/>
      <c r="BQ605" s="3"/>
    </row>
    <row r="606" spans="19:69" s="4" customFormat="1" x14ac:dyDescent="0.25">
      <c r="S606" s="87"/>
      <c r="T606" s="3"/>
      <c r="U606" s="3"/>
      <c r="V606" s="3"/>
      <c r="W606" s="3"/>
      <c r="X606" s="3"/>
      <c r="Y606" s="3"/>
      <c r="BQ606" s="3"/>
    </row>
    <row r="607" spans="19:69" s="4" customFormat="1" x14ac:dyDescent="0.25">
      <c r="S607" s="87"/>
      <c r="T607" s="3"/>
      <c r="U607" s="3"/>
      <c r="V607" s="3"/>
      <c r="W607" s="3"/>
      <c r="X607" s="3"/>
      <c r="Y607" s="3"/>
      <c r="BQ607" s="3"/>
    </row>
    <row r="608" spans="19:69" s="4" customFormat="1" x14ac:dyDescent="0.25">
      <c r="S608" s="87"/>
      <c r="T608" s="3"/>
      <c r="U608" s="3"/>
      <c r="V608" s="3"/>
      <c r="W608" s="3"/>
      <c r="X608" s="3"/>
      <c r="Y608" s="3"/>
      <c r="BQ608" s="3"/>
    </row>
    <row r="609" spans="19:69" s="4" customFormat="1" x14ac:dyDescent="0.25">
      <c r="S609" s="87"/>
      <c r="T609" s="3"/>
      <c r="U609" s="3"/>
      <c r="V609" s="3"/>
      <c r="W609" s="3"/>
      <c r="X609" s="3"/>
      <c r="Y609" s="3"/>
      <c r="BQ609" s="3"/>
    </row>
    <row r="610" spans="19:69" s="4" customFormat="1" x14ac:dyDescent="0.25">
      <c r="S610" s="87"/>
      <c r="T610" s="3"/>
      <c r="U610" s="3"/>
      <c r="V610" s="3"/>
      <c r="W610" s="3"/>
      <c r="X610" s="3"/>
      <c r="Y610" s="3"/>
      <c r="BQ610" s="3"/>
    </row>
    <row r="611" spans="19:69" s="4" customFormat="1" x14ac:dyDescent="0.25">
      <c r="S611" s="87"/>
      <c r="T611" s="3"/>
      <c r="U611" s="3"/>
      <c r="V611" s="3"/>
      <c r="W611" s="3"/>
      <c r="X611" s="3"/>
      <c r="Y611" s="3"/>
      <c r="BQ611" s="3"/>
    </row>
    <row r="612" spans="19:69" s="4" customFormat="1" x14ac:dyDescent="0.25">
      <c r="S612" s="87"/>
      <c r="T612" s="3"/>
      <c r="U612" s="3"/>
      <c r="V612" s="3"/>
      <c r="W612" s="3"/>
      <c r="X612" s="3"/>
      <c r="Y612" s="3"/>
      <c r="BQ612" s="3"/>
    </row>
    <row r="613" spans="19:69" s="4" customFormat="1" x14ac:dyDescent="0.25">
      <c r="S613" s="87"/>
      <c r="T613" s="3"/>
      <c r="U613" s="3"/>
      <c r="V613" s="3"/>
      <c r="W613" s="3"/>
      <c r="X613" s="3"/>
      <c r="Y613" s="3"/>
      <c r="BQ613" s="3"/>
    </row>
    <row r="614" spans="19:69" s="4" customFormat="1" x14ac:dyDescent="0.25">
      <c r="S614" s="87"/>
      <c r="T614" s="3"/>
      <c r="U614" s="3"/>
      <c r="V614" s="3"/>
      <c r="W614" s="3"/>
      <c r="X614" s="3"/>
      <c r="Y614" s="3"/>
      <c r="BQ614" s="3"/>
    </row>
    <row r="615" spans="19:69" s="4" customFormat="1" x14ac:dyDescent="0.25">
      <c r="S615" s="87"/>
      <c r="T615" s="3"/>
      <c r="U615" s="3"/>
      <c r="V615" s="3"/>
      <c r="W615" s="3"/>
      <c r="X615" s="3"/>
      <c r="Y615" s="3"/>
      <c r="BQ615" s="3"/>
    </row>
    <row r="616" spans="19:69" s="4" customFormat="1" x14ac:dyDescent="0.25">
      <c r="S616" s="87"/>
      <c r="T616" s="3"/>
      <c r="U616" s="3"/>
      <c r="V616" s="3"/>
      <c r="W616" s="3"/>
      <c r="X616" s="3"/>
      <c r="Y616" s="3"/>
      <c r="BQ616" s="3"/>
    </row>
    <row r="617" spans="19:69" s="4" customFormat="1" x14ac:dyDescent="0.25">
      <c r="S617" s="87"/>
      <c r="T617" s="3"/>
      <c r="U617" s="3"/>
      <c r="V617" s="3"/>
      <c r="W617" s="3"/>
      <c r="X617" s="3"/>
      <c r="Y617" s="3"/>
      <c r="BQ617" s="3"/>
    </row>
    <row r="618" spans="19:69" s="4" customFormat="1" x14ac:dyDescent="0.25">
      <c r="S618" s="87"/>
      <c r="T618" s="3"/>
      <c r="U618" s="3"/>
      <c r="V618" s="3"/>
      <c r="W618" s="3"/>
      <c r="X618" s="3"/>
      <c r="Y618" s="3"/>
      <c r="BQ618" s="3"/>
    </row>
    <row r="619" spans="19:69" s="4" customFormat="1" x14ac:dyDescent="0.25">
      <c r="S619" s="87"/>
      <c r="T619" s="3"/>
      <c r="U619" s="3"/>
      <c r="V619" s="3"/>
      <c r="W619" s="3"/>
      <c r="X619" s="3"/>
      <c r="Y619" s="3"/>
      <c r="BQ619" s="3"/>
    </row>
    <row r="620" spans="19:69" s="4" customFormat="1" x14ac:dyDescent="0.25">
      <c r="S620" s="87"/>
      <c r="T620" s="3"/>
      <c r="U620" s="3"/>
      <c r="V620" s="3"/>
      <c r="W620" s="3"/>
      <c r="X620" s="3"/>
      <c r="Y620" s="3"/>
      <c r="BQ620" s="3"/>
    </row>
    <row r="621" spans="19:69" s="4" customFormat="1" x14ac:dyDescent="0.25">
      <c r="S621" s="87"/>
      <c r="T621" s="3"/>
      <c r="U621" s="3"/>
      <c r="V621" s="3"/>
      <c r="W621" s="3"/>
      <c r="X621" s="3"/>
      <c r="Y621" s="3"/>
      <c r="BQ621" s="3"/>
    </row>
    <row r="622" spans="19:69" s="4" customFormat="1" x14ac:dyDescent="0.25">
      <c r="S622" s="87"/>
      <c r="T622" s="3"/>
      <c r="U622" s="3"/>
      <c r="V622" s="3"/>
      <c r="W622" s="3"/>
      <c r="X622" s="3"/>
      <c r="Y622" s="3"/>
      <c r="BQ622" s="3"/>
    </row>
    <row r="623" spans="19:69" s="4" customFormat="1" x14ac:dyDescent="0.25">
      <c r="S623" s="87"/>
      <c r="T623" s="3"/>
      <c r="U623" s="3"/>
      <c r="V623" s="3"/>
      <c r="W623" s="3"/>
      <c r="X623" s="3"/>
      <c r="Y623" s="3"/>
      <c r="BQ623" s="3"/>
    </row>
    <row r="624" spans="19:69" s="4" customFormat="1" x14ac:dyDescent="0.25">
      <c r="S624" s="87"/>
      <c r="T624" s="3"/>
      <c r="U624" s="3"/>
      <c r="V624" s="3"/>
      <c r="W624" s="3"/>
      <c r="X624" s="3"/>
      <c r="Y624" s="3"/>
      <c r="BQ624" s="3"/>
    </row>
    <row r="625" spans="19:69" s="4" customFormat="1" x14ac:dyDescent="0.25">
      <c r="S625" s="87"/>
      <c r="T625" s="3"/>
      <c r="U625" s="3"/>
      <c r="V625" s="3"/>
      <c r="W625" s="3"/>
      <c r="X625" s="3"/>
      <c r="Y625" s="3"/>
      <c r="BQ625" s="3"/>
    </row>
    <row r="626" spans="19:69" s="4" customFormat="1" x14ac:dyDescent="0.25">
      <c r="S626" s="87"/>
      <c r="T626" s="3"/>
      <c r="U626" s="3"/>
      <c r="V626" s="3"/>
      <c r="W626" s="3"/>
      <c r="X626" s="3"/>
      <c r="Y626" s="3"/>
      <c r="BQ626" s="3"/>
    </row>
    <row r="627" spans="19:69" s="4" customFormat="1" x14ac:dyDescent="0.25">
      <c r="S627" s="87"/>
      <c r="T627" s="3"/>
      <c r="U627" s="3"/>
      <c r="V627" s="3"/>
      <c r="W627" s="3"/>
      <c r="X627" s="3"/>
      <c r="Y627" s="3"/>
      <c r="BQ627" s="3"/>
    </row>
    <row r="628" spans="19:69" s="4" customFormat="1" x14ac:dyDescent="0.25">
      <c r="S628" s="87"/>
      <c r="T628" s="3"/>
      <c r="U628" s="3"/>
      <c r="V628" s="3"/>
      <c r="W628" s="3"/>
      <c r="X628" s="3"/>
      <c r="Y628" s="3"/>
      <c r="BQ628" s="3"/>
    </row>
    <row r="629" spans="19:69" s="4" customFormat="1" x14ac:dyDescent="0.25">
      <c r="S629" s="87"/>
      <c r="T629" s="3"/>
      <c r="U629" s="3"/>
      <c r="V629" s="3"/>
      <c r="W629" s="3"/>
      <c r="X629" s="3"/>
      <c r="Y629" s="3"/>
      <c r="BQ629" s="3"/>
    </row>
    <row r="630" spans="19:69" s="4" customFormat="1" x14ac:dyDescent="0.25">
      <c r="S630" s="87"/>
      <c r="T630" s="3"/>
      <c r="U630" s="3"/>
      <c r="V630" s="3"/>
      <c r="W630" s="3"/>
      <c r="X630" s="3"/>
      <c r="Y630" s="3"/>
      <c r="BQ630" s="3"/>
    </row>
    <row r="631" spans="19:69" s="4" customFormat="1" x14ac:dyDescent="0.25">
      <c r="S631" s="87"/>
      <c r="T631" s="3"/>
      <c r="U631" s="3"/>
      <c r="V631" s="3"/>
      <c r="W631" s="3"/>
      <c r="X631" s="3"/>
      <c r="Y631" s="3"/>
      <c r="BQ631" s="3"/>
    </row>
    <row r="632" spans="19:69" s="4" customFormat="1" x14ac:dyDescent="0.25">
      <c r="S632" s="87"/>
      <c r="T632" s="3"/>
      <c r="U632" s="3"/>
      <c r="V632" s="3"/>
      <c r="W632" s="3"/>
      <c r="X632" s="3"/>
      <c r="Y632" s="3"/>
      <c r="BQ632" s="3"/>
    </row>
    <row r="633" spans="19:69" s="4" customFormat="1" x14ac:dyDescent="0.25">
      <c r="S633" s="87"/>
      <c r="T633" s="3"/>
      <c r="U633" s="3"/>
      <c r="V633" s="3"/>
      <c r="W633" s="3"/>
      <c r="X633" s="3"/>
      <c r="Y633" s="3"/>
      <c r="BQ633" s="3"/>
    </row>
    <row r="634" spans="19:69" s="4" customFormat="1" x14ac:dyDescent="0.25">
      <c r="S634" s="87"/>
      <c r="T634" s="3"/>
      <c r="U634" s="3"/>
      <c r="V634" s="3"/>
      <c r="W634" s="3"/>
      <c r="X634" s="3"/>
      <c r="Y634" s="3"/>
      <c r="BQ634" s="3"/>
    </row>
    <row r="635" spans="19:69" s="4" customFormat="1" x14ac:dyDescent="0.25">
      <c r="S635" s="87"/>
      <c r="T635" s="3"/>
      <c r="U635" s="3"/>
      <c r="V635" s="3"/>
      <c r="W635" s="3"/>
      <c r="X635" s="3"/>
      <c r="Y635" s="3"/>
      <c r="BQ635" s="3"/>
    </row>
    <row r="636" spans="19:69" s="4" customFormat="1" x14ac:dyDescent="0.25">
      <c r="S636" s="87"/>
      <c r="T636" s="3"/>
      <c r="U636" s="3"/>
      <c r="V636" s="3"/>
      <c r="W636" s="3"/>
      <c r="X636" s="3"/>
      <c r="Y636" s="3"/>
      <c r="BQ636" s="3"/>
    </row>
    <row r="637" spans="19:69" s="4" customFormat="1" x14ac:dyDescent="0.25">
      <c r="S637" s="87"/>
      <c r="T637" s="3"/>
      <c r="U637" s="3"/>
      <c r="V637" s="3"/>
      <c r="W637" s="3"/>
      <c r="X637" s="3"/>
      <c r="Y637" s="3"/>
      <c r="BQ637" s="3"/>
    </row>
    <row r="638" spans="19:69" s="4" customFormat="1" x14ac:dyDescent="0.25">
      <c r="S638" s="87"/>
      <c r="T638" s="3"/>
      <c r="U638" s="3"/>
      <c r="V638" s="3"/>
      <c r="W638" s="3"/>
      <c r="X638" s="3"/>
      <c r="Y638" s="3"/>
      <c r="BQ638" s="3"/>
    </row>
    <row r="639" spans="19:69" s="4" customFormat="1" x14ac:dyDescent="0.25">
      <c r="S639" s="87"/>
      <c r="T639" s="3"/>
      <c r="U639" s="3"/>
      <c r="V639" s="3"/>
      <c r="W639" s="3"/>
      <c r="X639" s="3"/>
      <c r="Y639" s="3"/>
      <c r="BQ639" s="3"/>
    </row>
    <row r="640" spans="19:69" s="4" customFormat="1" x14ac:dyDescent="0.25">
      <c r="S640" s="87"/>
      <c r="T640" s="3"/>
      <c r="U640" s="3"/>
      <c r="V640" s="3"/>
      <c r="W640" s="3"/>
      <c r="X640" s="3"/>
      <c r="Y640" s="3"/>
      <c r="BQ640" s="3"/>
    </row>
    <row r="641" spans="19:69" s="4" customFormat="1" x14ac:dyDescent="0.25">
      <c r="S641" s="87"/>
      <c r="T641" s="3"/>
      <c r="U641" s="3"/>
      <c r="V641" s="3"/>
      <c r="W641" s="3"/>
      <c r="X641" s="3"/>
      <c r="Y641" s="3"/>
      <c r="BQ641" s="3"/>
    </row>
    <row r="642" spans="19:69" s="4" customFormat="1" x14ac:dyDescent="0.25">
      <c r="S642" s="87"/>
      <c r="T642" s="3"/>
      <c r="U642" s="3"/>
      <c r="V642" s="3"/>
      <c r="W642" s="3"/>
      <c r="X642" s="3"/>
      <c r="Y642" s="3"/>
      <c r="BQ642" s="3"/>
    </row>
    <row r="643" spans="19:69" s="4" customFormat="1" x14ac:dyDescent="0.25">
      <c r="S643" s="87"/>
      <c r="T643" s="3"/>
      <c r="U643" s="3"/>
      <c r="V643" s="3"/>
      <c r="W643" s="3"/>
      <c r="X643" s="3"/>
      <c r="Y643" s="3"/>
      <c r="BQ643" s="3"/>
    </row>
    <row r="644" spans="19:69" s="4" customFormat="1" x14ac:dyDescent="0.25">
      <c r="S644" s="87"/>
      <c r="T644" s="3"/>
      <c r="U644" s="3"/>
      <c r="V644" s="3"/>
      <c r="W644" s="3"/>
      <c r="X644" s="3"/>
      <c r="Y644" s="3"/>
      <c r="BQ644" s="3"/>
    </row>
    <row r="645" spans="19:69" s="4" customFormat="1" x14ac:dyDescent="0.25">
      <c r="S645" s="87"/>
      <c r="T645" s="3"/>
      <c r="U645" s="3"/>
      <c r="V645" s="3"/>
      <c r="W645" s="3"/>
      <c r="X645" s="3"/>
      <c r="Y645" s="3"/>
      <c r="BQ645" s="3"/>
    </row>
    <row r="646" spans="19:69" s="4" customFormat="1" x14ac:dyDescent="0.25">
      <c r="S646" s="87"/>
      <c r="T646" s="3"/>
      <c r="U646" s="3"/>
      <c r="V646" s="3"/>
      <c r="W646" s="3"/>
      <c r="X646" s="3"/>
      <c r="Y646" s="3"/>
      <c r="BQ646" s="3"/>
    </row>
    <row r="647" spans="19:69" s="4" customFormat="1" x14ac:dyDescent="0.25">
      <c r="S647" s="87"/>
      <c r="T647" s="3"/>
      <c r="U647" s="3"/>
      <c r="V647" s="3"/>
      <c r="W647" s="3"/>
      <c r="X647" s="3"/>
      <c r="Y647" s="3"/>
      <c r="BQ647" s="3"/>
    </row>
    <row r="648" spans="19:69" s="4" customFormat="1" x14ac:dyDescent="0.25">
      <c r="S648" s="87"/>
      <c r="T648" s="3"/>
      <c r="U648" s="3"/>
      <c r="V648" s="3"/>
      <c r="W648" s="3"/>
      <c r="X648" s="3"/>
      <c r="Y648" s="3"/>
      <c r="BQ648" s="3"/>
    </row>
    <row r="649" spans="19:69" s="4" customFormat="1" x14ac:dyDescent="0.25">
      <c r="S649" s="87"/>
      <c r="T649" s="3"/>
      <c r="U649" s="3"/>
      <c r="V649" s="3"/>
      <c r="W649" s="3"/>
      <c r="X649" s="3"/>
      <c r="Y649" s="3"/>
      <c r="BQ649" s="3"/>
    </row>
    <row r="650" spans="19:69" s="4" customFormat="1" x14ac:dyDescent="0.25">
      <c r="S650" s="87"/>
      <c r="T650" s="3"/>
      <c r="U650" s="3"/>
      <c r="V650" s="3"/>
      <c r="W650" s="3"/>
      <c r="X650" s="3"/>
      <c r="Y650" s="3"/>
      <c r="BQ650" s="3"/>
    </row>
    <row r="651" spans="19:69" s="4" customFormat="1" x14ac:dyDescent="0.25">
      <c r="S651" s="87"/>
      <c r="T651" s="3"/>
      <c r="U651" s="3"/>
      <c r="V651" s="3"/>
      <c r="W651" s="3"/>
      <c r="X651" s="3"/>
      <c r="Y651" s="3"/>
      <c r="BQ651" s="3"/>
    </row>
    <row r="652" spans="19:69" s="4" customFormat="1" x14ac:dyDescent="0.25">
      <c r="S652" s="87"/>
      <c r="T652" s="3"/>
      <c r="U652" s="3"/>
      <c r="V652" s="3"/>
      <c r="W652" s="3"/>
      <c r="X652" s="3"/>
      <c r="Y652" s="3"/>
      <c r="BQ652" s="3"/>
    </row>
    <row r="653" spans="19:69" s="4" customFormat="1" x14ac:dyDescent="0.25">
      <c r="S653" s="87"/>
      <c r="T653" s="3"/>
      <c r="U653" s="3"/>
      <c r="V653" s="3"/>
      <c r="W653" s="3"/>
      <c r="X653" s="3"/>
      <c r="Y653" s="3"/>
      <c r="BQ653" s="3"/>
    </row>
    <row r="654" spans="19:69" s="4" customFormat="1" x14ac:dyDescent="0.25">
      <c r="S654" s="87"/>
      <c r="T654" s="3"/>
      <c r="U654" s="3"/>
      <c r="V654" s="3"/>
      <c r="W654" s="3"/>
      <c r="X654" s="3"/>
      <c r="Y654" s="3"/>
      <c r="BQ654" s="3"/>
    </row>
    <row r="655" spans="19:69" s="4" customFormat="1" x14ac:dyDescent="0.25">
      <c r="S655" s="87"/>
      <c r="T655" s="3"/>
      <c r="U655" s="3"/>
      <c r="V655" s="3"/>
      <c r="W655" s="3"/>
      <c r="X655" s="3"/>
      <c r="Y655" s="3"/>
      <c r="BQ655" s="3"/>
    </row>
    <row r="656" spans="19:69" s="4" customFormat="1" x14ac:dyDescent="0.25">
      <c r="S656" s="87"/>
      <c r="T656" s="3"/>
      <c r="U656" s="3"/>
      <c r="V656" s="3"/>
      <c r="W656" s="3"/>
      <c r="X656" s="3"/>
      <c r="Y656" s="3"/>
      <c r="BQ656" s="3"/>
    </row>
    <row r="657" spans="19:69" s="4" customFormat="1" x14ac:dyDescent="0.25">
      <c r="S657" s="87"/>
      <c r="T657" s="3"/>
      <c r="U657" s="3"/>
      <c r="V657" s="3"/>
      <c r="W657" s="3"/>
      <c r="X657" s="3"/>
      <c r="Y657" s="3"/>
      <c r="BQ657" s="3"/>
    </row>
    <row r="658" spans="19:69" s="4" customFormat="1" x14ac:dyDescent="0.25">
      <c r="S658" s="87"/>
      <c r="T658" s="3"/>
      <c r="U658" s="3"/>
      <c r="V658" s="3"/>
      <c r="W658" s="3"/>
      <c r="X658" s="3"/>
      <c r="Y658" s="3"/>
      <c r="BQ658" s="3"/>
    </row>
    <row r="659" spans="19:69" s="4" customFormat="1" x14ac:dyDescent="0.25">
      <c r="S659" s="87"/>
      <c r="T659" s="3"/>
      <c r="U659" s="3"/>
      <c r="V659" s="3"/>
      <c r="W659" s="3"/>
      <c r="X659" s="3"/>
      <c r="Y659" s="3"/>
      <c r="BQ659" s="3"/>
    </row>
    <row r="660" spans="19:69" s="4" customFormat="1" x14ac:dyDescent="0.25">
      <c r="S660" s="87"/>
      <c r="T660" s="3"/>
      <c r="U660" s="3"/>
      <c r="V660" s="3"/>
      <c r="W660" s="3"/>
      <c r="X660" s="3"/>
      <c r="Y660" s="3"/>
      <c r="BQ660" s="3"/>
    </row>
    <row r="661" spans="19:69" s="4" customFormat="1" x14ac:dyDescent="0.25">
      <c r="S661" s="87"/>
      <c r="T661" s="3"/>
      <c r="U661" s="3"/>
      <c r="V661" s="3"/>
      <c r="W661" s="3"/>
      <c r="X661" s="3"/>
      <c r="Y661" s="3"/>
      <c r="BQ661" s="3"/>
    </row>
    <row r="662" spans="19:69" s="4" customFormat="1" x14ac:dyDescent="0.25">
      <c r="S662" s="87"/>
      <c r="T662" s="3"/>
      <c r="U662" s="3"/>
      <c r="V662" s="3"/>
      <c r="W662" s="3"/>
      <c r="X662" s="3"/>
      <c r="Y662" s="3"/>
      <c r="BQ662" s="3"/>
    </row>
    <row r="663" spans="19:69" s="4" customFormat="1" x14ac:dyDescent="0.25">
      <c r="S663" s="87"/>
      <c r="T663" s="3"/>
      <c r="U663" s="3"/>
      <c r="V663" s="3"/>
      <c r="W663" s="3"/>
      <c r="X663" s="3"/>
      <c r="Y663" s="3"/>
      <c r="BQ663" s="3"/>
    </row>
    <row r="664" spans="19:69" s="4" customFormat="1" x14ac:dyDescent="0.25">
      <c r="S664" s="87"/>
      <c r="T664" s="3"/>
      <c r="U664" s="3"/>
      <c r="V664" s="3"/>
      <c r="W664" s="3"/>
      <c r="X664" s="3"/>
      <c r="Y664" s="3"/>
      <c r="BQ664" s="3"/>
    </row>
    <row r="665" spans="19:69" s="4" customFormat="1" x14ac:dyDescent="0.25">
      <c r="S665" s="87"/>
      <c r="T665" s="3"/>
      <c r="U665" s="3"/>
      <c r="V665" s="3"/>
      <c r="W665" s="3"/>
      <c r="X665" s="3"/>
      <c r="Y665" s="3"/>
      <c r="BQ665" s="3"/>
    </row>
    <row r="666" spans="19:69" s="4" customFormat="1" x14ac:dyDescent="0.25">
      <c r="S666" s="87"/>
      <c r="T666" s="3"/>
      <c r="U666" s="3"/>
      <c r="V666" s="3"/>
      <c r="W666" s="3"/>
      <c r="X666" s="3"/>
      <c r="Y666" s="3"/>
      <c r="BQ666" s="3"/>
    </row>
    <row r="667" spans="19:69" s="4" customFormat="1" x14ac:dyDescent="0.25">
      <c r="S667" s="87"/>
      <c r="T667" s="3"/>
      <c r="U667" s="3"/>
      <c r="V667" s="3"/>
      <c r="W667" s="3"/>
      <c r="X667" s="3"/>
      <c r="Y667" s="3"/>
      <c r="BQ667" s="3"/>
    </row>
    <row r="668" spans="19:69" s="4" customFormat="1" x14ac:dyDescent="0.25">
      <c r="S668" s="87"/>
      <c r="T668" s="3"/>
      <c r="U668" s="3"/>
      <c r="V668" s="3"/>
      <c r="W668" s="3"/>
      <c r="X668" s="3"/>
      <c r="Y668" s="3"/>
      <c r="BQ668" s="3"/>
    </row>
    <row r="669" spans="19:69" s="4" customFormat="1" x14ac:dyDescent="0.25">
      <c r="S669" s="87"/>
      <c r="T669" s="3"/>
      <c r="U669" s="3"/>
      <c r="V669" s="3"/>
      <c r="W669" s="3"/>
      <c r="X669" s="3"/>
      <c r="Y669" s="3"/>
      <c r="BQ669" s="3"/>
    </row>
    <row r="670" spans="19:69" s="4" customFormat="1" x14ac:dyDescent="0.25">
      <c r="S670" s="87"/>
      <c r="T670" s="3"/>
      <c r="U670" s="3"/>
      <c r="V670" s="3"/>
      <c r="W670" s="3"/>
      <c r="X670" s="3"/>
      <c r="Y670" s="3"/>
      <c r="BQ670" s="3"/>
    </row>
    <row r="671" spans="19:69" s="4" customFormat="1" x14ac:dyDescent="0.25">
      <c r="S671" s="87"/>
      <c r="T671" s="3"/>
      <c r="U671" s="3"/>
      <c r="V671" s="3"/>
      <c r="W671" s="3"/>
      <c r="X671" s="3"/>
      <c r="Y671" s="3"/>
      <c r="BQ671" s="3"/>
    </row>
    <row r="672" spans="19:69" s="4" customFormat="1" x14ac:dyDescent="0.25">
      <c r="S672" s="87"/>
      <c r="T672" s="3"/>
      <c r="U672" s="3"/>
      <c r="V672" s="3"/>
      <c r="W672" s="3"/>
      <c r="X672" s="3"/>
      <c r="Y672" s="3"/>
      <c r="BQ672" s="3"/>
    </row>
    <row r="673" spans="19:69" s="4" customFormat="1" x14ac:dyDescent="0.25">
      <c r="S673" s="87"/>
      <c r="T673" s="3"/>
      <c r="U673" s="3"/>
      <c r="V673" s="3"/>
      <c r="W673" s="3"/>
      <c r="X673" s="3"/>
      <c r="Y673" s="3"/>
      <c r="BQ673" s="3"/>
    </row>
    <row r="674" spans="19:69" s="4" customFormat="1" x14ac:dyDescent="0.25">
      <c r="S674" s="87"/>
      <c r="T674" s="3"/>
      <c r="U674" s="3"/>
      <c r="V674" s="3"/>
      <c r="W674" s="3"/>
      <c r="X674" s="3"/>
      <c r="Y674" s="3"/>
      <c r="BQ674" s="3"/>
    </row>
    <row r="675" spans="19:69" s="4" customFormat="1" x14ac:dyDescent="0.25">
      <c r="S675" s="87"/>
      <c r="T675" s="3"/>
      <c r="U675" s="3"/>
      <c r="V675" s="3"/>
      <c r="W675" s="3"/>
      <c r="X675" s="3"/>
      <c r="Y675" s="3"/>
      <c r="BQ675" s="3"/>
    </row>
    <row r="676" spans="19:69" s="4" customFormat="1" x14ac:dyDescent="0.25">
      <c r="S676" s="87"/>
      <c r="T676" s="3"/>
      <c r="U676" s="3"/>
      <c r="V676" s="3"/>
      <c r="W676" s="3"/>
      <c r="X676" s="3"/>
      <c r="Y676" s="3"/>
      <c r="BQ676" s="3"/>
    </row>
    <row r="677" spans="19:69" s="4" customFormat="1" x14ac:dyDescent="0.25">
      <c r="S677" s="87"/>
      <c r="T677" s="3"/>
      <c r="U677" s="3"/>
      <c r="V677" s="3"/>
      <c r="W677" s="3"/>
      <c r="X677" s="3"/>
      <c r="Y677" s="3"/>
      <c r="BQ677" s="3"/>
    </row>
    <row r="678" spans="19:69" s="4" customFormat="1" x14ac:dyDescent="0.25">
      <c r="S678" s="87"/>
      <c r="T678" s="3"/>
      <c r="U678" s="3"/>
      <c r="V678" s="3"/>
      <c r="W678" s="3"/>
      <c r="X678" s="3"/>
      <c r="Y678" s="3"/>
      <c r="BQ678" s="3"/>
    </row>
    <row r="679" spans="19:69" s="4" customFormat="1" x14ac:dyDescent="0.25">
      <c r="S679" s="87"/>
      <c r="T679" s="3"/>
      <c r="U679" s="3"/>
      <c r="V679" s="3"/>
      <c r="W679" s="3"/>
      <c r="X679" s="3"/>
      <c r="Y679" s="3"/>
      <c r="BQ679" s="3"/>
    </row>
    <row r="680" spans="19:69" s="4" customFormat="1" x14ac:dyDescent="0.25">
      <c r="S680" s="87"/>
      <c r="T680" s="3"/>
      <c r="U680" s="3"/>
      <c r="V680" s="3"/>
      <c r="W680" s="3"/>
      <c r="X680" s="3"/>
      <c r="Y680" s="3"/>
      <c r="BQ680" s="3"/>
    </row>
    <row r="681" spans="19:69" s="4" customFormat="1" x14ac:dyDescent="0.25">
      <c r="S681" s="87"/>
      <c r="T681" s="3"/>
      <c r="U681" s="3"/>
      <c r="V681" s="3"/>
      <c r="W681" s="3"/>
      <c r="X681" s="3"/>
      <c r="Y681" s="3"/>
      <c r="BQ681" s="3"/>
    </row>
    <row r="682" spans="19:69" s="4" customFormat="1" x14ac:dyDescent="0.25">
      <c r="S682" s="87"/>
      <c r="T682" s="3"/>
      <c r="U682" s="3"/>
      <c r="V682" s="3"/>
      <c r="W682" s="3"/>
      <c r="X682" s="3"/>
      <c r="Y682" s="3"/>
      <c r="BQ682" s="3"/>
    </row>
    <row r="683" spans="19:69" s="4" customFormat="1" x14ac:dyDescent="0.25">
      <c r="S683" s="87"/>
      <c r="T683" s="3"/>
      <c r="U683" s="3"/>
      <c r="V683" s="3"/>
      <c r="W683" s="3"/>
      <c r="X683" s="3"/>
      <c r="Y683" s="3"/>
      <c r="BQ683" s="3"/>
    </row>
    <row r="684" spans="19:69" s="4" customFormat="1" x14ac:dyDescent="0.25">
      <c r="S684" s="87"/>
      <c r="T684" s="3"/>
      <c r="U684" s="3"/>
      <c r="V684" s="3"/>
      <c r="W684" s="3"/>
      <c r="X684" s="3"/>
      <c r="Y684" s="3"/>
      <c r="BQ684" s="3"/>
    </row>
    <row r="685" spans="19:69" s="4" customFormat="1" x14ac:dyDescent="0.25">
      <c r="S685" s="87"/>
      <c r="T685" s="3"/>
      <c r="U685" s="3"/>
      <c r="V685" s="3"/>
      <c r="W685" s="3"/>
      <c r="X685" s="3"/>
      <c r="Y685" s="3"/>
      <c r="BQ685" s="3"/>
    </row>
    <row r="686" spans="19:69" s="4" customFormat="1" x14ac:dyDescent="0.25">
      <c r="S686" s="87"/>
      <c r="T686" s="3"/>
      <c r="U686" s="3"/>
      <c r="V686" s="3"/>
      <c r="W686" s="3"/>
      <c r="X686" s="3"/>
      <c r="Y686" s="3"/>
      <c r="BQ686" s="3"/>
    </row>
    <row r="687" spans="19:69" s="4" customFormat="1" x14ac:dyDescent="0.25">
      <c r="S687" s="87"/>
      <c r="T687" s="3"/>
      <c r="U687" s="3"/>
      <c r="V687" s="3"/>
      <c r="W687" s="3"/>
      <c r="X687" s="3"/>
      <c r="Y687" s="3"/>
      <c r="BQ687" s="3"/>
    </row>
    <row r="688" spans="19:69" s="4" customFormat="1" x14ac:dyDescent="0.25">
      <c r="S688" s="87"/>
      <c r="T688" s="3"/>
      <c r="U688" s="3"/>
      <c r="V688" s="3"/>
      <c r="W688" s="3"/>
      <c r="X688" s="3"/>
      <c r="Y688" s="3"/>
      <c r="BQ688" s="3"/>
    </row>
    <row r="689" spans="19:69" s="4" customFormat="1" x14ac:dyDescent="0.25">
      <c r="S689" s="87"/>
      <c r="T689" s="3"/>
      <c r="U689" s="3"/>
      <c r="V689" s="3"/>
      <c r="W689" s="3"/>
      <c r="X689" s="3"/>
      <c r="Y689" s="3"/>
      <c r="BQ689" s="3"/>
    </row>
    <row r="690" spans="19:69" s="4" customFormat="1" x14ac:dyDescent="0.25">
      <c r="S690" s="87"/>
      <c r="T690" s="3"/>
      <c r="U690" s="3"/>
      <c r="V690" s="3"/>
      <c r="W690" s="3"/>
      <c r="X690" s="3"/>
      <c r="Y690" s="3"/>
      <c r="BQ690" s="3"/>
    </row>
    <row r="691" spans="19:69" s="4" customFormat="1" x14ac:dyDescent="0.25">
      <c r="S691" s="87"/>
      <c r="T691" s="3"/>
      <c r="U691" s="3"/>
      <c r="V691" s="3"/>
      <c r="W691" s="3"/>
      <c r="X691" s="3"/>
      <c r="Y691" s="3"/>
      <c r="BQ691" s="3"/>
    </row>
    <row r="692" spans="19:69" s="4" customFormat="1" x14ac:dyDescent="0.25">
      <c r="S692" s="87"/>
      <c r="T692" s="3"/>
      <c r="U692" s="3"/>
      <c r="V692" s="3"/>
      <c r="W692" s="3"/>
      <c r="X692" s="3"/>
      <c r="Y692" s="3"/>
      <c r="BQ692" s="3"/>
    </row>
    <row r="693" spans="19:69" s="4" customFormat="1" x14ac:dyDescent="0.25">
      <c r="S693" s="87"/>
      <c r="T693" s="3"/>
      <c r="U693" s="3"/>
      <c r="V693" s="3"/>
      <c r="W693" s="3"/>
      <c r="X693" s="3"/>
      <c r="Y693" s="3"/>
      <c r="BQ693" s="3"/>
    </row>
    <row r="694" spans="19:69" s="4" customFormat="1" x14ac:dyDescent="0.25">
      <c r="S694" s="87"/>
      <c r="T694" s="3"/>
      <c r="U694" s="3"/>
      <c r="V694" s="3"/>
      <c r="W694" s="3"/>
      <c r="X694" s="3"/>
      <c r="Y694" s="3"/>
      <c r="BQ694" s="3"/>
    </row>
    <row r="695" spans="19:69" s="4" customFormat="1" x14ac:dyDescent="0.25">
      <c r="S695" s="87"/>
      <c r="T695" s="3"/>
      <c r="U695" s="3"/>
      <c r="V695" s="3"/>
      <c r="W695" s="3"/>
      <c r="X695" s="3"/>
      <c r="Y695" s="3"/>
      <c r="BQ695" s="3"/>
    </row>
    <row r="696" spans="19:69" s="4" customFormat="1" x14ac:dyDescent="0.25">
      <c r="S696" s="87"/>
      <c r="T696" s="3"/>
      <c r="U696" s="3"/>
      <c r="V696" s="3"/>
      <c r="W696" s="3"/>
      <c r="X696" s="3"/>
      <c r="Y696" s="3"/>
      <c r="BQ696" s="3"/>
    </row>
    <row r="697" spans="19:69" s="4" customFormat="1" x14ac:dyDescent="0.25">
      <c r="S697" s="87"/>
      <c r="T697" s="3"/>
      <c r="U697" s="3"/>
      <c r="V697" s="3"/>
      <c r="W697" s="3"/>
      <c r="X697" s="3"/>
      <c r="Y697" s="3"/>
      <c r="BQ697" s="3"/>
    </row>
    <row r="698" spans="19:69" s="4" customFormat="1" x14ac:dyDescent="0.25">
      <c r="S698" s="87"/>
      <c r="T698" s="3"/>
      <c r="U698" s="3"/>
      <c r="V698" s="3"/>
      <c r="W698" s="3"/>
      <c r="X698" s="3"/>
      <c r="Y698" s="3"/>
      <c r="BQ698" s="3"/>
    </row>
    <row r="699" spans="19:69" s="4" customFormat="1" x14ac:dyDescent="0.25">
      <c r="S699" s="87"/>
      <c r="T699" s="3"/>
      <c r="U699" s="3"/>
      <c r="V699" s="3"/>
      <c r="W699" s="3"/>
      <c r="X699" s="3"/>
      <c r="Y699" s="3"/>
      <c r="BQ699" s="3"/>
    </row>
    <row r="700" spans="19:69" s="4" customFormat="1" x14ac:dyDescent="0.25">
      <c r="S700" s="87"/>
      <c r="T700" s="3"/>
      <c r="U700" s="3"/>
      <c r="V700" s="3"/>
      <c r="W700" s="3"/>
      <c r="X700" s="3"/>
      <c r="Y700" s="3"/>
      <c r="BQ700" s="3"/>
    </row>
    <row r="701" spans="19:69" s="4" customFormat="1" x14ac:dyDescent="0.25">
      <c r="S701" s="87"/>
      <c r="T701" s="3"/>
      <c r="U701" s="3"/>
      <c r="V701" s="3"/>
      <c r="W701" s="3"/>
      <c r="X701" s="3"/>
      <c r="Y701" s="3"/>
      <c r="BQ701" s="3"/>
    </row>
    <row r="702" spans="19:69" s="4" customFormat="1" x14ac:dyDescent="0.25">
      <c r="S702" s="87"/>
      <c r="T702" s="3"/>
      <c r="U702" s="3"/>
      <c r="V702" s="3"/>
      <c r="W702" s="3"/>
      <c r="X702" s="3"/>
      <c r="Y702" s="3"/>
      <c r="BQ702" s="3"/>
    </row>
    <row r="703" spans="19:69" s="4" customFormat="1" x14ac:dyDescent="0.25">
      <c r="S703" s="87"/>
      <c r="T703" s="3"/>
      <c r="U703" s="3"/>
      <c r="V703" s="3"/>
      <c r="W703" s="3"/>
      <c r="X703" s="3"/>
      <c r="Y703" s="3"/>
      <c r="BQ703" s="3"/>
    </row>
    <row r="704" spans="19:69" s="4" customFormat="1" x14ac:dyDescent="0.25">
      <c r="S704" s="87"/>
      <c r="T704" s="3"/>
      <c r="U704" s="3"/>
      <c r="V704" s="3"/>
      <c r="W704" s="3"/>
      <c r="X704" s="3"/>
      <c r="Y704" s="3"/>
      <c r="BQ704" s="3"/>
    </row>
    <row r="705" spans="19:69" s="4" customFormat="1" x14ac:dyDescent="0.25">
      <c r="S705" s="87"/>
      <c r="T705" s="3"/>
      <c r="U705" s="3"/>
      <c r="V705" s="3"/>
      <c r="W705" s="3"/>
      <c r="X705" s="3"/>
      <c r="Y705" s="3"/>
      <c r="BQ705" s="3"/>
    </row>
    <row r="706" spans="19:69" s="4" customFormat="1" x14ac:dyDescent="0.25">
      <c r="S706" s="87"/>
      <c r="T706" s="3"/>
      <c r="U706" s="3"/>
      <c r="V706" s="3"/>
      <c r="W706" s="3"/>
      <c r="X706" s="3"/>
      <c r="Y706" s="3"/>
      <c r="BQ706" s="3"/>
    </row>
    <row r="707" spans="19:69" s="4" customFormat="1" x14ac:dyDescent="0.25">
      <c r="S707" s="87"/>
      <c r="T707" s="3"/>
      <c r="U707" s="3"/>
      <c r="V707" s="3"/>
      <c r="W707" s="3"/>
      <c r="X707" s="3"/>
      <c r="Y707" s="3"/>
      <c r="BQ707" s="3"/>
    </row>
    <row r="708" spans="19:69" s="4" customFormat="1" x14ac:dyDescent="0.25">
      <c r="S708" s="87"/>
      <c r="T708" s="3"/>
      <c r="U708" s="3"/>
      <c r="V708" s="3"/>
      <c r="W708" s="3"/>
      <c r="X708" s="3"/>
      <c r="Y708" s="3"/>
      <c r="BQ708" s="3"/>
    </row>
    <row r="709" spans="19:69" s="4" customFormat="1" x14ac:dyDescent="0.25">
      <c r="S709" s="87"/>
      <c r="T709" s="3"/>
      <c r="U709" s="3"/>
      <c r="V709" s="3"/>
      <c r="W709" s="3"/>
      <c r="X709" s="3"/>
      <c r="Y709" s="3"/>
      <c r="BQ709" s="3"/>
    </row>
    <row r="710" spans="19:69" s="4" customFormat="1" x14ac:dyDescent="0.25">
      <c r="S710" s="87"/>
      <c r="T710" s="3"/>
      <c r="U710" s="3"/>
      <c r="V710" s="3"/>
      <c r="W710" s="3"/>
      <c r="X710" s="3"/>
      <c r="Y710" s="3"/>
      <c r="BQ710" s="3"/>
    </row>
    <row r="711" spans="19:69" s="4" customFormat="1" x14ac:dyDescent="0.25">
      <c r="S711" s="87"/>
      <c r="T711" s="3"/>
      <c r="U711" s="3"/>
      <c r="V711" s="3"/>
      <c r="W711" s="3"/>
      <c r="X711" s="3"/>
      <c r="Y711" s="3"/>
      <c r="BQ711" s="3"/>
    </row>
    <row r="712" spans="19:69" s="4" customFormat="1" x14ac:dyDescent="0.25">
      <c r="S712" s="87"/>
      <c r="T712" s="3"/>
      <c r="U712" s="3"/>
      <c r="V712" s="3"/>
      <c r="W712" s="3"/>
      <c r="X712" s="3"/>
      <c r="Y712" s="3"/>
      <c r="BQ712" s="3"/>
    </row>
    <row r="713" spans="19:69" s="4" customFormat="1" x14ac:dyDescent="0.25">
      <c r="S713" s="87"/>
      <c r="T713" s="3"/>
      <c r="U713" s="3"/>
      <c r="V713" s="3"/>
      <c r="W713" s="3"/>
      <c r="X713" s="3"/>
      <c r="Y713" s="3"/>
      <c r="BQ713" s="3"/>
    </row>
    <row r="714" spans="19:69" s="4" customFormat="1" x14ac:dyDescent="0.25">
      <c r="S714" s="87"/>
      <c r="T714" s="3"/>
      <c r="U714" s="3"/>
      <c r="V714" s="3"/>
      <c r="W714" s="3"/>
      <c r="X714" s="3"/>
      <c r="Y714" s="3"/>
      <c r="BQ714" s="3"/>
    </row>
    <row r="715" spans="19:69" s="4" customFormat="1" x14ac:dyDescent="0.25">
      <c r="S715" s="87"/>
      <c r="T715" s="3"/>
      <c r="U715" s="3"/>
      <c r="V715" s="3"/>
      <c r="W715" s="3"/>
      <c r="X715" s="3"/>
      <c r="Y715" s="3"/>
      <c r="BQ715" s="3"/>
    </row>
    <row r="716" spans="19:69" s="4" customFormat="1" x14ac:dyDescent="0.25">
      <c r="S716" s="87"/>
      <c r="T716" s="3"/>
      <c r="U716" s="3"/>
      <c r="V716" s="3"/>
      <c r="W716" s="3"/>
      <c r="X716" s="3"/>
      <c r="Y716" s="3"/>
      <c r="BQ716" s="3"/>
    </row>
    <row r="717" spans="19:69" s="4" customFormat="1" x14ac:dyDescent="0.25">
      <c r="S717" s="87"/>
      <c r="T717" s="3"/>
      <c r="U717" s="3"/>
      <c r="V717" s="3"/>
      <c r="W717" s="3"/>
      <c r="X717" s="3"/>
      <c r="Y717" s="3"/>
      <c r="BQ717" s="3"/>
    </row>
    <row r="718" spans="19:69" s="4" customFormat="1" x14ac:dyDescent="0.25">
      <c r="S718" s="87"/>
      <c r="T718" s="3"/>
      <c r="U718" s="3"/>
      <c r="V718" s="3"/>
      <c r="W718" s="3"/>
      <c r="X718" s="3"/>
      <c r="Y718" s="3"/>
      <c r="BQ718" s="3"/>
    </row>
    <row r="719" spans="19:69" s="4" customFormat="1" x14ac:dyDescent="0.25">
      <c r="S719" s="87"/>
      <c r="T719" s="3"/>
      <c r="U719" s="3"/>
      <c r="V719" s="3"/>
      <c r="W719" s="3"/>
      <c r="X719" s="3"/>
      <c r="Y719" s="3"/>
      <c r="BQ719" s="3"/>
    </row>
    <row r="720" spans="19:69" s="4" customFormat="1" x14ac:dyDescent="0.25">
      <c r="S720" s="87"/>
      <c r="T720" s="3"/>
      <c r="U720" s="3"/>
      <c r="V720" s="3"/>
      <c r="W720" s="3"/>
      <c r="X720" s="3"/>
      <c r="Y720" s="3"/>
      <c r="BQ720" s="3"/>
    </row>
    <row r="721" spans="19:69" s="4" customFormat="1" x14ac:dyDescent="0.25">
      <c r="S721" s="87"/>
      <c r="T721" s="3"/>
      <c r="U721" s="3"/>
      <c r="V721" s="3"/>
      <c r="W721" s="3"/>
      <c r="X721" s="3"/>
      <c r="Y721" s="3"/>
      <c r="BQ721" s="3"/>
    </row>
    <row r="722" spans="19:69" s="4" customFormat="1" x14ac:dyDescent="0.25">
      <c r="S722" s="87"/>
      <c r="T722" s="3"/>
      <c r="U722" s="3"/>
      <c r="V722" s="3"/>
      <c r="W722" s="3"/>
      <c r="X722" s="3"/>
      <c r="Y722" s="3"/>
      <c r="BQ722" s="3"/>
    </row>
    <row r="723" spans="19:69" s="4" customFormat="1" x14ac:dyDescent="0.25">
      <c r="S723" s="87"/>
      <c r="T723" s="3"/>
      <c r="U723" s="3"/>
      <c r="V723" s="3"/>
      <c r="W723" s="3"/>
      <c r="X723" s="3"/>
      <c r="Y723" s="3"/>
      <c r="BQ723" s="3"/>
    </row>
    <row r="724" spans="19:69" s="4" customFormat="1" x14ac:dyDescent="0.25">
      <c r="S724" s="87"/>
      <c r="T724" s="3"/>
      <c r="U724" s="3"/>
      <c r="V724" s="3"/>
      <c r="W724" s="3"/>
      <c r="X724" s="3"/>
      <c r="Y724" s="3"/>
      <c r="BQ724" s="3"/>
    </row>
    <row r="725" spans="19:69" s="4" customFormat="1" x14ac:dyDescent="0.25">
      <c r="S725" s="87"/>
      <c r="T725" s="3"/>
      <c r="U725" s="3"/>
      <c r="V725" s="3"/>
      <c r="W725" s="3"/>
      <c r="X725" s="3"/>
      <c r="Y725" s="3"/>
      <c r="BQ725" s="3"/>
    </row>
    <row r="726" spans="19:69" s="4" customFormat="1" x14ac:dyDescent="0.25">
      <c r="S726" s="87"/>
      <c r="T726" s="3"/>
      <c r="U726" s="3"/>
      <c r="V726" s="3"/>
      <c r="W726" s="3"/>
      <c r="X726" s="3"/>
      <c r="Y726" s="3"/>
      <c r="BQ726" s="3"/>
    </row>
    <row r="727" spans="19:69" s="4" customFormat="1" x14ac:dyDescent="0.25">
      <c r="S727" s="87"/>
      <c r="T727" s="3"/>
      <c r="U727" s="3"/>
      <c r="V727" s="3"/>
      <c r="W727" s="3"/>
      <c r="X727" s="3"/>
      <c r="Y727" s="3"/>
      <c r="BQ727" s="3"/>
    </row>
    <row r="728" spans="19:69" s="4" customFormat="1" x14ac:dyDescent="0.25">
      <c r="S728" s="87"/>
      <c r="T728" s="3"/>
      <c r="U728" s="3"/>
      <c r="V728" s="3"/>
      <c r="W728" s="3"/>
      <c r="X728" s="3"/>
      <c r="Y728" s="3"/>
      <c r="BQ728" s="3"/>
    </row>
    <row r="729" spans="19:69" s="4" customFormat="1" x14ac:dyDescent="0.25">
      <c r="S729" s="87"/>
      <c r="T729" s="3"/>
      <c r="U729" s="3"/>
      <c r="V729" s="3"/>
      <c r="W729" s="3"/>
      <c r="X729" s="3"/>
      <c r="Y729" s="3"/>
      <c r="BQ729" s="3"/>
    </row>
    <row r="730" spans="19:69" s="4" customFormat="1" x14ac:dyDescent="0.25">
      <c r="S730" s="87"/>
      <c r="T730" s="3"/>
      <c r="U730" s="3"/>
      <c r="V730" s="3"/>
      <c r="W730" s="3"/>
      <c r="X730" s="3"/>
      <c r="Y730" s="3"/>
      <c r="BQ730" s="3"/>
    </row>
    <row r="731" spans="19:69" s="4" customFormat="1" x14ac:dyDescent="0.25">
      <c r="S731" s="87"/>
      <c r="T731" s="3"/>
      <c r="U731" s="3"/>
      <c r="V731" s="3"/>
      <c r="W731" s="3"/>
      <c r="X731" s="3"/>
      <c r="Y731" s="3"/>
      <c r="BQ731" s="3"/>
    </row>
    <row r="732" spans="19:69" s="4" customFormat="1" x14ac:dyDescent="0.25">
      <c r="S732" s="87"/>
      <c r="T732" s="3"/>
      <c r="U732" s="3"/>
      <c r="V732" s="3"/>
      <c r="W732" s="3"/>
      <c r="X732" s="3"/>
      <c r="Y732" s="3"/>
      <c r="BQ732" s="3"/>
    </row>
    <row r="733" spans="19:69" s="4" customFormat="1" x14ac:dyDescent="0.25">
      <c r="S733" s="87"/>
      <c r="T733" s="3"/>
      <c r="U733" s="3"/>
      <c r="V733" s="3"/>
      <c r="W733" s="3"/>
      <c r="X733" s="3"/>
      <c r="Y733" s="3"/>
      <c r="BQ733" s="3"/>
    </row>
    <row r="734" spans="19:69" s="4" customFormat="1" x14ac:dyDescent="0.25">
      <c r="S734" s="87"/>
      <c r="T734" s="3"/>
      <c r="U734" s="3"/>
      <c r="V734" s="3"/>
      <c r="W734" s="3"/>
      <c r="X734" s="3"/>
      <c r="Y734" s="3"/>
      <c r="BQ734" s="3"/>
    </row>
    <row r="735" spans="19:69" s="4" customFormat="1" x14ac:dyDescent="0.25">
      <c r="S735" s="87"/>
      <c r="T735" s="3"/>
      <c r="U735" s="3"/>
      <c r="V735" s="3"/>
      <c r="W735" s="3"/>
      <c r="X735" s="3"/>
      <c r="Y735" s="3"/>
      <c r="BQ735" s="3"/>
    </row>
    <row r="736" spans="19:69" s="4" customFormat="1" x14ac:dyDescent="0.25">
      <c r="S736" s="87"/>
      <c r="T736" s="3"/>
      <c r="U736" s="3"/>
      <c r="V736" s="3"/>
      <c r="W736" s="3"/>
      <c r="X736" s="3"/>
      <c r="Y736" s="3"/>
      <c r="BQ736" s="3"/>
    </row>
    <row r="737" spans="19:69" s="4" customFormat="1" x14ac:dyDescent="0.25">
      <c r="S737" s="87"/>
      <c r="T737" s="3"/>
      <c r="U737" s="3"/>
      <c r="V737" s="3"/>
      <c r="W737" s="3"/>
      <c r="X737" s="3"/>
      <c r="Y737" s="3"/>
      <c r="BQ737" s="3"/>
    </row>
    <row r="738" spans="19:69" s="4" customFormat="1" x14ac:dyDescent="0.25">
      <c r="S738" s="87"/>
      <c r="T738" s="3"/>
      <c r="U738" s="3"/>
      <c r="V738" s="3"/>
      <c r="W738" s="3"/>
      <c r="X738" s="3"/>
      <c r="Y738" s="3"/>
      <c r="BQ738" s="3"/>
    </row>
    <row r="739" spans="19:69" s="4" customFormat="1" x14ac:dyDescent="0.25">
      <c r="S739" s="87"/>
      <c r="T739" s="3"/>
      <c r="U739" s="3"/>
      <c r="V739" s="3"/>
      <c r="W739" s="3"/>
      <c r="X739" s="3"/>
      <c r="Y739" s="3"/>
      <c r="BQ739" s="3"/>
    </row>
    <row r="740" spans="19:69" s="4" customFormat="1" x14ac:dyDescent="0.25">
      <c r="S740" s="87"/>
      <c r="T740" s="3"/>
      <c r="U740" s="3"/>
      <c r="V740" s="3"/>
      <c r="W740" s="3"/>
      <c r="X740" s="3"/>
      <c r="Y740" s="3"/>
      <c r="BQ740" s="3"/>
    </row>
    <row r="741" spans="19:69" s="4" customFormat="1" x14ac:dyDescent="0.25">
      <c r="S741" s="87"/>
      <c r="T741" s="3"/>
      <c r="U741" s="3"/>
      <c r="V741" s="3"/>
      <c r="W741" s="3"/>
      <c r="X741" s="3"/>
      <c r="Y741" s="3"/>
      <c r="BQ741" s="3"/>
    </row>
    <row r="742" spans="19:69" s="4" customFormat="1" x14ac:dyDescent="0.25">
      <c r="S742" s="87"/>
      <c r="T742" s="3"/>
      <c r="U742" s="3"/>
      <c r="V742" s="3"/>
      <c r="W742" s="3"/>
      <c r="X742" s="3"/>
      <c r="Y742" s="3"/>
      <c r="BQ742" s="3"/>
    </row>
    <row r="743" spans="19:69" s="4" customFormat="1" x14ac:dyDescent="0.25">
      <c r="S743" s="87"/>
      <c r="T743" s="3"/>
      <c r="U743" s="3"/>
      <c r="V743" s="3"/>
      <c r="W743" s="3"/>
      <c r="X743" s="3"/>
      <c r="Y743" s="3"/>
      <c r="BQ743" s="3"/>
    </row>
    <row r="744" spans="19:69" s="4" customFormat="1" x14ac:dyDescent="0.25">
      <c r="S744" s="87"/>
      <c r="T744" s="3"/>
      <c r="U744" s="3"/>
      <c r="V744" s="3"/>
      <c r="W744" s="3"/>
      <c r="X744" s="3"/>
      <c r="Y744" s="3"/>
      <c r="BQ744" s="3"/>
    </row>
    <row r="745" spans="19:69" s="4" customFormat="1" x14ac:dyDescent="0.25">
      <c r="S745" s="87"/>
      <c r="T745" s="3"/>
      <c r="U745" s="3"/>
      <c r="V745" s="3"/>
      <c r="W745" s="3"/>
      <c r="X745" s="3"/>
      <c r="Y745" s="3"/>
      <c r="BQ745" s="3"/>
    </row>
    <row r="746" spans="19:69" s="4" customFormat="1" x14ac:dyDescent="0.25">
      <c r="S746" s="87"/>
      <c r="T746" s="3"/>
      <c r="U746" s="3"/>
      <c r="V746" s="3"/>
      <c r="W746" s="3"/>
      <c r="X746" s="3"/>
      <c r="Y746" s="3"/>
      <c r="BQ746" s="3"/>
    </row>
    <row r="747" spans="19:69" s="4" customFormat="1" x14ac:dyDescent="0.25">
      <c r="S747" s="87"/>
      <c r="T747" s="3"/>
      <c r="U747" s="3"/>
      <c r="V747" s="3"/>
      <c r="W747" s="3"/>
      <c r="X747" s="3"/>
      <c r="Y747" s="3"/>
      <c r="BQ747" s="3"/>
    </row>
    <row r="748" spans="19:69" s="4" customFormat="1" x14ac:dyDescent="0.25">
      <c r="S748" s="87"/>
      <c r="T748" s="3"/>
      <c r="U748" s="3"/>
      <c r="V748" s="3"/>
      <c r="W748" s="3"/>
      <c r="X748" s="3"/>
      <c r="Y748" s="3"/>
      <c r="BQ748" s="3"/>
    </row>
    <row r="749" spans="19:69" s="4" customFormat="1" x14ac:dyDescent="0.25">
      <c r="S749" s="87"/>
      <c r="T749" s="3"/>
      <c r="U749" s="3"/>
      <c r="V749" s="3"/>
      <c r="W749" s="3"/>
      <c r="X749" s="3"/>
      <c r="Y749" s="3"/>
      <c r="BQ749" s="3"/>
    </row>
    <row r="750" spans="19:69" s="4" customFormat="1" x14ac:dyDescent="0.25">
      <c r="S750" s="87"/>
      <c r="T750" s="3"/>
      <c r="U750" s="3"/>
      <c r="V750" s="3"/>
      <c r="W750" s="3"/>
      <c r="X750" s="3"/>
      <c r="Y750" s="3"/>
      <c r="BQ750" s="3"/>
    </row>
    <row r="751" spans="19:69" s="4" customFormat="1" x14ac:dyDescent="0.25">
      <c r="S751" s="87"/>
      <c r="T751" s="3"/>
      <c r="U751" s="3"/>
      <c r="V751" s="3"/>
      <c r="W751" s="3"/>
      <c r="X751" s="3"/>
      <c r="Y751" s="3"/>
      <c r="BQ751" s="3"/>
    </row>
    <row r="752" spans="19:69" s="4" customFormat="1" x14ac:dyDescent="0.25">
      <c r="S752" s="87"/>
      <c r="T752" s="3"/>
      <c r="U752" s="3"/>
      <c r="V752" s="3"/>
      <c r="W752" s="3"/>
      <c r="X752" s="3"/>
      <c r="Y752" s="3"/>
      <c r="BQ752" s="3"/>
    </row>
    <row r="753" spans="19:69" s="4" customFormat="1" x14ac:dyDescent="0.25">
      <c r="S753" s="87"/>
      <c r="T753" s="3"/>
      <c r="U753" s="3"/>
      <c r="V753" s="3"/>
      <c r="W753" s="3"/>
      <c r="X753" s="3"/>
      <c r="Y753" s="3"/>
      <c r="BQ753" s="3"/>
    </row>
    <row r="754" spans="19:69" s="4" customFormat="1" x14ac:dyDescent="0.25">
      <c r="S754" s="87"/>
      <c r="T754" s="3"/>
      <c r="U754" s="3"/>
      <c r="V754" s="3"/>
      <c r="W754" s="3"/>
      <c r="X754" s="3"/>
      <c r="Y754" s="3"/>
      <c r="BQ754" s="3"/>
    </row>
    <row r="755" spans="19:69" s="4" customFormat="1" x14ac:dyDescent="0.25">
      <c r="S755" s="87"/>
      <c r="T755" s="3"/>
      <c r="U755" s="3"/>
      <c r="V755" s="3"/>
      <c r="W755" s="3"/>
      <c r="X755" s="3"/>
      <c r="Y755" s="3"/>
      <c r="BQ755" s="3"/>
    </row>
    <row r="756" spans="19:69" s="4" customFormat="1" x14ac:dyDescent="0.25">
      <c r="S756" s="87"/>
      <c r="T756" s="3"/>
      <c r="U756" s="3"/>
      <c r="V756" s="3"/>
      <c r="W756" s="3"/>
      <c r="X756" s="3"/>
      <c r="Y756" s="3"/>
      <c r="BQ756" s="3"/>
    </row>
    <row r="757" spans="19:69" s="4" customFormat="1" x14ac:dyDescent="0.25">
      <c r="S757" s="87"/>
      <c r="T757" s="3"/>
      <c r="U757" s="3"/>
      <c r="V757" s="3"/>
      <c r="W757" s="3"/>
      <c r="X757" s="3"/>
      <c r="Y757" s="3"/>
      <c r="BQ757" s="3"/>
    </row>
    <row r="758" spans="19:69" s="4" customFormat="1" x14ac:dyDescent="0.25">
      <c r="S758" s="87"/>
      <c r="T758" s="3"/>
      <c r="U758" s="3"/>
      <c r="V758" s="3"/>
      <c r="W758" s="3"/>
      <c r="X758" s="3"/>
      <c r="Y758" s="3"/>
      <c r="BQ758" s="3"/>
    </row>
    <row r="759" spans="19:69" s="4" customFormat="1" x14ac:dyDescent="0.25">
      <c r="S759" s="87"/>
      <c r="T759" s="3"/>
      <c r="U759" s="3"/>
      <c r="V759" s="3"/>
      <c r="W759" s="3"/>
      <c r="X759" s="3"/>
      <c r="Y759" s="3"/>
      <c r="BQ759" s="3"/>
    </row>
    <row r="760" spans="19:69" s="4" customFormat="1" x14ac:dyDescent="0.25">
      <c r="S760" s="87"/>
      <c r="T760" s="3"/>
      <c r="U760" s="3"/>
      <c r="V760" s="3"/>
      <c r="W760" s="3"/>
      <c r="X760" s="3"/>
      <c r="Y760" s="3"/>
      <c r="BQ760" s="3"/>
    </row>
    <row r="761" spans="19:69" s="4" customFormat="1" x14ac:dyDescent="0.25">
      <c r="S761" s="87"/>
      <c r="T761" s="3"/>
      <c r="U761" s="3"/>
      <c r="V761" s="3"/>
      <c r="W761" s="3"/>
      <c r="X761" s="3"/>
      <c r="Y761" s="3"/>
      <c r="BQ761" s="3"/>
    </row>
    <row r="762" spans="19:69" s="4" customFormat="1" x14ac:dyDescent="0.25">
      <c r="S762" s="87"/>
      <c r="T762" s="3"/>
      <c r="U762" s="3"/>
      <c r="V762" s="3"/>
      <c r="W762" s="3"/>
      <c r="X762" s="3"/>
      <c r="Y762" s="3"/>
      <c r="BQ762" s="3"/>
    </row>
    <row r="763" spans="19:69" s="4" customFormat="1" x14ac:dyDescent="0.25">
      <c r="S763" s="87"/>
      <c r="T763" s="3"/>
      <c r="U763" s="3"/>
      <c r="V763" s="3"/>
      <c r="W763" s="3"/>
      <c r="X763" s="3"/>
      <c r="Y763" s="3"/>
      <c r="BQ763" s="3"/>
    </row>
    <row r="764" spans="19:69" s="4" customFormat="1" x14ac:dyDescent="0.25">
      <c r="S764" s="87"/>
      <c r="T764" s="3"/>
      <c r="U764" s="3"/>
      <c r="V764" s="3"/>
      <c r="W764" s="3"/>
      <c r="X764" s="3"/>
      <c r="Y764" s="3"/>
      <c r="BQ764" s="3"/>
    </row>
    <row r="765" spans="19:69" s="4" customFormat="1" x14ac:dyDescent="0.25">
      <c r="S765" s="87"/>
      <c r="T765" s="3"/>
      <c r="U765" s="3"/>
      <c r="V765" s="3"/>
      <c r="W765" s="3"/>
      <c r="X765" s="3"/>
      <c r="Y765" s="3"/>
      <c r="BQ765" s="3"/>
    </row>
    <row r="766" spans="19:69" s="4" customFormat="1" x14ac:dyDescent="0.25">
      <c r="S766" s="87"/>
      <c r="T766" s="3"/>
      <c r="U766" s="3"/>
      <c r="V766" s="3"/>
      <c r="W766" s="3"/>
      <c r="X766" s="3"/>
      <c r="Y766" s="3"/>
      <c r="BQ766" s="3"/>
    </row>
    <row r="767" spans="19:69" s="4" customFormat="1" x14ac:dyDescent="0.25">
      <c r="S767" s="87"/>
      <c r="T767" s="3"/>
      <c r="U767" s="3"/>
      <c r="V767" s="3"/>
      <c r="W767" s="3"/>
      <c r="X767" s="3"/>
      <c r="Y767" s="3"/>
      <c r="BQ767" s="3"/>
    </row>
    <row r="768" spans="19:69" s="4" customFormat="1" x14ac:dyDescent="0.25">
      <c r="S768" s="87"/>
      <c r="T768" s="3"/>
      <c r="U768" s="3"/>
      <c r="V768" s="3"/>
      <c r="W768" s="3"/>
      <c r="X768" s="3"/>
      <c r="Y768" s="3"/>
      <c r="BQ768" s="3"/>
    </row>
    <row r="769" spans="19:69" s="4" customFormat="1" x14ac:dyDescent="0.25">
      <c r="S769" s="87"/>
      <c r="T769" s="3"/>
      <c r="U769" s="3"/>
      <c r="V769" s="3"/>
      <c r="W769" s="3"/>
      <c r="X769" s="3"/>
      <c r="Y769" s="3"/>
      <c r="BQ769" s="3"/>
    </row>
    <row r="770" spans="19:69" s="4" customFormat="1" x14ac:dyDescent="0.25">
      <c r="S770" s="87"/>
      <c r="T770" s="3"/>
      <c r="U770" s="3"/>
      <c r="V770" s="3"/>
      <c r="W770" s="3"/>
      <c r="X770" s="3"/>
      <c r="Y770" s="3"/>
      <c r="BQ770" s="3"/>
    </row>
    <row r="771" spans="19:69" s="4" customFormat="1" x14ac:dyDescent="0.25">
      <c r="S771" s="87"/>
      <c r="T771" s="3"/>
      <c r="U771" s="3"/>
      <c r="V771" s="3"/>
      <c r="W771" s="3"/>
      <c r="X771" s="3"/>
      <c r="Y771" s="3"/>
      <c r="BQ771" s="3"/>
    </row>
    <row r="772" spans="19:69" s="4" customFormat="1" x14ac:dyDescent="0.25">
      <c r="S772" s="87"/>
      <c r="T772" s="3"/>
      <c r="U772" s="3"/>
      <c r="V772" s="3"/>
      <c r="W772" s="3"/>
      <c r="X772" s="3"/>
      <c r="Y772" s="3"/>
      <c r="BQ772" s="3"/>
    </row>
    <row r="773" spans="19:69" s="4" customFormat="1" x14ac:dyDescent="0.25">
      <c r="S773" s="87"/>
      <c r="T773" s="3"/>
      <c r="U773" s="3"/>
      <c r="V773" s="3"/>
      <c r="W773" s="3"/>
      <c r="X773" s="3"/>
      <c r="Y773" s="3"/>
      <c r="BQ773" s="3"/>
    </row>
    <row r="774" spans="19:69" s="4" customFormat="1" x14ac:dyDescent="0.25">
      <c r="S774" s="87"/>
      <c r="T774" s="3"/>
      <c r="U774" s="3"/>
      <c r="V774" s="3"/>
      <c r="W774" s="3"/>
      <c r="X774" s="3"/>
      <c r="Y774" s="3"/>
      <c r="BQ774" s="3"/>
    </row>
    <row r="775" spans="19:69" s="4" customFormat="1" x14ac:dyDescent="0.25">
      <c r="S775" s="87"/>
      <c r="T775" s="3"/>
      <c r="U775" s="3"/>
      <c r="V775" s="3"/>
      <c r="W775" s="3"/>
      <c r="X775" s="3"/>
      <c r="Y775" s="3"/>
      <c r="BQ775" s="3"/>
    </row>
    <row r="776" spans="19:69" s="4" customFormat="1" x14ac:dyDescent="0.25">
      <c r="S776" s="87"/>
      <c r="T776" s="3"/>
      <c r="U776" s="3"/>
      <c r="V776" s="3"/>
      <c r="W776" s="3"/>
      <c r="X776" s="3"/>
      <c r="Y776" s="3"/>
      <c r="BQ776" s="3"/>
    </row>
    <row r="777" spans="19:69" s="4" customFormat="1" x14ac:dyDescent="0.25">
      <c r="S777" s="87"/>
      <c r="T777" s="3"/>
      <c r="U777" s="3"/>
      <c r="V777" s="3"/>
      <c r="W777" s="3"/>
      <c r="X777" s="3"/>
      <c r="Y777" s="3"/>
      <c r="BQ777" s="3"/>
    </row>
    <row r="778" spans="19:69" s="4" customFormat="1" x14ac:dyDescent="0.25">
      <c r="S778" s="87"/>
      <c r="T778" s="3"/>
      <c r="U778" s="3"/>
      <c r="V778" s="3"/>
      <c r="W778" s="3"/>
      <c r="X778" s="3"/>
      <c r="Y778" s="3"/>
      <c r="BQ778" s="3"/>
    </row>
    <row r="779" spans="19:69" s="4" customFormat="1" x14ac:dyDescent="0.25">
      <c r="S779" s="87"/>
      <c r="T779" s="3"/>
      <c r="U779" s="3"/>
      <c r="V779" s="3"/>
      <c r="W779" s="3"/>
      <c r="X779" s="3"/>
      <c r="Y779" s="3"/>
      <c r="BQ779" s="3"/>
    </row>
    <row r="780" spans="19:69" s="4" customFormat="1" x14ac:dyDescent="0.25">
      <c r="S780" s="87"/>
      <c r="T780" s="3"/>
      <c r="U780" s="3"/>
      <c r="V780" s="3"/>
      <c r="W780" s="3"/>
      <c r="X780" s="3"/>
      <c r="Y780" s="3"/>
      <c r="BQ780" s="3"/>
    </row>
    <row r="781" spans="19:69" s="4" customFormat="1" x14ac:dyDescent="0.25">
      <c r="S781" s="87"/>
      <c r="T781" s="3"/>
      <c r="U781" s="3"/>
      <c r="V781" s="3"/>
      <c r="W781" s="3"/>
      <c r="X781" s="3"/>
      <c r="Y781" s="3"/>
      <c r="BQ781" s="3"/>
    </row>
    <row r="782" spans="19:69" s="4" customFormat="1" x14ac:dyDescent="0.25">
      <c r="S782" s="87"/>
      <c r="T782" s="3"/>
      <c r="U782" s="3"/>
      <c r="V782" s="3"/>
      <c r="W782" s="3"/>
      <c r="X782" s="3"/>
      <c r="Y782" s="3"/>
      <c r="BQ782" s="3"/>
    </row>
    <row r="783" spans="19:69" s="4" customFormat="1" x14ac:dyDescent="0.25">
      <c r="S783" s="87"/>
      <c r="T783" s="3"/>
      <c r="U783" s="3"/>
      <c r="V783" s="3"/>
      <c r="W783" s="3"/>
      <c r="X783" s="3"/>
      <c r="Y783" s="3"/>
      <c r="BQ783" s="3"/>
    </row>
    <row r="784" spans="19:69" s="4" customFormat="1" x14ac:dyDescent="0.25">
      <c r="S784" s="87"/>
      <c r="T784" s="3"/>
      <c r="U784" s="3"/>
      <c r="V784" s="3"/>
      <c r="W784" s="3"/>
      <c r="X784" s="3"/>
      <c r="Y784" s="3"/>
      <c r="BQ784" s="3"/>
    </row>
    <row r="785" spans="19:69" s="4" customFormat="1" x14ac:dyDescent="0.25">
      <c r="S785" s="87"/>
      <c r="T785" s="3"/>
      <c r="U785" s="3"/>
      <c r="V785" s="3"/>
      <c r="W785" s="3"/>
      <c r="X785" s="3"/>
      <c r="Y785" s="3"/>
      <c r="BQ785" s="3"/>
    </row>
    <row r="786" spans="19:69" s="4" customFormat="1" x14ac:dyDescent="0.25">
      <c r="S786" s="87"/>
      <c r="T786" s="3"/>
      <c r="U786" s="3"/>
      <c r="V786" s="3"/>
      <c r="W786" s="3"/>
      <c r="X786" s="3"/>
      <c r="Y786" s="3"/>
      <c r="BQ786" s="3"/>
    </row>
    <row r="787" spans="19:69" s="4" customFormat="1" x14ac:dyDescent="0.25">
      <c r="S787" s="87"/>
      <c r="T787" s="3"/>
      <c r="U787" s="3"/>
      <c r="V787" s="3"/>
      <c r="W787" s="3"/>
      <c r="X787" s="3"/>
      <c r="Y787" s="3"/>
      <c r="BQ787" s="3"/>
    </row>
    <row r="788" spans="19:69" s="4" customFormat="1" x14ac:dyDescent="0.25">
      <c r="S788" s="87"/>
      <c r="T788" s="3"/>
      <c r="U788" s="3"/>
      <c r="V788" s="3"/>
      <c r="W788" s="3"/>
      <c r="X788" s="3"/>
      <c r="Y788" s="3"/>
      <c r="BQ788" s="3"/>
    </row>
    <row r="789" spans="19:69" s="4" customFormat="1" x14ac:dyDescent="0.25">
      <c r="S789" s="87"/>
      <c r="T789" s="3"/>
      <c r="U789" s="3"/>
      <c r="V789" s="3"/>
      <c r="W789" s="3"/>
      <c r="X789" s="3"/>
      <c r="Y789" s="3"/>
      <c r="BQ789" s="3"/>
    </row>
    <row r="790" spans="19:69" s="4" customFormat="1" x14ac:dyDescent="0.25">
      <c r="S790" s="87"/>
      <c r="T790" s="3"/>
      <c r="U790" s="3"/>
      <c r="V790" s="3"/>
      <c r="W790" s="3"/>
      <c r="X790" s="3"/>
      <c r="Y790" s="3"/>
      <c r="BQ790" s="3"/>
    </row>
    <row r="791" spans="19:69" s="4" customFormat="1" x14ac:dyDescent="0.25">
      <c r="S791" s="87"/>
      <c r="T791" s="3"/>
      <c r="U791" s="3"/>
      <c r="V791" s="3"/>
      <c r="W791" s="3"/>
      <c r="X791" s="3"/>
      <c r="Y791" s="3"/>
      <c r="BQ791" s="3"/>
    </row>
    <row r="792" spans="19:69" s="4" customFormat="1" x14ac:dyDescent="0.25">
      <c r="S792" s="87"/>
      <c r="T792" s="3"/>
      <c r="U792" s="3"/>
      <c r="V792" s="3"/>
      <c r="W792" s="3"/>
      <c r="X792" s="3"/>
      <c r="Y792" s="3"/>
      <c r="BQ792" s="3"/>
    </row>
    <row r="793" spans="19:69" s="4" customFormat="1" x14ac:dyDescent="0.25">
      <c r="S793" s="87"/>
      <c r="T793" s="3"/>
      <c r="U793" s="3"/>
      <c r="V793" s="3"/>
      <c r="W793" s="3"/>
      <c r="X793" s="3"/>
      <c r="Y793" s="3"/>
      <c r="BQ793" s="3"/>
    </row>
    <row r="794" spans="19:69" s="4" customFormat="1" x14ac:dyDescent="0.25">
      <c r="S794" s="87"/>
      <c r="T794" s="3"/>
      <c r="U794" s="3"/>
      <c r="V794" s="3"/>
      <c r="W794" s="3"/>
      <c r="X794" s="3"/>
      <c r="Y794" s="3"/>
      <c r="BQ794" s="3"/>
    </row>
    <row r="795" spans="19:69" s="4" customFormat="1" x14ac:dyDescent="0.25">
      <c r="S795" s="87"/>
      <c r="T795" s="3"/>
      <c r="U795" s="3"/>
      <c r="V795" s="3"/>
      <c r="W795" s="3"/>
      <c r="X795" s="3"/>
      <c r="Y795" s="3"/>
      <c r="BQ795" s="3"/>
    </row>
    <row r="796" spans="19:69" s="4" customFormat="1" x14ac:dyDescent="0.25">
      <c r="S796" s="87"/>
      <c r="T796" s="3"/>
      <c r="U796" s="3"/>
      <c r="V796" s="3"/>
      <c r="W796" s="3"/>
      <c r="X796" s="3"/>
      <c r="Y796" s="3"/>
      <c r="BQ796" s="3"/>
    </row>
    <row r="797" spans="19:69" s="4" customFormat="1" x14ac:dyDescent="0.25">
      <c r="S797" s="87"/>
      <c r="T797" s="3"/>
      <c r="U797" s="3"/>
      <c r="V797" s="3"/>
      <c r="W797" s="3"/>
      <c r="X797" s="3"/>
      <c r="Y797" s="3"/>
      <c r="BQ797" s="3"/>
    </row>
    <row r="798" spans="19:69" s="4" customFormat="1" x14ac:dyDescent="0.25">
      <c r="S798" s="87"/>
      <c r="T798" s="3"/>
      <c r="U798" s="3"/>
      <c r="V798" s="3"/>
      <c r="W798" s="3"/>
      <c r="X798" s="3"/>
      <c r="Y798" s="3"/>
      <c r="BQ798" s="3"/>
    </row>
    <row r="799" spans="19:69" s="4" customFormat="1" x14ac:dyDescent="0.25">
      <c r="S799" s="87"/>
      <c r="T799" s="3"/>
      <c r="U799" s="3"/>
      <c r="V799" s="3"/>
      <c r="W799" s="3"/>
      <c r="X799" s="3"/>
      <c r="Y799" s="3"/>
      <c r="BQ799" s="3"/>
    </row>
    <row r="800" spans="19:69" s="4" customFormat="1" x14ac:dyDescent="0.25">
      <c r="S800" s="87"/>
      <c r="T800" s="3"/>
      <c r="U800" s="3"/>
      <c r="V800" s="3"/>
      <c r="W800" s="3"/>
      <c r="X800" s="3"/>
      <c r="Y800" s="3"/>
      <c r="BQ800" s="3"/>
    </row>
    <row r="801" spans="19:69" s="4" customFormat="1" x14ac:dyDescent="0.25">
      <c r="S801" s="87"/>
      <c r="T801" s="3"/>
      <c r="U801" s="3"/>
      <c r="V801" s="3"/>
      <c r="W801" s="3"/>
      <c r="X801" s="3"/>
      <c r="Y801" s="3"/>
      <c r="BQ801" s="3"/>
    </row>
    <row r="802" spans="19:69" s="4" customFormat="1" x14ac:dyDescent="0.25">
      <c r="S802" s="87"/>
      <c r="T802" s="3"/>
      <c r="U802" s="3"/>
      <c r="V802" s="3"/>
      <c r="W802" s="3"/>
      <c r="X802" s="3"/>
      <c r="Y802" s="3"/>
      <c r="BQ802" s="3"/>
    </row>
    <row r="803" spans="19:69" s="4" customFormat="1" x14ac:dyDescent="0.25">
      <c r="S803" s="87"/>
      <c r="T803" s="3"/>
      <c r="U803" s="3"/>
      <c r="V803" s="3"/>
      <c r="W803" s="3"/>
      <c r="X803" s="3"/>
      <c r="Y803" s="3"/>
      <c r="BQ803" s="3"/>
    </row>
    <row r="804" spans="19:69" s="4" customFormat="1" x14ac:dyDescent="0.25">
      <c r="S804" s="87"/>
      <c r="T804" s="3"/>
      <c r="U804" s="3"/>
      <c r="V804" s="3"/>
      <c r="W804" s="3"/>
      <c r="X804" s="3"/>
      <c r="Y804" s="3"/>
      <c r="BQ804" s="3"/>
    </row>
    <row r="805" spans="19:69" s="4" customFormat="1" x14ac:dyDescent="0.25">
      <c r="S805" s="87"/>
      <c r="T805" s="3"/>
      <c r="U805" s="3"/>
      <c r="V805" s="3"/>
      <c r="W805" s="3"/>
      <c r="X805" s="3"/>
      <c r="Y805" s="3"/>
      <c r="BQ805" s="3"/>
    </row>
    <row r="806" spans="19:69" s="4" customFormat="1" x14ac:dyDescent="0.25">
      <c r="S806" s="87"/>
      <c r="T806" s="3"/>
      <c r="U806" s="3"/>
      <c r="V806" s="3"/>
      <c r="W806" s="3"/>
      <c r="X806" s="3"/>
      <c r="Y806" s="3"/>
      <c r="BQ806" s="3"/>
    </row>
    <row r="807" spans="19:69" s="4" customFormat="1" x14ac:dyDescent="0.25">
      <c r="S807" s="87"/>
      <c r="T807" s="3"/>
      <c r="U807" s="3"/>
      <c r="V807" s="3"/>
      <c r="W807" s="3"/>
      <c r="X807" s="3"/>
      <c r="Y807" s="3"/>
      <c r="BQ807" s="3"/>
    </row>
    <row r="808" spans="19:69" s="4" customFormat="1" x14ac:dyDescent="0.25">
      <c r="S808" s="87"/>
      <c r="T808" s="3"/>
      <c r="U808" s="3"/>
      <c r="V808" s="3"/>
      <c r="W808" s="3"/>
      <c r="X808" s="3"/>
      <c r="Y808" s="3"/>
      <c r="BQ808" s="3"/>
    </row>
    <row r="809" spans="19:69" s="4" customFormat="1" x14ac:dyDescent="0.25">
      <c r="S809" s="87"/>
      <c r="T809" s="3"/>
      <c r="U809" s="3"/>
      <c r="V809" s="3"/>
      <c r="W809" s="3"/>
      <c r="X809" s="3"/>
      <c r="Y809" s="3"/>
      <c r="BQ809" s="3"/>
    </row>
    <row r="810" spans="19:69" s="4" customFormat="1" x14ac:dyDescent="0.25">
      <c r="S810" s="87"/>
      <c r="T810" s="3"/>
      <c r="U810" s="3"/>
      <c r="V810" s="3"/>
      <c r="W810" s="3"/>
      <c r="X810" s="3"/>
      <c r="Y810" s="3"/>
      <c r="BQ810" s="3"/>
    </row>
    <row r="811" spans="19:69" s="4" customFormat="1" x14ac:dyDescent="0.25">
      <c r="S811" s="87"/>
      <c r="T811" s="3"/>
      <c r="U811" s="3"/>
      <c r="V811" s="3"/>
      <c r="W811" s="3"/>
      <c r="X811" s="3"/>
      <c r="Y811" s="3"/>
      <c r="BQ811" s="3"/>
    </row>
    <row r="812" spans="19:69" s="4" customFormat="1" x14ac:dyDescent="0.25">
      <c r="S812" s="87"/>
      <c r="T812" s="3"/>
      <c r="U812" s="3"/>
      <c r="V812" s="3"/>
      <c r="W812" s="3"/>
      <c r="X812" s="3"/>
      <c r="Y812" s="3"/>
      <c r="BQ812" s="3"/>
    </row>
    <row r="813" spans="19:69" s="4" customFormat="1" x14ac:dyDescent="0.25">
      <c r="S813" s="87"/>
      <c r="T813" s="3"/>
      <c r="U813" s="3"/>
      <c r="V813" s="3"/>
      <c r="W813" s="3"/>
      <c r="X813" s="3"/>
      <c r="Y813" s="3"/>
      <c r="BQ813" s="3"/>
    </row>
    <row r="814" spans="19:69" s="4" customFormat="1" x14ac:dyDescent="0.25">
      <c r="S814" s="87"/>
      <c r="T814" s="3"/>
      <c r="U814" s="3"/>
      <c r="V814" s="3"/>
      <c r="W814" s="3"/>
      <c r="X814" s="3"/>
      <c r="Y814" s="3"/>
      <c r="BQ814" s="3"/>
    </row>
    <row r="815" spans="19:69" s="4" customFormat="1" x14ac:dyDescent="0.25">
      <c r="S815" s="87"/>
      <c r="T815" s="3"/>
      <c r="U815" s="3"/>
      <c r="V815" s="3"/>
      <c r="W815" s="3"/>
      <c r="X815" s="3"/>
      <c r="Y815" s="3"/>
      <c r="BQ815" s="3"/>
    </row>
    <row r="816" spans="19:69" s="4" customFormat="1" x14ac:dyDescent="0.25">
      <c r="S816" s="87"/>
      <c r="T816" s="3"/>
      <c r="U816" s="3"/>
      <c r="V816" s="3"/>
      <c r="W816" s="3"/>
      <c r="X816" s="3"/>
      <c r="Y816" s="3"/>
      <c r="BQ816" s="3"/>
    </row>
    <row r="817" spans="19:69" s="4" customFormat="1" x14ac:dyDescent="0.25">
      <c r="S817" s="87"/>
      <c r="T817" s="3"/>
      <c r="U817" s="3"/>
      <c r="V817" s="3"/>
      <c r="W817" s="3"/>
      <c r="X817" s="3"/>
      <c r="Y817" s="3"/>
      <c r="BQ817" s="3"/>
    </row>
    <row r="818" spans="19:69" s="4" customFormat="1" x14ac:dyDescent="0.25">
      <c r="S818" s="87"/>
      <c r="T818" s="3"/>
      <c r="U818" s="3"/>
      <c r="V818" s="3"/>
      <c r="W818" s="3"/>
      <c r="X818" s="3"/>
      <c r="Y818" s="3"/>
      <c r="BQ818" s="3"/>
    </row>
    <row r="819" spans="19:69" s="4" customFormat="1" x14ac:dyDescent="0.25">
      <c r="S819" s="87"/>
      <c r="T819" s="3"/>
      <c r="U819" s="3"/>
      <c r="V819" s="3"/>
      <c r="W819" s="3"/>
      <c r="X819" s="3"/>
      <c r="Y819" s="3"/>
      <c r="BQ819" s="3"/>
    </row>
    <row r="820" spans="19:69" s="4" customFormat="1" x14ac:dyDescent="0.25">
      <c r="S820" s="87"/>
      <c r="T820" s="3"/>
      <c r="U820" s="3"/>
      <c r="V820" s="3"/>
      <c r="W820" s="3"/>
      <c r="X820" s="3"/>
      <c r="Y820" s="3"/>
      <c r="BQ820" s="3"/>
    </row>
    <row r="821" spans="19:69" s="4" customFormat="1" x14ac:dyDescent="0.25">
      <c r="S821" s="87"/>
      <c r="T821" s="3"/>
      <c r="U821" s="3"/>
      <c r="V821" s="3"/>
      <c r="W821" s="3"/>
      <c r="X821" s="3"/>
      <c r="Y821" s="3"/>
      <c r="BQ821" s="3"/>
    </row>
    <row r="822" spans="19:69" s="4" customFormat="1" x14ac:dyDescent="0.25">
      <c r="S822" s="87"/>
      <c r="T822" s="3"/>
      <c r="U822" s="3"/>
      <c r="V822" s="3"/>
      <c r="W822" s="3"/>
      <c r="X822" s="3"/>
      <c r="Y822" s="3"/>
      <c r="BQ822" s="3"/>
    </row>
    <row r="823" spans="19:69" s="4" customFormat="1" x14ac:dyDescent="0.25">
      <c r="S823" s="87"/>
      <c r="T823" s="3"/>
      <c r="U823" s="3"/>
      <c r="V823" s="3"/>
      <c r="W823" s="3"/>
      <c r="X823" s="3"/>
      <c r="Y823" s="3"/>
      <c r="BQ823" s="3"/>
    </row>
    <row r="824" spans="19:69" s="4" customFormat="1" x14ac:dyDescent="0.25">
      <c r="S824" s="87"/>
      <c r="T824" s="3"/>
      <c r="U824" s="3"/>
      <c r="V824" s="3"/>
      <c r="W824" s="3"/>
      <c r="X824" s="3"/>
      <c r="Y824" s="3"/>
      <c r="BQ824" s="3"/>
    </row>
    <row r="825" spans="19:69" s="4" customFormat="1" x14ac:dyDescent="0.25">
      <c r="S825" s="87"/>
      <c r="T825" s="3"/>
      <c r="U825" s="3"/>
      <c r="V825" s="3"/>
      <c r="W825" s="3"/>
      <c r="X825" s="3"/>
      <c r="Y825" s="3"/>
      <c r="BQ825" s="3"/>
    </row>
    <row r="826" spans="19:69" s="4" customFormat="1" x14ac:dyDescent="0.25">
      <c r="S826" s="87"/>
      <c r="T826" s="3"/>
      <c r="U826" s="3"/>
      <c r="V826" s="3"/>
      <c r="W826" s="3"/>
      <c r="X826" s="3"/>
      <c r="Y826" s="3"/>
      <c r="BQ826" s="3"/>
    </row>
    <row r="827" spans="19:69" s="4" customFormat="1" x14ac:dyDescent="0.25">
      <c r="S827" s="87"/>
      <c r="T827" s="3"/>
      <c r="U827" s="3"/>
      <c r="V827" s="3"/>
      <c r="W827" s="3"/>
      <c r="X827" s="3"/>
      <c r="Y827" s="3"/>
      <c r="BQ827" s="3"/>
    </row>
    <row r="828" spans="19:69" s="4" customFormat="1" x14ac:dyDescent="0.25">
      <c r="S828" s="87"/>
      <c r="T828" s="3"/>
      <c r="U828" s="3"/>
      <c r="V828" s="3"/>
      <c r="W828" s="3"/>
      <c r="X828" s="3"/>
      <c r="Y828" s="3"/>
      <c r="BQ828" s="3"/>
    </row>
    <row r="829" spans="19:69" s="4" customFormat="1" x14ac:dyDescent="0.25">
      <c r="S829" s="87"/>
      <c r="T829" s="3"/>
      <c r="U829" s="3"/>
      <c r="V829" s="3"/>
      <c r="W829" s="3"/>
      <c r="X829" s="3"/>
      <c r="Y829" s="3"/>
      <c r="BQ829" s="3"/>
    </row>
    <row r="830" spans="19:69" s="4" customFormat="1" x14ac:dyDescent="0.25">
      <c r="S830" s="87"/>
      <c r="T830" s="3"/>
      <c r="U830" s="3"/>
      <c r="V830" s="3"/>
      <c r="W830" s="3"/>
      <c r="X830" s="3"/>
      <c r="Y830" s="3"/>
      <c r="BQ830" s="3"/>
    </row>
    <row r="831" spans="19:69" s="4" customFormat="1" x14ac:dyDescent="0.25">
      <c r="S831" s="87"/>
      <c r="T831" s="3"/>
      <c r="U831" s="3"/>
      <c r="V831" s="3"/>
      <c r="W831" s="3"/>
      <c r="X831" s="3"/>
      <c r="Y831" s="3"/>
      <c r="BQ831" s="3"/>
    </row>
    <row r="832" spans="19:69" s="4" customFormat="1" x14ac:dyDescent="0.25">
      <c r="S832" s="87"/>
      <c r="T832" s="3"/>
      <c r="U832" s="3"/>
      <c r="V832" s="3"/>
      <c r="W832" s="3"/>
      <c r="X832" s="3"/>
      <c r="Y832" s="3"/>
      <c r="BQ832" s="3"/>
    </row>
    <row r="833" spans="19:69" s="4" customFormat="1" x14ac:dyDescent="0.25">
      <c r="S833" s="87"/>
      <c r="T833" s="3"/>
      <c r="U833" s="3"/>
      <c r="V833" s="3"/>
      <c r="W833" s="3"/>
      <c r="X833" s="3"/>
      <c r="Y833" s="3"/>
      <c r="BQ833" s="3"/>
    </row>
    <row r="834" spans="19:69" s="4" customFormat="1" x14ac:dyDescent="0.25">
      <c r="S834" s="87"/>
      <c r="T834" s="3"/>
      <c r="U834" s="3"/>
      <c r="V834" s="3"/>
      <c r="W834" s="3"/>
      <c r="X834" s="3"/>
      <c r="Y834" s="3"/>
      <c r="BQ834" s="3"/>
    </row>
    <row r="835" spans="19:69" s="4" customFormat="1" x14ac:dyDescent="0.25">
      <c r="S835" s="87"/>
      <c r="T835" s="3"/>
      <c r="U835" s="3"/>
      <c r="V835" s="3"/>
      <c r="W835" s="3"/>
      <c r="X835" s="3"/>
      <c r="Y835" s="3"/>
      <c r="BQ835" s="3"/>
    </row>
    <row r="836" spans="19:69" s="4" customFormat="1" x14ac:dyDescent="0.25">
      <c r="S836" s="87"/>
      <c r="T836" s="3"/>
      <c r="U836" s="3"/>
      <c r="V836" s="3"/>
      <c r="W836" s="3"/>
      <c r="X836" s="3"/>
      <c r="Y836" s="3"/>
      <c r="BQ836" s="3"/>
    </row>
    <row r="837" spans="19:69" s="4" customFormat="1" x14ac:dyDescent="0.25">
      <c r="S837" s="87"/>
      <c r="T837" s="3"/>
      <c r="U837" s="3"/>
      <c r="V837" s="3"/>
      <c r="W837" s="3"/>
      <c r="X837" s="3"/>
      <c r="Y837" s="3"/>
      <c r="BQ837" s="3"/>
    </row>
    <row r="838" spans="19:69" s="4" customFormat="1" x14ac:dyDescent="0.25">
      <c r="S838" s="87"/>
      <c r="T838" s="3"/>
      <c r="U838" s="3"/>
      <c r="V838" s="3"/>
      <c r="W838" s="3"/>
      <c r="X838" s="3"/>
      <c r="Y838" s="3"/>
      <c r="BQ838" s="3"/>
    </row>
    <row r="839" spans="19:69" s="4" customFormat="1" x14ac:dyDescent="0.25">
      <c r="S839" s="87"/>
      <c r="T839" s="3"/>
      <c r="U839" s="3"/>
      <c r="V839" s="3"/>
      <c r="W839" s="3"/>
      <c r="X839" s="3"/>
      <c r="Y839" s="3"/>
      <c r="BQ839" s="3"/>
    </row>
    <row r="840" spans="19:69" s="4" customFormat="1" x14ac:dyDescent="0.25">
      <c r="S840" s="87"/>
      <c r="T840" s="3"/>
      <c r="U840" s="3"/>
      <c r="V840" s="3"/>
      <c r="W840" s="3"/>
      <c r="X840" s="3"/>
      <c r="Y840" s="3"/>
      <c r="BQ840" s="3"/>
    </row>
    <row r="841" spans="19:69" s="4" customFormat="1" x14ac:dyDescent="0.25">
      <c r="S841" s="87"/>
      <c r="T841" s="3"/>
      <c r="U841" s="3"/>
      <c r="V841" s="3"/>
      <c r="W841" s="3"/>
      <c r="X841" s="3"/>
      <c r="Y841" s="3"/>
      <c r="BQ841" s="3"/>
    </row>
    <row r="842" spans="19:69" s="4" customFormat="1" x14ac:dyDescent="0.25">
      <c r="S842" s="87"/>
      <c r="T842" s="3"/>
      <c r="U842" s="3"/>
      <c r="V842" s="3"/>
      <c r="W842" s="3"/>
      <c r="X842" s="3"/>
      <c r="Y842" s="3"/>
      <c r="BQ842" s="3"/>
    </row>
    <row r="843" spans="19:69" s="4" customFormat="1" x14ac:dyDescent="0.25">
      <c r="S843" s="87"/>
      <c r="T843" s="3"/>
      <c r="U843" s="3"/>
      <c r="V843" s="3"/>
      <c r="W843" s="3"/>
      <c r="X843" s="3"/>
      <c r="Y843" s="3"/>
      <c r="BQ843" s="3"/>
    </row>
    <row r="844" spans="19:69" s="4" customFormat="1" x14ac:dyDescent="0.25">
      <c r="S844" s="87"/>
      <c r="T844" s="3"/>
      <c r="U844" s="3"/>
      <c r="V844" s="3"/>
      <c r="W844" s="3"/>
      <c r="X844" s="3"/>
      <c r="Y844" s="3"/>
      <c r="BQ844" s="3"/>
    </row>
    <row r="845" spans="19:69" s="4" customFormat="1" x14ac:dyDescent="0.25">
      <c r="S845" s="87"/>
      <c r="T845" s="3"/>
      <c r="U845" s="3"/>
      <c r="V845" s="3"/>
      <c r="W845" s="3"/>
      <c r="X845" s="3"/>
      <c r="Y845" s="3"/>
      <c r="BQ845" s="3"/>
    </row>
    <row r="846" spans="19:69" s="4" customFormat="1" x14ac:dyDescent="0.25">
      <c r="S846" s="87"/>
      <c r="T846" s="3"/>
      <c r="U846" s="3"/>
      <c r="V846" s="3"/>
      <c r="W846" s="3"/>
      <c r="X846" s="3"/>
      <c r="Y846" s="3"/>
      <c r="BQ846" s="3"/>
    </row>
    <row r="847" spans="19:69" s="4" customFormat="1" x14ac:dyDescent="0.25">
      <c r="S847" s="87"/>
      <c r="T847" s="3"/>
      <c r="U847" s="3"/>
      <c r="V847" s="3"/>
      <c r="W847" s="3"/>
      <c r="X847" s="3"/>
      <c r="Y847" s="3"/>
      <c r="BQ847" s="3"/>
    </row>
    <row r="848" spans="19:69" s="4" customFormat="1" x14ac:dyDescent="0.25">
      <c r="S848" s="87"/>
      <c r="T848" s="3"/>
      <c r="U848" s="3"/>
      <c r="V848" s="3"/>
      <c r="W848" s="3"/>
      <c r="X848" s="3"/>
      <c r="Y848" s="3"/>
      <c r="BQ848" s="3"/>
    </row>
    <row r="849" spans="19:69" s="4" customFormat="1" x14ac:dyDescent="0.25">
      <c r="S849" s="87"/>
      <c r="T849" s="3"/>
      <c r="U849" s="3"/>
      <c r="V849" s="3"/>
      <c r="W849" s="3"/>
      <c r="X849" s="3"/>
      <c r="Y849" s="3"/>
      <c r="BQ849" s="3"/>
    </row>
    <row r="850" spans="19:69" s="4" customFormat="1" x14ac:dyDescent="0.25">
      <c r="S850" s="87"/>
      <c r="T850" s="3"/>
      <c r="U850" s="3"/>
      <c r="V850" s="3"/>
      <c r="W850" s="3"/>
      <c r="X850" s="3"/>
      <c r="Y850" s="3"/>
      <c r="BQ850" s="3"/>
    </row>
    <row r="851" spans="19:69" s="4" customFormat="1" x14ac:dyDescent="0.25">
      <c r="S851" s="87"/>
      <c r="T851" s="3"/>
      <c r="U851" s="3"/>
      <c r="V851" s="3"/>
      <c r="W851" s="3"/>
      <c r="X851" s="3"/>
      <c r="Y851" s="3"/>
      <c r="BQ851" s="3"/>
    </row>
    <row r="852" spans="19:69" s="4" customFormat="1" x14ac:dyDescent="0.25">
      <c r="S852" s="87"/>
      <c r="T852" s="3"/>
      <c r="U852" s="3"/>
      <c r="V852" s="3"/>
      <c r="W852" s="3"/>
      <c r="X852" s="3"/>
      <c r="Y852" s="3"/>
      <c r="BQ852" s="3"/>
    </row>
    <row r="853" spans="19:69" s="4" customFormat="1" x14ac:dyDescent="0.25">
      <c r="S853" s="87"/>
      <c r="T853" s="3"/>
      <c r="U853" s="3"/>
      <c r="V853" s="3"/>
      <c r="W853" s="3"/>
      <c r="X853" s="3"/>
      <c r="Y853" s="3"/>
      <c r="BQ853" s="3"/>
    </row>
    <row r="854" spans="19:69" s="4" customFormat="1" x14ac:dyDescent="0.25">
      <c r="S854" s="87"/>
      <c r="T854" s="3"/>
      <c r="U854" s="3"/>
      <c r="V854" s="3"/>
      <c r="W854" s="3"/>
      <c r="X854" s="3"/>
      <c r="Y854" s="3"/>
      <c r="BQ854" s="3"/>
    </row>
    <row r="855" spans="19:69" s="4" customFormat="1" x14ac:dyDescent="0.25">
      <c r="S855" s="87"/>
      <c r="T855" s="3"/>
      <c r="U855" s="3"/>
      <c r="V855" s="3"/>
      <c r="W855" s="3"/>
      <c r="X855" s="3"/>
      <c r="Y855" s="3"/>
      <c r="BQ855" s="3"/>
    </row>
    <row r="856" spans="19:69" s="4" customFormat="1" x14ac:dyDescent="0.25">
      <c r="S856" s="87"/>
      <c r="T856" s="3"/>
      <c r="U856" s="3"/>
      <c r="V856" s="3"/>
      <c r="W856" s="3"/>
      <c r="X856" s="3"/>
      <c r="Y856" s="3"/>
      <c r="BQ856" s="3"/>
    </row>
    <row r="857" spans="19:69" s="4" customFormat="1" x14ac:dyDescent="0.25">
      <c r="S857" s="87"/>
      <c r="T857" s="3"/>
      <c r="U857" s="3"/>
      <c r="V857" s="3"/>
      <c r="W857" s="3"/>
      <c r="X857" s="3"/>
      <c r="Y857" s="3"/>
      <c r="BQ857" s="3"/>
    </row>
    <row r="858" spans="19:69" s="4" customFormat="1" x14ac:dyDescent="0.25">
      <c r="S858" s="87"/>
      <c r="T858" s="3"/>
      <c r="U858" s="3"/>
      <c r="V858" s="3"/>
      <c r="W858" s="3"/>
      <c r="X858" s="3"/>
      <c r="Y858" s="3"/>
      <c r="BQ858" s="3"/>
    </row>
    <row r="859" spans="19:69" s="4" customFormat="1" x14ac:dyDescent="0.25">
      <c r="S859" s="87"/>
      <c r="T859" s="3"/>
      <c r="U859" s="3"/>
      <c r="V859" s="3"/>
      <c r="W859" s="3"/>
      <c r="X859" s="3"/>
      <c r="Y859" s="3"/>
      <c r="BQ859" s="3"/>
    </row>
    <row r="860" spans="19:69" s="4" customFormat="1" x14ac:dyDescent="0.25">
      <c r="S860" s="87"/>
      <c r="T860" s="3"/>
      <c r="U860" s="3"/>
      <c r="V860" s="3"/>
      <c r="W860" s="3"/>
      <c r="X860" s="3"/>
      <c r="Y860" s="3"/>
      <c r="BQ860" s="3"/>
    </row>
    <row r="861" spans="19:69" s="4" customFormat="1" x14ac:dyDescent="0.25">
      <c r="S861" s="87"/>
      <c r="T861" s="3"/>
      <c r="U861" s="3"/>
      <c r="V861" s="3"/>
      <c r="W861" s="3"/>
      <c r="X861" s="3"/>
      <c r="Y861" s="3"/>
      <c r="BQ861" s="3"/>
    </row>
    <row r="862" spans="19:69" s="4" customFormat="1" x14ac:dyDescent="0.25">
      <c r="S862" s="87"/>
      <c r="T862" s="3"/>
      <c r="U862" s="3"/>
      <c r="V862" s="3"/>
      <c r="W862" s="3"/>
      <c r="X862" s="3"/>
      <c r="Y862" s="3"/>
      <c r="BQ862" s="3"/>
    </row>
    <row r="863" spans="19:69" s="4" customFormat="1" x14ac:dyDescent="0.25">
      <c r="S863" s="87"/>
      <c r="T863" s="3"/>
      <c r="U863" s="3"/>
      <c r="V863" s="3"/>
      <c r="W863" s="3"/>
      <c r="X863" s="3"/>
      <c r="Y863" s="3"/>
      <c r="BQ863" s="3"/>
    </row>
    <row r="864" spans="19:69" s="4" customFormat="1" x14ac:dyDescent="0.25">
      <c r="S864" s="87"/>
      <c r="T864" s="3"/>
      <c r="U864" s="3"/>
      <c r="V864" s="3"/>
      <c r="W864" s="3"/>
      <c r="X864" s="3"/>
      <c r="Y864" s="3"/>
      <c r="BQ864" s="3"/>
    </row>
    <row r="865" spans="19:69" s="4" customFormat="1" x14ac:dyDescent="0.25">
      <c r="S865" s="87"/>
      <c r="T865" s="3"/>
      <c r="U865" s="3"/>
      <c r="V865" s="3"/>
      <c r="W865" s="3"/>
      <c r="X865" s="3"/>
      <c r="Y865" s="3"/>
      <c r="BQ865" s="3"/>
    </row>
    <row r="866" spans="19:69" s="4" customFormat="1" x14ac:dyDescent="0.25">
      <c r="S866" s="87"/>
      <c r="T866" s="3"/>
      <c r="U866" s="3"/>
      <c r="V866" s="3"/>
      <c r="W866" s="3"/>
      <c r="X866" s="3"/>
      <c r="Y866" s="3"/>
      <c r="BQ866" s="3"/>
    </row>
    <row r="867" spans="19:69" s="4" customFormat="1" x14ac:dyDescent="0.25">
      <c r="S867" s="87"/>
      <c r="T867" s="3"/>
      <c r="U867" s="3"/>
      <c r="V867" s="3"/>
      <c r="W867" s="3"/>
      <c r="X867" s="3"/>
      <c r="Y867" s="3"/>
      <c r="BQ867" s="3"/>
    </row>
    <row r="868" spans="19:69" s="4" customFormat="1" x14ac:dyDescent="0.25">
      <c r="S868" s="87"/>
      <c r="T868" s="3"/>
      <c r="U868" s="3"/>
      <c r="V868" s="3"/>
      <c r="W868" s="3"/>
      <c r="X868" s="3"/>
      <c r="Y868" s="3"/>
      <c r="BQ868" s="3"/>
    </row>
    <row r="869" spans="19:69" s="4" customFormat="1" x14ac:dyDescent="0.25">
      <c r="S869" s="87"/>
      <c r="T869" s="3"/>
      <c r="U869" s="3"/>
      <c r="V869" s="3"/>
      <c r="W869" s="3"/>
      <c r="X869" s="3"/>
      <c r="Y869" s="3"/>
      <c r="BQ869" s="3"/>
    </row>
    <row r="870" spans="19:69" s="4" customFormat="1" x14ac:dyDescent="0.25">
      <c r="S870" s="87"/>
      <c r="T870" s="3"/>
      <c r="U870" s="3"/>
      <c r="V870" s="3"/>
      <c r="W870" s="3"/>
      <c r="X870" s="3"/>
      <c r="Y870" s="3"/>
      <c r="BQ870" s="3"/>
    </row>
    <row r="871" spans="19:69" s="4" customFormat="1" x14ac:dyDescent="0.25">
      <c r="S871" s="87"/>
      <c r="T871" s="3"/>
      <c r="U871" s="3"/>
      <c r="V871" s="3"/>
      <c r="W871" s="3"/>
      <c r="X871" s="3"/>
      <c r="Y871" s="3"/>
      <c r="BQ871" s="3"/>
    </row>
    <row r="872" spans="19:69" s="4" customFormat="1" x14ac:dyDescent="0.25">
      <c r="S872" s="87"/>
      <c r="T872" s="3"/>
      <c r="U872" s="3"/>
      <c r="V872" s="3"/>
      <c r="W872" s="3"/>
      <c r="X872" s="3"/>
      <c r="Y872" s="3"/>
      <c r="BQ872" s="3"/>
    </row>
    <row r="873" spans="19:69" s="4" customFormat="1" x14ac:dyDescent="0.25">
      <c r="S873" s="87"/>
      <c r="T873" s="3"/>
      <c r="U873" s="3"/>
      <c r="V873" s="3"/>
      <c r="W873" s="3"/>
      <c r="X873" s="3"/>
      <c r="Y873" s="3"/>
      <c r="BQ873" s="3"/>
    </row>
    <row r="874" spans="19:69" s="4" customFormat="1" x14ac:dyDescent="0.25">
      <c r="S874" s="87"/>
      <c r="T874" s="3"/>
      <c r="U874" s="3"/>
      <c r="V874" s="3"/>
      <c r="W874" s="3"/>
      <c r="X874" s="3"/>
      <c r="Y874" s="3"/>
      <c r="BQ874" s="3"/>
    </row>
    <row r="875" spans="19:69" s="4" customFormat="1" x14ac:dyDescent="0.25">
      <c r="S875" s="87"/>
      <c r="T875" s="3"/>
      <c r="U875" s="3"/>
      <c r="V875" s="3"/>
      <c r="W875" s="3"/>
      <c r="X875" s="3"/>
      <c r="Y875" s="3"/>
      <c r="BQ875" s="3"/>
    </row>
    <row r="876" spans="19:69" s="4" customFormat="1" x14ac:dyDescent="0.25">
      <c r="S876" s="87"/>
      <c r="T876" s="3"/>
      <c r="U876" s="3"/>
      <c r="V876" s="3"/>
      <c r="W876" s="3"/>
      <c r="X876" s="3"/>
      <c r="Y876" s="3"/>
      <c r="BQ876" s="3"/>
    </row>
    <row r="877" spans="19:69" s="4" customFormat="1" x14ac:dyDescent="0.25">
      <c r="S877" s="87"/>
      <c r="T877" s="3"/>
      <c r="U877" s="3"/>
      <c r="V877" s="3"/>
      <c r="W877" s="3"/>
      <c r="X877" s="3"/>
      <c r="Y877" s="3"/>
      <c r="BQ877" s="3"/>
    </row>
    <row r="878" spans="19:69" s="4" customFormat="1" x14ac:dyDescent="0.25">
      <c r="S878" s="87"/>
      <c r="T878" s="3"/>
      <c r="U878" s="3"/>
      <c r="V878" s="3"/>
      <c r="W878" s="3"/>
      <c r="X878" s="3"/>
      <c r="Y878" s="3"/>
      <c r="BQ878" s="3"/>
    </row>
    <row r="879" spans="19:69" s="4" customFormat="1" x14ac:dyDescent="0.25">
      <c r="S879" s="87"/>
      <c r="T879" s="3"/>
      <c r="U879" s="3"/>
      <c r="V879" s="3"/>
      <c r="W879" s="3"/>
      <c r="X879" s="3"/>
      <c r="Y879" s="3"/>
      <c r="BQ879" s="3"/>
    </row>
    <row r="880" spans="19:69" s="4" customFormat="1" x14ac:dyDescent="0.25">
      <c r="S880" s="87"/>
      <c r="T880" s="3"/>
      <c r="U880" s="3"/>
      <c r="V880" s="3"/>
      <c r="W880" s="3"/>
      <c r="X880" s="3"/>
      <c r="Y880" s="3"/>
      <c r="BQ880" s="3"/>
    </row>
    <row r="881" spans="19:69" s="4" customFormat="1" x14ac:dyDescent="0.25">
      <c r="S881" s="87"/>
      <c r="T881" s="3"/>
      <c r="U881" s="3"/>
      <c r="V881" s="3"/>
      <c r="W881" s="3"/>
      <c r="X881" s="3"/>
      <c r="Y881" s="3"/>
      <c r="BQ881" s="3"/>
    </row>
    <row r="882" spans="19:69" s="4" customFormat="1" x14ac:dyDescent="0.25">
      <c r="S882" s="87"/>
      <c r="T882" s="3"/>
      <c r="U882" s="3"/>
      <c r="V882" s="3"/>
      <c r="W882" s="3"/>
      <c r="X882" s="3"/>
      <c r="Y882" s="3"/>
      <c r="BQ882" s="3"/>
    </row>
    <row r="883" spans="19:69" s="4" customFormat="1" x14ac:dyDescent="0.25">
      <c r="S883" s="87"/>
      <c r="T883" s="3"/>
      <c r="U883" s="3"/>
      <c r="V883" s="3"/>
      <c r="W883" s="3"/>
      <c r="X883" s="3"/>
      <c r="Y883" s="3"/>
      <c r="BQ883" s="3"/>
    </row>
    <row r="884" spans="19:69" s="4" customFormat="1" x14ac:dyDescent="0.25">
      <c r="S884" s="87"/>
      <c r="T884" s="3"/>
      <c r="U884" s="3"/>
      <c r="V884" s="3"/>
      <c r="W884" s="3"/>
      <c r="X884" s="3"/>
      <c r="Y884" s="3"/>
      <c r="BQ884" s="3"/>
    </row>
    <row r="885" spans="19:69" s="4" customFormat="1" x14ac:dyDescent="0.25">
      <c r="S885" s="87"/>
      <c r="T885" s="3"/>
      <c r="U885" s="3"/>
      <c r="V885" s="3"/>
      <c r="W885" s="3"/>
      <c r="X885" s="3"/>
      <c r="Y885" s="3"/>
      <c r="BQ885" s="3"/>
    </row>
    <row r="886" spans="19:69" s="4" customFormat="1" x14ac:dyDescent="0.25">
      <c r="S886" s="87"/>
      <c r="T886" s="3"/>
      <c r="U886" s="3"/>
      <c r="V886" s="3"/>
      <c r="W886" s="3"/>
      <c r="X886" s="3"/>
      <c r="Y886" s="3"/>
      <c r="BQ886" s="3"/>
    </row>
    <row r="887" spans="19:69" s="4" customFormat="1" x14ac:dyDescent="0.25">
      <c r="S887" s="87"/>
      <c r="T887" s="3"/>
      <c r="U887" s="3"/>
      <c r="V887" s="3"/>
      <c r="W887" s="3"/>
      <c r="X887" s="3"/>
      <c r="Y887" s="3"/>
      <c r="BQ887" s="3"/>
    </row>
    <row r="888" spans="19:69" s="4" customFormat="1" x14ac:dyDescent="0.25">
      <c r="S888" s="87"/>
      <c r="T888" s="3"/>
      <c r="U888" s="3"/>
      <c r="V888" s="3"/>
      <c r="W888" s="3"/>
      <c r="X888" s="3"/>
      <c r="Y888" s="3"/>
      <c r="BQ888" s="3"/>
    </row>
    <row r="889" spans="19:69" s="4" customFormat="1" x14ac:dyDescent="0.25">
      <c r="S889" s="87"/>
      <c r="T889" s="3"/>
      <c r="U889" s="3"/>
      <c r="V889" s="3"/>
      <c r="W889" s="3"/>
      <c r="X889" s="3"/>
      <c r="Y889" s="3"/>
      <c r="BQ889" s="3"/>
    </row>
    <row r="890" spans="19:69" s="4" customFormat="1" x14ac:dyDescent="0.25">
      <c r="S890" s="87"/>
      <c r="T890" s="3"/>
      <c r="U890" s="3"/>
      <c r="V890" s="3"/>
      <c r="W890" s="3"/>
      <c r="X890" s="3"/>
      <c r="Y890" s="3"/>
      <c r="BQ890" s="3"/>
    </row>
    <row r="891" spans="19:69" s="4" customFormat="1" x14ac:dyDescent="0.25">
      <c r="S891" s="87"/>
      <c r="T891" s="3"/>
      <c r="U891" s="3"/>
      <c r="V891" s="3"/>
      <c r="W891" s="3"/>
      <c r="X891" s="3"/>
      <c r="Y891" s="3"/>
      <c r="BQ891" s="3"/>
    </row>
    <row r="892" spans="19:69" s="4" customFormat="1" x14ac:dyDescent="0.25">
      <c r="S892" s="87"/>
      <c r="T892" s="3"/>
      <c r="U892" s="3"/>
      <c r="V892" s="3"/>
      <c r="W892" s="3"/>
      <c r="X892" s="3"/>
      <c r="Y892" s="3"/>
      <c r="BQ892" s="3"/>
    </row>
    <row r="893" spans="19:69" s="4" customFormat="1" x14ac:dyDescent="0.25">
      <c r="S893" s="87"/>
      <c r="T893" s="3"/>
      <c r="U893" s="3"/>
      <c r="V893" s="3"/>
      <c r="W893" s="3"/>
      <c r="X893" s="3"/>
      <c r="Y893" s="3"/>
      <c r="BQ893" s="3"/>
    </row>
    <row r="894" spans="19:69" s="4" customFormat="1" x14ac:dyDescent="0.25">
      <c r="S894" s="87"/>
      <c r="T894" s="3"/>
      <c r="U894" s="3"/>
      <c r="V894" s="3"/>
      <c r="W894" s="3"/>
      <c r="X894" s="3"/>
      <c r="Y894" s="3"/>
      <c r="BQ894" s="3"/>
    </row>
    <row r="895" spans="19:69" s="4" customFormat="1" x14ac:dyDescent="0.25">
      <c r="S895" s="87"/>
      <c r="T895" s="3"/>
      <c r="U895" s="3"/>
      <c r="V895" s="3"/>
      <c r="W895" s="3"/>
      <c r="X895" s="3"/>
      <c r="Y895" s="3"/>
      <c r="BQ895" s="3"/>
    </row>
    <row r="896" spans="19:69" s="4" customFormat="1" x14ac:dyDescent="0.25">
      <c r="S896" s="87"/>
      <c r="T896" s="3"/>
      <c r="U896" s="3"/>
      <c r="V896" s="3"/>
      <c r="W896" s="3"/>
      <c r="X896" s="3"/>
      <c r="Y896" s="3"/>
      <c r="BQ896" s="3"/>
    </row>
    <row r="897" spans="19:69" s="4" customFormat="1" x14ac:dyDescent="0.25">
      <c r="S897" s="87"/>
      <c r="T897" s="3"/>
      <c r="U897" s="3"/>
      <c r="V897" s="3"/>
      <c r="W897" s="3"/>
      <c r="X897" s="3"/>
      <c r="Y897" s="3"/>
      <c r="BQ897" s="3"/>
    </row>
    <row r="898" spans="19:69" s="4" customFormat="1" x14ac:dyDescent="0.25">
      <c r="S898" s="87"/>
      <c r="T898" s="3"/>
      <c r="U898" s="3"/>
      <c r="V898" s="3"/>
      <c r="W898" s="3"/>
      <c r="X898" s="3"/>
      <c r="Y898" s="3"/>
      <c r="BQ898" s="3"/>
    </row>
    <row r="899" spans="19:69" s="4" customFormat="1" x14ac:dyDescent="0.25">
      <c r="S899" s="87"/>
      <c r="T899" s="3"/>
      <c r="U899" s="3"/>
      <c r="V899" s="3"/>
      <c r="W899" s="3"/>
      <c r="X899" s="3"/>
      <c r="Y899" s="3"/>
      <c r="BQ899" s="3"/>
    </row>
    <row r="900" spans="19:69" s="4" customFormat="1" x14ac:dyDescent="0.25">
      <c r="S900" s="87"/>
      <c r="T900" s="3"/>
      <c r="U900" s="3"/>
      <c r="V900" s="3"/>
      <c r="W900" s="3"/>
      <c r="X900" s="3"/>
      <c r="Y900" s="3"/>
      <c r="BQ900" s="3"/>
    </row>
    <row r="901" spans="19:69" s="4" customFormat="1" x14ac:dyDescent="0.25">
      <c r="S901" s="87"/>
      <c r="T901" s="3"/>
      <c r="U901" s="3"/>
      <c r="V901" s="3"/>
      <c r="W901" s="3"/>
      <c r="X901" s="3"/>
      <c r="Y901" s="3"/>
      <c r="BQ901" s="3"/>
    </row>
    <row r="902" spans="19:69" s="4" customFormat="1" x14ac:dyDescent="0.25">
      <c r="S902" s="87"/>
      <c r="T902" s="3"/>
      <c r="U902" s="3"/>
      <c r="V902" s="3"/>
      <c r="W902" s="3"/>
      <c r="X902" s="3"/>
      <c r="Y902" s="3"/>
      <c r="BQ902" s="3"/>
    </row>
    <row r="903" spans="19:69" s="4" customFormat="1" x14ac:dyDescent="0.25">
      <c r="S903" s="87"/>
      <c r="T903" s="3"/>
      <c r="U903" s="3"/>
      <c r="V903" s="3"/>
      <c r="W903" s="3"/>
      <c r="X903" s="3"/>
      <c r="Y903" s="3"/>
      <c r="BQ903" s="3"/>
    </row>
    <row r="904" spans="19:69" s="4" customFormat="1" x14ac:dyDescent="0.25">
      <c r="S904" s="87"/>
      <c r="T904" s="3"/>
      <c r="U904" s="3"/>
      <c r="V904" s="3"/>
      <c r="W904" s="3"/>
      <c r="X904" s="3"/>
      <c r="Y904" s="3"/>
      <c r="BQ904" s="3"/>
    </row>
    <row r="905" spans="19:69" s="4" customFormat="1" x14ac:dyDescent="0.25">
      <c r="S905" s="87"/>
      <c r="T905" s="3"/>
      <c r="U905" s="3"/>
      <c r="V905" s="3"/>
      <c r="W905" s="3"/>
      <c r="X905" s="3"/>
      <c r="Y905" s="3"/>
      <c r="BQ905" s="3"/>
    </row>
    <row r="906" spans="19:69" s="4" customFormat="1" x14ac:dyDescent="0.25">
      <c r="S906" s="87"/>
      <c r="T906" s="3"/>
      <c r="U906" s="3"/>
      <c r="V906" s="3"/>
      <c r="W906" s="3"/>
      <c r="X906" s="3"/>
      <c r="Y906" s="3"/>
      <c r="BQ906" s="3"/>
    </row>
    <row r="907" spans="19:69" s="4" customFormat="1" x14ac:dyDescent="0.25">
      <c r="S907" s="87"/>
      <c r="T907" s="3"/>
      <c r="U907" s="3"/>
      <c r="V907" s="3"/>
      <c r="W907" s="3"/>
      <c r="X907" s="3"/>
      <c r="Y907" s="3"/>
      <c r="BQ907" s="3"/>
    </row>
    <row r="908" spans="19:69" s="4" customFormat="1" x14ac:dyDescent="0.25">
      <c r="S908" s="87"/>
      <c r="T908" s="3"/>
      <c r="U908" s="3"/>
      <c r="V908" s="3"/>
      <c r="W908" s="3"/>
      <c r="X908" s="3"/>
      <c r="Y908" s="3"/>
      <c r="BQ908" s="3"/>
    </row>
    <row r="909" spans="19:69" s="4" customFormat="1" x14ac:dyDescent="0.25">
      <c r="S909" s="87"/>
      <c r="T909" s="3"/>
      <c r="U909" s="3"/>
      <c r="V909" s="3"/>
      <c r="W909" s="3"/>
      <c r="X909" s="3"/>
      <c r="Y909" s="3"/>
      <c r="BQ909" s="3"/>
    </row>
    <row r="910" spans="19:69" s="4" customFormat="1" x14ac:dyDescent="0.25">
      <c r="S910" s="87"/>
      <c r="T910" s="3"/>
      <c r="U910" s="3"/>
      <c r="V910" s="3"/>
      <c r="W910" s="3"/>
      <c r="X910" s="3"/>
      <c r="Y910" s="3"/>
      <c r="BQ910" s="3"/>
    </row>
    <row r="911" spans="19:69" s="4" customFormat="1" x14ac:dyDescent="0.25">
      <c r="S911" s="87"/>
      <c r="T911" s="3"/>
      <c r="U911" s="3"/>
      <c r="V911" s="3"/>
      <c r="W911" s="3"/>
      <c r="X911" s="3"/>
      <c r="Y911" s="3"/>
      <c r="BQ911" s="3"/>
    </row>
    <row r="912" spans="19:69" s="4" customFormat="1" x14ac:dyDescent="0.25">
      <c r="S912" s="87"/>
      <c r="T912" s="3"/>
      <c r="U912" s="3"/>
      <c r="V912" s="3"/>
      <c r="W912" s="3"/>
      <c r="X912" s="3"/>
      <c r="Y912" s="3"/>
      <c r="BQ912" s="3"/>
    </row>
    <row r="913" spans="19:69" s="4" customFormat="1" x14ac:dyDescent="0.25">
      <c r="S913" s="87"/>
      <c r="T913" s="3"/>
      <c r="U913" s="3"/>
      <c r="V913" s="3"/>
      <c r="W913" s="3"/>
      <c r="X913" s="3"/>
      <c r="Y913" s="3"/>
      <c r="BQ913" s="3"/>
    </row>
    <row r="914" spans="19:69" s="4" customFormat="1" x14ac:dyDescent="0.25">
      <c r="S914" s="87"/>
      <c r="T914" s="3"/>
      <c r="U914" s="3"/>
      <c r="V914" s="3"/>
      <c r="W914" s="3"/>
      <c r="X914" s="3"/>
      <c r="Y914" s="3"/>
      <c r="BQ914" s="3"/>
    </row>
    <row r="915" spans="19:69" s="4" customFormat="1" x14ac:dyDescent="0.25">
      <c r="S915" s="87"/>
      <c r="T915" s="3"/>
      <c r="U915" s="3"/>
      <c r="V915" s="3"/>
      <c r="W915" s="3"/>
      <c r="X915" s="3"/>
      <c r="Y915" s="3"/>
      <c r="BQ915" s="3"/>
    </row>
    <row r="916" spans="19:69" s="4" customFormat="1" x14ac:dyDescent="0.25">
      <c r="S916" s="87"/>
      <c r="T916" s="3"/>
      <c r="U916" s="3"/>
      <c r="V916" s="3"/>
      <c r="W916" s="3"/>
      <c r="X916" s="3"/>
      <c r="Y916" s="3"/>
      <c r="BQ916" s="3"/>
    </row>
    <row r="917" spans="19:69" s="4" customFormat="1" x14ac:dyDescent="0.25">
      <c r="S917" s="87"/>
      <c r="T917" s="3"/>
      <c r="U917" s="3"/>
      <c r="V917" s="3"/>
      <c r="W917" s="3"/>
      <c r="X917" s="3"/>
      <c r="Y917" s="3"/>
      <c r="BQ917" s="3"/>
    </row>
    <row r="918" spans="19:69" s="4" customFormat="1" x14ac:dyDescent="0.25">
      <c r="S918" s="87"/>
      <c r="T918" s="3"/>
      <c r="U918" s="3"/>
      <c r="V918" s="3"/>
      <c r="W918" s="3"/>
      <c r="X918" s="3"/>
      <c r="Y918" s="3"/>
      <c r="BQ918" s="3"/>
    </row>
    <row r="919" spans="19:69" s="4" customFormat="1" x14ac:dyDescent="0.25">
      <c r="S919" s="87"/>
      <c r="T919" s="3"/>
      <c r="U919" s="3"/>
      <c r="V919" s="3"/>
      <c r="W919" s="3"/>
      <c r="X919" s="3"/>
      <c r="Y919" s="3"/>
      <c r="BQ919" s="3"/>
    </row>
    <row r="920" spans="19:69" s="4" customFormat="1" x14ac:dyDescent="0.25">
      <c r="S920" s="87"/>
      <c r="T920" s="3"/>
      <c r="U920" s="3"/>
      <c r="V920" s="3"/>
      <c r="W920" s="3"/>
      <c r="X920" s="3"/>
      <c r="Y920" s="3"/>
      <c r="BQ920" s="3"/>
    </row>
    <row r="921" spans="19:69" s="4" customFormat="1" x14ac:dyDescent="0.25">
      <c r="S921" s="87"/>
      <c r="T921" s="3"/>
      <c r="U921" s="3"/>
      <c r="V921" s="3"/>
      <c r="W921" s="3"/>
      <c r="X921" s="3"/>
      <c r="Y921" s="3"/>
      <c r="BQ921" s="3"/>
    </row>
    <row r="922" spans="19:69" s="4" customFormat="1" x14ac:dyDescent="0.25">
      <c r="S922" s="87"/>
      <c r="T922" s="3"/>
      <c r="U922" s="3"/>
      <c r="V922" s="3"/>
      <c r="W922" s="3"/>
      <c r="X922" s="3"/>
      <c r="Y922" s="3"/>
      <c r="BQ922" s="3"/>
    </row>
    <row r="923" spans="19:69" s="4" customFormat="1" x14ac:dyDescent="0.25">
      <c r="S923" s="87"/>
      <c r="T923" s="3"/>
      <c r="U923" s="3"/>
      <c r="V923" s="3"/>
      <c r="W923" s="3"/>
      <c r="X923" s="3"/>
      <c r="Y923" s="3"/>
      <c r="BQ923" s="3"/>
    </row>
    <row r="924" spans="19:69" s="4" customFormat="1" x14ac:dyDescent="0.25">
      <c r="S924" s="87"/>
      <c r="T924" s="3"/>
      <c r="U924" s="3"/>
      <c r="V924" s="3"/>
      <c r="W924" s="3"/>
      <c r="X924" s="3"/>
      <c r="Y924" s="3"/>
      <c r="BQ924" s="3"/>
    </row>
    <row r="925" spans="19:69" s="4" customFormat="1" x14ac:dyDescent="0.25">
      <c r="S925" s="87"/>
      <c r="T925" s="3"/>
      <c r="U925" s="3"/>
      <c r="V925" s="3"/>
      <c r="W925" s="3"/>
      <c r="X925" s="3"/>
      <c r="Y925" s="3"/>
      <c r="BQ925" s="3"/>
    </row>
    <row r="926" spans="19:69" s="4" customFormat="1" x14ac:dyDescent="0.25">
      <c r="S926" s="87"/>
      <c r="T926" s="3"/>
      <c r="U926" s="3"/>
      <c r="V926" s="3"/>
      <c r="W926" s="3"/>
      <c r="X926" s="3"/>
      <c r="Y926" s="3"/>
      <c r="BQ926" s="3"/>
    </row>
    <row r="927" spans="19:69" s="4" customFormat="1" x14ac:dyDescent="0.25">
      <c r="S927" s="87"/>
      <c r="T927" s="3"/>
      <c r="U927" s="3"/>
      <c r="V927" s="3"/>
      <c r="W927" s="3"/>
      <c r="X927" s="3"/>
      <c r="Y927" s="3"/>
      <c r="BQ927" s="3"/>
    </row>
    <row r="928" spans="19:69" s="4" customFormat="1" x14ac:dyDescent="0.25">
      <c r="S928" s="87"/>
      <c r="T928" s="3"/>
      <c r="U928" s="3"/>
      <c r="V928" s="3"/>
      <c r="W928" s="3"/>
      <c r="X928" s="3"/>
      <c r="Y928" s="3"/>
      <c r="BQ928" s="3"/>
    </row>
    <row r="929" spans="19:69" s="4" customFormat="1" x14ac:dyDescent="0.25">
      <c r="S929" s="87"/>
      <c r="T929" s="3"/>
      <c r="U929" s="3"/>
      <c r="V929" s="3"/>
      <c r="W929" s="3"/>
      <c r="X929" s="3"/>
      <c r="Y929" s="3"/>
      <c r="BQ929" s="3"/>
    </row>
    <row r="930" spans="19:69" s="4" customFormat="1" x14ac:dyDescent="0.25">
      <c r="S930" s="87"/>
      <c r="T930" s="3"/>
      <c r="U930" s="3"/>
      <c r="V930" s="3"/>
      <c r="W930" s="3"/>
      <c r="X930" s="3"/>
      <c r="Y930" s="3"/>
      <c r="BQ930" s="3"/>
    </row>
    <row r="931" spans="19:69" s="4" customFormat="1" x14ac:dyDescent="0.25">
      <c r="S931" s="87"/>
      <c r="T931" s="3"/>
      <c r="U931" s="3"/>
      <c r="V931" s="3"/>
      <c r="W931" s="3"/>
      <c r="X931" s="3"/>
      <c r="Y931" s="3"/>
      <c r="BQ931" s="3"/>
    </row>
    <row r="932" spans="19:69" s="4" customFormat="1" x14ac:dyDescent="0.25">
      <c r="S932" s="87"/>
      <c r="T932" s="3"/>
      <c r="U932" s="3"/>
      <c r="V932" s="3"/>
      <c r="W932" s="3"/>
      <c r="X932" s="3"/>
      <c r="Y932" s="3"/>
      <c r="BQ932" s="3"/>
    </row>
    <row r="933" spans="19:69" s="4" customFormat="1" x14ac:dyDescent="0.25">
      <c r="S933" s="87"/>
      <c r="T933" s="3"/>
      <c r="U933" s="3"/>
      <c r="V933" s="3"/>
      <c r="W933" s="3"/>
      <c r="X933" s="3"/>
      <c r="Y933" s="3"/>
      <c r="BQ933" s="3"/>
    </row>
    <row r="934" spans="19:69" s="4" customFormat="1" x14ac:dyDescent="0.25">
      <c r="S934" s="87"/>
      <c r="T934" s="3"/>
      <c r="U934" s="3"/>
      <c r="V934" s="3"/>
      <c r="W934" s="3"/>
      <c r="X934" s="3"/>
      <c r="Y934" s="3"/>
      <c r="BQ934" s="3"/>
    </row>
    <row r="935" spans="19:69" s="4" customFormat="1" x14ac:dyDescent="0.25">
      <c r="S935" s="87"/>
      <c r="T935" s="3"/>
      <c r="U935" s="3"/>
      <c r="V935" s="3"/>
      <c r="W935" s="3"/>
      <c r="X935" s="3"/>
      <c r="Y935" s="3"/>
      <c r="BQ935" s="3"/>
    </row>
    <row r="936" spans="19:69" s="4" customFormat="1" x14ac:dyDescent="0.25">
      <c r="S936" s="87"/>
      <c r="T936" s="3"/>
      <c r="U936" s="3"/>
      <c r="V936" s="3"/>
      <c r="W936" s="3"/>
      <c r="X936" s="3"/>
      <c r="Y936" s="3"/>
      <c r="BQ936" s="3"/>
    </row>
    <row r="937" spans="19:69" s="4" customFormat="1" x14ac:dyDescent="0.25">
      <c r="S937" s="87"/>
      <c r="T937" s="3"/>
      <c r="U937" s="3"/>
      <c r="V937" s="3"/>
      <c r="W937" s="3"/>
      <c r="X937" s="3"/>
      <c r="Y937" s="3"/>
      <c r="BQ937" s="3"/>
    </row>
    <row r="938" spans="19:69" s="4" customFormat="1" x14ac:dyDescent="0.25">
      <c r="S938" s="87"/>
      <c r="T938" s="3"/>
      <c r="U938" s="3"/>
      <c r="V938" s="3"/>
      <c r="W938" s="3"/>
      <c r="X938" s="3"/>
      <c r="Y938" s="3"/>
      <c r="BQ938" s="3"/>
    </row>
    <row r="939" spans="19:69" s="4" customFormat="1" x14ac:dyDescent="0.25">
      <c r="S939" s="87"/>
      <c r="T939" s="3"/>
      <c r="U939" s="3"/>
      <c r="V939" s="3"/>
      <c r="W939" s="3"/>
      <c r="X939" s="3"/>
      <c r="Y939" s="3"/>
      <c r="BQ939" s="3"/>
    </row>
    <row r="940" spans="19:69" s="4" customFormat="1" x14ac:dyDescent="0.25">
      <c r="S940" s="87"/>
      <c r="T940" s="3"/>
      <c r="U940" s="3"/>
      <c r="V940" s="3"/>
      <c r="W940" s="3"/>
      <c r="X940" s="3"/>
      <c r="Y940" s="3"/>
      <c r="BQ940" s="3"/>
    </row>
    <row r="941" spans="19:69" s="4" customFormat="1" x14ac:dyDescent="0.25">
      <c r="S941" s="87"/>
      <c r="T941" s="3"/>
      <c r="U941" s="3"/>
      <c r="V941" s="3"/>
      <c r="W941" s="3"/>
      <c r="X941" s="3"/>
      <c r="Y941" s="3"/>
      <c r="BQ941" s="3"/>
    </row>
    <row r="942" spans="19:69" s="4" customFormat="1" x14ac:dyDescent="0.25">
      <c r="S942" s="87"/>
      <c r="T942" s="3"/>
      <c r="U942" s="3"/>
      <c r="V942" s="3"/>
      <c r="W942" s="3"/>
      <c r="X942" s="3"/>
      <c r="Y942" s="3"/>
      <c r="BQ942" s="3"/>
    </row>
    <row r="943" spans="19:69" s="4" customFormat="1" x14ac:dyDescent="0.25">
      <c r="S943" s="87"/>
      <c r="T943" s="3"/>
      <c r="U943" s="3"/>
      <c r="V943" s="3"/>
      <c r="W943" s="3"/>
      <c r="X943" s="3"/>
      <c r="Y943" s="3"/>
      <c r="BQ943" s="3"/>
    </row>
    <row r="944" spans="19:69" s="4" customFormat="1" x14ac:dyDescent="0.25">
      <c r="S944" s="87"/>
      <c r="T944" s="3"/>
      <c r="U944" s="3"/>
      <c r="V944" s="3"/>
      <c r="W944" s="3"/>
      <c r="X944" s="3"/>
      <c r="Y944" s="3"/>
      <c r="BQ944" s="3"/>
    </row>
    <row r="945" spans="19:69" s="4" customFormat="1" x14ac:dyDescent="0.25">
      <c r="S945" s="87"/>
      <c r="T945" s="3"/>
      <c r="U945" s="3"/>
      <c r="V945" s="3"/>
      <c r="W945" s="3"/>
      <c r="X945" s="3"/>
      <c r="Y945" s="3"/>
      <c r="BQ945" s="3"/>
    </row>
    <row r="946" spans="19:69" s="4" customFormat="1" x14ac:dyDescent="0.25">
      <c r="S946" s="87"/>
      <c r="T946" s="3"/>
      <c r="U946" s="3"/>
      <c r="V946" s="3"/>
      <c r="W946" s="3"/>
      <c r="X946" s="3"/>
      <c r="Y946" s="3"/>
      <c r="BQ946" s="3"/>
    </row>
    <row r="947" spans="19:69" s="4" customFormat="1" x14ac:dyDescent="0.25">
      <c r="S947" s="87"/>
      <c r="T947" s="3"/>
      <c r="U947" s="3"/>
      <c r="V947" s="3"/>
      <c r="W947" s="3"/>
      <c r="X947" s="3"/>
      <c r="Y947" s="3"/>
      <c r="BQ947" s="3"/>
    </row>
    <row r="948" spans="19:69" s="4" customFormat="1" x14ac:dyDescent="0.25">
      <c r="S948" s="87"/>
      <c r="T948" s="3"/>
      <c r="U948" s="3"/>
      <c r="V948" s="3"/>
      <c r="W948" s="3"/>
      <c r="X948" s="3"/>
      <c r="Y948" s="3"/>
      <c r="BQ948" s="3"/>
    </row>
    <row r="949" spans="19:69" s="4" customFormat="1" x14ac:dyDescent="0.25">
      <c r="S949" s="87"/>
      <c r="T949" s="3"/>
      <c r="U949" s="3"/>
      <c r="V949" s="3"/>
      <c r="W949" s="3"/>
      <c r="X949" s="3"/>
      <c r="Y949" s="3"/>
      <c r="BQ949" s="3"/>
    </row>
    <row r="950" spans="19:69" s="4" customFormat="1" x14ac:dyDescent="0.25">
      <c r="S950" s="87"/>
      <c r="T950" s="3"/>
      <c r="U950" s="3"/>
      <c r="V950" s="3"/>
      <c r="W950" s="3"/>
      <c r="X950" s="3"/>
      <c r="Y950" s="3"/>
      <c r="BQ950" s="3"/>
    </row>
    <row r="951" spans="19:69" s="4" customFormat="1" x14ac:dyDescent="0.25">
      <c r="S951" s="87"/>
      <c r="T951" s="3"/>
      <c r="U951" s="3"/>
      <c r="V951" s="3"/>
      <c r="W951" s="3"/>
      <c r="X951" s="3"/>
      <c r="Y951" s="3"/>
      <c r="BQ951" s="3"/>
    </row>
    <row r="952" spans="19:69" s="4" customFormat="1" x14ac:dyDescent="0.25">
      <c r="S952" s="87"/>
      <c r="T952" s="3"/>
      <c r="U952" s="3"/>
      <c r="V952" s="3"/>
      <c r="W952" s="3"/>
      <c r="X952" s="3"/>
      <c r="Y952" s="3"/>
      <c r="BQ952" s="3"/>
    </row>
    <row r="953" spans="19:69" s="4" customFormat="1" x14ac:dyDescent="0.25">
      <c r="S953" s="87"/>
      <c r="T953" s="3"/>
      <c r="U953" s="3"/>
      <c r="V953" s="3"/>
      <c r="W953" s="3"/>
      <c r="X953" s="3"/>
      <c r="Y953" s="3"/>
      <c r="BQ953" s="3"/>
    </row>
    <row r="954" spans="19:69" s="4" customFormat="1" x14ac:dyDescent="0.25">
      <c r="S954" s="87"/>
      <c r="T954" s="3"/>
      <c r="U954" s="3"/>
      <c r="V954" s="3"/>
      <c r="W954" s="3"/>
      <c r="X954" s="3"/>
      <c r="Y954" s="3"/>
      <c r="BQ954" s="3"/>
    </row>
    <row r="955" spans="19:69" s="4" customFormat="1" x14ac:dyDescent="0.25">
      <c r="S955" s="87"/>
      <c r="T955" s="3"/>
      <c r="U955" s="3"/>
      <c r="V955" s="3"/>
      <c r="W955" s="3"/>
      <c r="X955" s="3"/>
      <c r="Y955" s="3"/>
      <c r="BQ955" s="3"/>
    </row>
    <row r="956" spans="19:69" s="4" customFormat="1" x14ac:dyDescent="0.25">
      <c r="S956" s="87"/>
      <c r="T956" s="3"/>
      <c r="U956" s="3"/>
      <c r="V956" s="3"/>
      <c r="W956" s="3"/>
      <c r="X956" s="3"/>
      <c r="Y956" s="3"/>
      <c r="BQ956" s="3"/>
    </row>
    <row r="957" spans="19:69" s="4" customFormat="1" x14ac:dyDescent="0.25">
      <c r="S957" s="87"/>
      <c r="T957" s="3"/>
      <c r="U957" s="3"/>
      <c r="V957" s="3"/>
      <c r="W957" s="3"/>
      <c r="X957" s="3"/>
      <c r="Y957" s="3"/>
      <c r="BQ957" s="3"/>
    </row>
    <row r="958" spans="19:69" s="4" customFormat="1" x14ac:dyDescent="0.25">
      <c r="S958" s="87"/>
      <c r="T958" s="3"/>
      <c r="U958" s="3"/>
      <c r="V958" s="3"/>
      <c r="W958" s="3"/>
      <c r="X958" s="3"/>
      <c r="Y958" s="3"/>
      <c r="BQ958" s="3"/>
    </row>
    <row r="959" spans="19:69" s="4" customFormat="1" x14ac:dyDescent="0.25">
      <c r="S959" s="87"/>
      <c r="T959" s="3"/>
      <c r="U959" s="3"/>
      <c r="V959" s="3"/>
      <c r="W959" s="3"/>
      <c r="X959" s="3"/>
      <c r="Y959" s="3"/>
      <c r="BQ959" s="3"/>
    </row>
    <row r="960" spans="19:69" s="4" customFormat="1" x14ac:dyDescent="0.25">
      <c r="S960" s="87"/>
      <c r="T960" s="3"/>
      <c r="U960" s="3"/>
      <c r="V960" s="3"/>
      <c r="W960" s="3"/>
      <c r="X960" s="3"/>
      <c r="Y960" s="3"/>
      <c r="BQ960" s="3"/>
    </row>
    <row r="961" spans="19:69" s="4" customFormat="1" x14ac:dyDescent="0.25">
      <c r="S961" s="87"/>
      <c r="T961" s="3"/>
      <c r="U961" s="3"/>
      <c r="V961" s="3"/>
      <c r="W961" s="3"/>
      <c r="X961" s="3"/>
      <c r="Y961" s="3"/>
      <c r="BQ961" s="3"/>
    </row>
    <row r="962" spans="19:69" s="4" customFormat="1" x14ac:dyDescent="0.25">
      <c r="S962" s="87"/>
      <c r="T962" s="3"/>
      <c r="U962" s="3"/>
      <c r="V962" s="3"/>
      <c r="W962" s="3"/>
      <c r="X962" s="3"/>
      <c r="Y962" s="3"/>
      <c r="BQ962" s="3"/>
    </row>
    <row r="963" spans="19:69" s="4" customFormat="1" x14ac:dyDescent="0.25">
      <c r="S963" s="87"/>
      <c r="T963" s="3"/>
      <c r="U963" s="3"/>
      <c r="V963" s="3"/>
      <c r="W963" s="3"/>
      <c r="X963" s="3"/>
      <c r="Y963" s="3"/>
      <c r="BQ963" s="3"/>
    </row>
    <row r="964" spans="19:69" s="4" customFormat="1" x14ac:dyDescent="0.25">
      <c r="S964" s="87"/>
      <c r="T964" s="3"/>
      <c r="U964" s="3"/>
      <c r="V964" s="3"/>
      <c r="W964" s="3"/>
      <c r="X964" s="3"/>
      <c r="Y964" s="3"/>
      <c r="BQ964" s="3"/>
    </row>
    <row r="965" spans="19:69" s="4" customFormat="1" x14ac:dyDescent="0.25">
      <c r="S965" s="87"/>
      <c r="T965" s="3"/>
      <c r="U965" s="3"/>
      <c r="V965" s="3"/>
      <c r="W965" s="3"/>
      <c r="X965" s="3"/>
      <c r="Y965" s="3"/>
      <c r="BQ965" s="3"/>
    </row>
    <row r="966" spans="19:69" s="4" customFormat="1" x14ac:dyDescent="0.25">
      <c r="S966" s="87"/>
      <c r="T966" s="3"/>
      <c r="U966" s="3"/>
      <c r="V966" s="3"/>
      <c r="W966" s="3"/>
      <c r="X966" s="3"/>
      <c r="Y966" s="3"/>
      <c r="BQ966" s="3"/>
    </row>
    <row r="967" spans="19:69" s="4" customFormat="1" x14ac:dyDescent="0.25">
      <c r="S967" s="87"/>
      <c r="T967" s="3"/>
      <c r="U967" s="3"/>
      <c r="V967" s="3"/>
      <c r="W967" s="3"/>
      <c r="X967" s="3"/>
      <c r="Y967" s="3"/>
      <c r="BQ967" s="3"/>
    </row>
    <row r="968" spans="19:69" s="4" customFormat="1" x14ac:dyDescent="0.25">
      <c r="S968" s="87"/>
      <c r="T968" s="3"/>
      <c r="U968" s="3"/>
      <c r="V968" s="3"/>
      <c r="W968" s="3"/>
      <c r="X968" s="3"/>
      <c r="Y968" s="3"/>
      <c r="BQ968" s="3"/>
    </row>
    <row r="969" spans="19:69" s="4" customFormat="1" x14ac:dyDescent="0.25">
      <c r="S969" s="87"/>
      <c r="T969" s="3"/>
      <c r="U969" s="3"/>
      <c r="V969" s="3"/>
      <c r="W969" s="3"/>
      <c r="X969" s="3"/>
      <c r="Y969" s="3"/>
      <c r="BQ969" s="3"/>
    </row>
    <row r="970" spans="19:69" s="4" customFormat="1" x14ac:dyDescent="0.25">
      <c r="S970" s="87"/>
      <c r="T970" s="3"/>
      <c r="U970" s="3"/>
      <c r="V970" s="3"/>
      <c r="W970" s="3"/>
      <c r="X970" s="3"/>
      <c r="Y970" s="3"/>
      <c r="BQ970" s="3"/>
    </row>
    <row r="971" spans="19:69" s="4" customFormat="1" x14ac:dyDescent="0.25">
      <c r="S971" s="87"/>
      <c r="T971" s="3"/>
      <c r="U971" s="3"/>
      <c r="V971" s="3"/>
      <c r="W971" s="3"/>
      <c r="X971" s="3"/>
      <c r="Y971" s="3"/>
      <c r="BQ971" s="3"/>
    </row>
    <row r="972" spans="19:69" s="4" customFormat="1" x14ac:dyDescent="0.25">
      <c r="S972" s="87"/>
      <c r="T972" s="3"/>
      <c r="U972" s="3"/>
      <c r="V972" s="3"/>
      <c r="W972" s="3"/>
      <c r="X972" s="3"/>
      <c r="Y972" s="3"/>
      <c r="BQ972" s="3"/>
    </row>
    <row r="973" spans="19:69" s="4" customFormat="1" x14ac:dyDescent="0.25">
      <c r="S973" s="87"/>
      <c r="T973" s="3"/>
      <c r="U973" s="3"/>
      <c r="V973" s="3"/>
      <c r="W973" s="3"/>
      <c r="X973" s="3"/>
      <c r="Y973" s="3"/>
      <c r="BQ973" s="3"/>
    </row>
    <row r="974" spans="19:69" s="4" customFormat="1" x14ac:dyDescent="0.25">
      <c r="S974" s="87"/>
      <c r="T974" s="3"/>
      <c r="U974" s="3"/>
      <c r="V974" s="3"/>
      <c r="W974" s="3"/>
      <c r="X974" s="3"/>
      <c r="Y974" s="3"/>
      <c r="BQ974" s="3"/>
    </row>
    <row r="975" spans="19:69" s="4" customFormat="1" x14ac:dyDescent="0.25">
      <c r="S975" s="87"/>
      <c r="T975" s="3"/>
      <c r="U975" s="3"/>
      <c r="V975" s="3"/>
      <c r="W975" s="3"/>
      <c r="X975" s="3"/>
      <c r="Y975" s="3"/>
      <c r="BQ975" s="3"/>
    </row>
    <row r="976" spans="19:69" s="4" customFormat="1" x14ac:dyDescent="0.25">
      <c r="S976" s="87"/>
      <c r="T976" s="3"/>
      <c r="U976" s="3"/>
      <c r="V976" s="3"/>
      <c r="W976" s="3"/>
      <c r="X976" s="3"/>
      <c r="Y976" s="3"/>
      <c r="BQ976" s="3"/>
    </row>
    <row r="977" spans="19:69" s="4" customFormat="1" x14ac:dyDescent="0.25">
      <c r="S977" s="87"/>
      <c r="T977" s="3"/>
      <c r="U977" s="3"/>
      <c r="V977" s="3"/>
      <c r="W977" s="3"/>
      <c r="X977" s="3"/>
      <c r="Y977" s="3"/>
      <c r="BQ977" s="3"/>
    </row>
    <row r="978" spans="19:69" s="4" customFormat="1" x14ac:dyDescent="0.25">
      <c r="S978" s="87"/>
      <c r="T978" s="3"/>
      <c r="U978" s="3"/>
      <c r="V978" s="3"/>
      <c r="W978" s="3"/>
      <c r="X978" s="3"/>
      <c r="Y978" s="3"/>
      <c r="BQ978" s="3"/>
    </row>
    <row r="979" spans="19:69" s="4" customFormat="1" x14ac:dyDescent="0.25">
      <c r="S979" s="87"/>
      <c r="T979" s="3"/>
      <c r="U979" s="3"/>
      <c r="V979" s="3"/>
      <c r="W979" s="3"/>
      <c r="X979" s="3"/>
      <c r="Y979" s="3"/>
      <c r="BQ979" s="3"/>
    </row>
    <row r="980" spans="19:69" s="4" customFormat="1" x14ac:dyDescent="0.25">
      <c r="S980" s="87"/>
      <c r="T980" s="3"/>
      <c r="U980" s="3"/>
      <c r="V980" s="3"/>
      <c r="W980" s="3"/>
      <c r="X980" s="3"/>
      <c r="Y980" s="3"/>
      <c r="BQ980" s="3"/>
    </row>
    <row r="981" spans="19:69" s="4" customFormat="1" x14ac:dyDescent="0.25">
      <c r="S981" s="87"/>
      <c r="T981" s="3"/>
      <c r="U981" s="3"/>
      <c r="V981" s="3"/>
      <c r="W981" s="3"/>
      <c r="X981" s="3"/>
      <c r="Y981" s="3"/>
      <c r="BQ981" s="3"/>
    </row>
    <row r="982" spans="19:69" s="4" customFormat="1" x14ac:dyDescent="0.25">
      <c r="S982" s="87"/>
      <c r="T982" s="3"/>
      <c r="U982" s="3"/>
      <c r="V982" s="3"/>
      <c r="W982" s="3"/>
      <c r="X982" s="3"/>
      <c r="Y982" s="3"/>
      <c r="BQ982" s="3"/>
    </row>
    <row r="983" spans="19:69" s="4" customFormat="1" x14ac:dyDescent="0.25">
      <c r="S983" s="87"/>
      <c r="T983" s="3"/>
      <c r="U983" s="3"/>
      <c r="V983" s="3"/>
      <c r="W983" s="3"/>
      <c r="X983" s="3"/>
      <c r="Y983" s="3"/>
      <c r="BQ983" s="3"/>
    </row>
    <row r="984" spans="19:69" s="4" customFormat="1" x14ac:dyDescent="0.25">
      <c r="S984" s="87"/>
      <c r="T984" s="3"/>
      <c r="U984" s="3"/>
      <c r="V984" s="3"/>
      <c r="W984" s="3"/>
      <c r="X984" s="3"/>
      <c r="Y984" s="3"/>
      <c r="BQ984" s="3"/>
    </row>
    <row r="985" spans="19:69" s="4" customFormat="1" x14ac:dyDescent="0.25">
      <c r="S985" s="87"/>
      <c r="T985" s="3"/>
      <c r="U985" s="3"/>
      <c r="V985" s="3"/>
      <c r="W985" s="3"/>
      <c r="X985" s="3"/>
      <c r="Y985" s="3"/>
      <c r="BQ985" s="3"/>
    </row>
    <row r="986" spans="19:69" s="4" customFormat="1" x14ac:dyDescent="0.25">
      <c r="S986" s="87"/>
      <c r="T986" s="3"/>
      <c r="U986" s="3"/>
      <c r="V986" s="3"/>
      <c r="W986" s="3"/>
      <c r="X986" s="3"/>
      <c r="Y986" s="3"/>
      <c r="BQ986" s="3"/>
    </row>
    <row r="987" spans="19:69" s="4" customFormat="1" x14ac:dyDescent="0.25">
      <c r="S987" s="87"/>
      <c r="T987" s="3"/>
      <c r="U987" s="3"/>
      <c r="V987" s="3"/>
      <c r="W987" s="3"/>
      <c r="X987" s="3"/>
      <c r="Y987" s="3"/>
      <c r="BQ987" s="3"/>
    </row>
    <row r="988" spans="19:69" s="4" customFormat="1" x14ac:dyDescent="0.25">
      <c r="S988" s="87"/>
      <c r="T988" s="3"/>
      <c r="U988" s="3"/>
      <c r="V988" s="3"/>
      <c r="W988" s="3"/>
      <c r="X988" s="3"/>
      <c r="Y988" s="3"/>
      <c r="BQ988" s="3"/>
    </row>
    <row r="989" spans="19:69" s="4" customFormat="1" x14ac:dyDescent="0.25">
      <c r="S989" s="87"/>
      <c r="T989" s="3"/>
      <c r="U989" s="3"/>
      <c r="V989" s="3"/>
      <c r="W989" s="3"/>
      <c r="X989" s="3"/>
      <c r="Y989" s="3"/>
      <c r="BQ989" s="3"/>
    </row>
    <row r="990" spans="19:69" s="4" customFormat="1" x14ac:dyDescent="0.25">
      <c r="S990" s="87"/>
      <c r="T990" s="3"/>
      <c r="U990" s="3"/>
      <c r="V990" s="3"/>
      <c r="W990" s="3"/>
      <c r="X990" s="3"/>
      <c r="Y990" s="3"/>
      <c r="BQ990" s="3"/>
    </row>
    <row r="991" spans="19:69" s="4" customFormat="1" x14ac:dyDescent="0.25">
      <c r="S991" s="87"/>
      <c r="T991" s="3"/>
      <c r="U991" s="3"/>
      <c r="V991" s="3"/>
      <c r="W991" s="3"/>
      <c r="X991" s="3"/>
      <c r="Y991" s="3"/>
      <c r="BQ991" s="3"/>
    </row>
    <row r="992" spans="19:69" s="4" customFormat="1" x14ac:dyDescent="0.25">
      <c r="S992" s="87"/>
      <c r="T992" s="3"/>
      <c r="U992" s="3"/>
      <c r="V992" s="3"/>
      <c r="W992" s="3"/>
      <c r="X992" s="3"/>
      <c r="Y992" s="3"/>
      <c r="BQ992" s="3"/>
    </row>
    <row r="993" spans="19:69" s="4" customFormat="1" x14ac:dyDescent="0.25">
      <c r="S993" s="87"/>
      <c r="T993" s="3"/>
      <c r="U993" s="3"/>
      <c r="V993" s="3"/>
      <c r="W993" s="3"/>
      <c r="X993" s="3"/>
      <c r="Y993" s="3"/>
      <c r="BQ993" s="3"/>
    </row>
    <row r="994" spans="19:69" s="4" customFormat="1" x14ac:dyDescent="0.25">
      <c r="S994" s="87"/>
      <c r="T994" s="3"/>
      <c r="U994" s="3"/>
      <c r="V994" s="3"/>
      <c r="W994" s="3"/>
      <c r="X994" s="3"/>
      <c r="Y994" s="3"/>
      <c r="BQ994" s="3"/>
    </row>
    <row r="995" spans="19:69" s="4" customFormat="1" x14ac:dyDescent="0.25">
      <c r="S995" s="87"/>
      <c r="T995" s="3"/>
      <c r="U995" s="3"/>
      <c r="V995" s="3"/>
      <c r="W995" s="3"/>
      <c r="X995" s="3"/>
      <c r="Y995" s="3"/>
      <c r="BQ995" s="3"/>
    </row>
    <row r="996" spans="19:69" s="4" customFormat="1" x14ac:dyDescent="0.25">
      <c r="S996" s="87"/>
      <c r="T996" s="3"/>
      <c r="U996" s="3"/>
      <c r="V996" s="3"/>
      <c r="W996" s="3"/>
      <c r="X996" s="3"/>
      <c r="Y996" s="3"/>
      <c r="BQ996" s="3"/>
    </row>
    <row r="997" spans="19:69" s="4" customFormat="1" x14ac:dyDescent="0.25">
      <c r="S997" s="87"/>
      <c r="T997" s="3"/>
      <c r="U997" s="3"/>
      <c r="V997" s="3"/>
      <c r="W997" s="3"/>
      <c r="X997" s="3"/>
      <c r="Y997" s="3"/>
      <c r="BQ997" s="3"/>
    </row>
    <row r="998" spans="19:69" s="4" customFormat="1" x14ac:dyDescent="0.25">
      <c r="S998" s="87"/>
      <c r="T998" s="3"/>
      <c r="U998" s="3"/>
      <c r="V998" s="3"/>
      <c r="W998" s="3"/>
      <c r="X998" s="3"/>
      <c r="Y998" s="3"/>
      <c r="BQ998" s="3"/>
    </row>
    <row r="999" spans="19:69" s="4" customFormat="1" x14ac:dyDescent="0.25">
      <c r="S999" s="87"/>
      <c r="T999" s="3"/>
      <c r="U999" s="3"/>
      <c r="V999" s="3"/>
      <c r="W999" s="3"/>
      <c r="X999" s="3"/>
      <c r="Y999" s="3"/>
      <c r="BQ999" s="3"/>
    </row>
    <row r="1000" spans="19:69" s="4" customFormat="1" x14ac:dyDescent="0.25">
      <c r="S1000" s="87"/>
      <c r="T1000" s="3"/>
      <c r="U1000" s="3"/>
      <c r="V1000" s="3"/>
      <c r="W1000" s="3"/>
      <c r="X1000" s="3"/>
      <c r="Y1000" s="3"/>
      <c r="BQ1000" s="3"/>
    </row>
    <row r="1001" spans="19:69" s="4" customFormat="1" x14ac:dyDescent="0.25">
      <c r="S1001" s="87"/>
      <c r="T1001" s="3"/>
      <c r="U1001" s="3"/>
      <c r="V1001" s="3"/>
      <c r="W1001" s="3"/>
      <c r="X1001" s="3"/>
      <c r="Y1001" s="3"/>
      <c r="BQ1001" s="3"/>
    </row>
    <row r="1002" spans="19:69" s="4" customFormat="1" x14ac:dyDescent="0.25">
      <c r="S1002" s="87"/>
      <c r="T1002" s="3"/>
      <c r="U1002" s="3"/>
      <c r="V1002" s="3"/>
      <c r="W1002" s="3"/>
      <c r="X1002" s="3"/>
      <c r="Y1002" s="3"/>
      <c r="BQ1002" s="3"/>
    </row>
    <row r="1003" spans="19:69" s="4" customFormat="1" x14ac:dyDescent="0.25">
      <c r="S1003" s="87"/>
      <c r="T1003" s="3"/>
      <c r="U1003" s="3"/>
      <c r="V1003" s="3"/>
      <c r="W1003" s="3"/>
      <c r="X1003" s="3"/>
      <c r="Y1003" s="3"/>
      <c r="BQ1003" s="3"/>
    </row>
    <row r="1004" spans="19:69" s="4" customFormat="1" x14ac:dyDescent="0.25">
      <c r="S1004" s="87"/>
      <c r="T1004" s="3"/>
      <c r="U1004" s="3"/>
      <c r="V1004" s="3"/>
      <c r="W1004" s="3"/>
      <c r="X1004" s="3"/>
      <c r="Y1004" s="3"/>
      <c r="BQ1004" s="3"/>
    </row>
    <row r="1005" spans="19:69" s="4" customFormat="1" x14ac:dyDescent="0.25">
      <c r="S1005" s="87"/>
      <c r="T1005" s="3"/>
      <c r="U1005" s="3"/>
      <c r="V1005" s="3"/>
      <c r="W1005" s="3"/>
      <c r="X1005" s="3"/>
      <c r="Y1005" s="3"/>
      <c r="BQ1005" s="3"/>
    </row>
    <row r="1006" spans="19:69" s="4" customFormat="1" x14ac:dyDescent="0.25">
      <c r="S1006" s="87"/>
      <c r="T1006" s="3"/>
      <c r="U1006" s="3"/>
      <c r="V1006" s="3"/>
      <c r="W1006" s="3"/>
      <c r="X1006" s="3"/>
      <c r="Y1006" s="3"/>
      <c r="BQ1006" s="3"/>
    </row>
    <row r="1007" spans="19:69" s="4" customFormat="1" x14ac:dyDescent="0.25">
      <c r="S1007" s="87"/>
      <c r="T1007" s="3"/>
      <c r="U1007" s="3"/>
      <c r="V1007" s="3"/>
      <c r="W1007" s="3"/>
      <c r="X1007" s="3"/>
      <c r="Y1007" s="3"/>
      <c r="BQ1007" s="3"/>
    </row>
    <row r="1008" spans="19:69" s="4" customFormat="1" x14ac:dyDescent="0.25">
      <c r="S1008" s="87"/>
      <c r="T1008" s="3"/>
      <c r="U1008" s="3"/>
      <c r="V1008" s="3"/>
      <c r="W1008" s="3"/>
      <c r="X1008" s="3"/>
      <c r="Y1008" s="3"/>
      <c r="BQ1008" s="3"/>
    </row>
    <row r="1009" spans="19:69" s="4" customFormat="1" x14ac:dyDescent="0.25">
      <c r="S1009" s="87"/>
      <c r="T1009" s="3"/>
      <c r="U1009" s="3"/>
      <c r="V1009" s="3"/>
      <c r="W1009" s="3"/>
      <c r="X1009" s="3"/>
      <c r="Y1009" s="3"/>
      <c r="BQ1009" s="3"/>
    </row>
    <row r="1010" spans="19:69" s="4" customFormat="1" x14ac:dyDescent="0.25">
      <c r="S1010" s="87"/>
      <c r="T1010" s="3"/>
      <c r="U1010" s="3"/>
      <c r="V1010" s="3"/>
      <c r="W1010" s="3"/>
      <c r="X1010" s="3"/>
      <c r="Y1010" s="3"/>
      <c r="BQ1010" s="3"/>
    </row>
    <row r="1011" spans="19:69" s="4" customFormat="1" x14ac:dyDescent="0.25">
      <c r="S1011" s="87"/>
      <c r="T1011" s="3"/>
      <c r="U1011" s="3"/>
      <c r="V1011" s="3"/>
      <c r="W1011" s="3"/>
      <c r="X1011" s="3"/>
      <c r="Y1011" s="3"/>
      <c r="BQ1011" s="3"/>
    </row>
    <row r="1012" spans="19:69" s="4" customFormat="1" x14ac:dyDescent="0.25">
      <c r="S1012" s="87"/>
      <c r="T1012" s="3"/>
      <c r="U1012" s="3"/>
      <c r="V1012" s="3"/>
      <c r="W1012" s="3"/>
      <c r="X1012" s="3"/>
      <c r="Y1012" s="3"/>
      <c r="BQ1012" s="3"/>
    </row>
    <row r="1013" spans="19:69" s="4" customFormat="1" x14ac:dyDescent="0.25">
      <c r="S1013" s="87"/>
      <c r="T1013" s="3"/>
      <c r="U1013" s="3"/>
      <c r="V1013" s="3"/>
      <c r="W1013" s="3"/>
      <c r="X1013" s="3"/>
      <c r="Y1013" s="3"/>
      <c r="BQ1013" s="3"/>
    </row>
    <row r="1014" spans="19:69" s="4" customFormat="1" x14ac:dyDescent="0.25">
      <c r="S1014" s="87"/>
      <c r="T1014" s="3"/>
      <c r="U1014" s="3"/>
      <c r="V1014" s="3"/>
      <c r="W1014" s="3"/>
      <c r="X1014" s="3"/>
      <c r="Y1014" s="3"/>
      <c r="BQ1014" s="3"/>
    </row>
    <row r="1015" spans="19:69" s="4" customFormat="1" x14ac:dyDescent="0.25">
      <c r="S1015" s="87"/>
      <c r="T1015" s="3"/>
      <c r="U1015" s="3"/>
      <c r="V1015" s="3"/>
      <c r="W1015" s="3"/>
      <c r="X1015" s="3"/>
      <c r="Y1015" s="3"/>
      <c r="BQ1015" s="3"/>
    </row>
    <row r="1016" spans="19:69" s="4" customFormat="1" x14ac:dyDescent="0.25">
      <c r="S1016" s="87"/>
      <c r="T1016" s="3"/>
      <c r="U1016" s="3"/>
      <c r="V1016" s="3"/>
      <c r="W1016" s="3"/>
      <c r="X1016" s="3"/>
      <c r="Y1016" s="3"/>
      <c r="BQ1016" s="3"/>
    </row>
    <row r="1017" spans="19:69" s="4" customFormat="1" x14ac:dyDescent="0.25">
      <c r="S1017" s="87"/>
      <c r="T1017" s="3"/>
      <c r="U1017" s="3"/>
      <c r="V1017" s="3"/>
      <c r="W1017" s="3"/>
      <c r="X1017" s="3"/>
      <c r="Y1017" s="3"/>
      <c r="BQ1017" s="3"/>
    </row>
    <row r="1018" spans="19:69" s="4" customFormat="1" x14ac:dyDescent="0.25">
      <c r="S1018" s="87"/>
      <c r="T1018" s="3"/>
      <c r="U1018" s="3"/>
      <c r="V1018" s="3"/>
      <c r="W1018" s="3"/>
      <c r="X1018" s="3"/>
      <c r="Y1018" s="3"/>
      <c r="BQ1018" s="3"/>
    </row>
    <row r="1019" spans="19:69" s="4" customFormat="1" x14ac:dyDescent="0.25">
      <c r="S1019" s="87"/>
      <c r="T1019" s="3"/>
      <c r="U1019" s="3"/>
      <c r="V1019" s="3"/>
      <c r="W1019" s="3"/>
      <c r="X1019" s="3"/>
      <c r="Y1019" s="3"/>
      <c r="BQ1019" s="3"/>
    </row>
    <row r="1020" spans="19:69" s="4" customFormat="1" x14ac:dyDescent="0.25">
      <c r="S1020" s="87"/>
      <c r="T1020" s="3"/>
      <c r="U1020" s="3"/>
      <c r="V1020" s="3"/>
      <c r="W1020" s="3"/>
      <c r="X1020" s="3"/>
      <c r="Y1020" s="3"/>
      <c r="BQ1020" s="3"/>
    </row>
    <row r="1021" spans="19:69" s="4" customFormat="1" x14ac:dyDescent="0.25">
      <c r="S1021" s="87"/>
      <c r="T1021" s="3"/>
      <c r="U1021" s="3"/>
      <c r="V1021" s="3"/>
      <c r="W1021" s="3"/>
      <c r="X1021" s="3"/>
      <c r="Y1021" s="3"/>
      <c r="BQ1021" s="3"/>
    </row>
    <row r="1022" spans="19:69" s="4" customFormat="1" x14ac:dyDescent="0.25">
      <c r="S1022" s="87"/>
      <c r="T1022" s="3"/>
      <c r="U1022" s="3"/>
      <c r="V1022" s="3"/>
      <c r="W1022" s="3"/>
      <c r="X1022" s="3"/>
      <c r="Y1022" s="3"/>
      <c r="BQ1022" s="3"/>
    </row>
    <row r="1023" spans="19:69" s="4" customFormat="1" x14ac:dyDescent="0.25">
      <c r="S1023" s="87"/>
      <c r="T1023" s="3"/>
      <c r="U1023" s="3"/>
      <c r="V1023" s="3"/>
      <c r="W1023" s="3"/>
      <c r="X1023" s="3"/>
      <c r="Y1023" s="3"/>
      <c r="BQ1023" s="3"/>
    </row>
    <row r="1024" spans="19:69" s="4" customFormat="1" x14ac:dyDescent="0.25">
      <c r="S1024" s="87"/>
      <c r="T1024" s="3"/>
      <c r="U1024" s="3"/>
      <c r="V1024" s="3"/>
      <c r="W1024" s="3"/>
      <c r="X1024" s="3"/>
      <c r="Y1024" s="3"/>
      <c r="BQ1024" s="3"/>
    </row>
    <row r="1025" spans="19:69" s="4" customFormat="1" x14ac:dyDescent="0.25">
      <c r="S1025" s="87"/>
      <c r="T1025" s="3"/>
      <c r="U1025" s="3"/>
      <c r="V1025" s="3"/>
      <c r="W1025" s="3"/>
      <c r="X1025" s="3"/>
      <c r="Y1025" s="3"/>
      <c r="BQ1025" s="3"/>
    </row>
    <row r="1026" spans="19:69" s="4" customFormat="1" x14ac:dyDescent="0.25">
      <c r="S1026" s="87"/>
      <c r="T1026" s="3"/>
      <c r="U1026" s="3"/>
      <c r="V1026" s="3"/>
      <c r="W1026" s="3"/>
      <c r="X1026" s="3"/>
      <c r="Y1026" s="3"/>
      <c r="BQ1026" s="3"/>
    </row>
    <row r="1027" spans="19:69" s="4" customFormat="1" x14ac:dyDescent="0.25">
      <c r="S1027" s="87"/>
      <c r="T1027" s="3"/>
      <c r="U1027" s="3"/>
      <c r="V1027" s="3"/>
      <c r="W1027" s="3"/>
      <c r="X1027" s="3"/>
      <c r="Y1027" s="3"/>
      <c r="BQ1027" s="3"/>
    </row>
    <row r="1028" spans="19:69" s="4" customFormat="1" x14ac:dyDescent="0.25">
      <c r="S1028" s="87"/>
      <c r="T1028" s="3"/>
      <c r="U1028" s="3"/>
      <c r="V1028" s="3"/>
      <c r="W1028" s="3"/>
      <c r="X1028" s="3"/>
      <c r="Y1028" s="3"/>
      <c r="BQ1028" s="3"/>
    </row>
    <row r="1029" spans="19:69" s="4" customFormat="1" x14ac:dyDescent="0.25">
      <c r="S1029" s="87"/>
      <c r="T1029" s="3"/>
      <c r="U1029" s="3"/>
      <c r="V1029" s="3"/>
      <c r="W1029" s="3"/>
      <c r="X1029" s="3"/>
      <c r="Y1029" s="3"/>
      <c r="BQ1029" s="3"/>
    </row>
    <row r="1030" spans="19:69" s="4" customFormat="1" x14ac:dyDescent="0.25">
      <c r="S1030" s="87"/>
      <c r="T1030" s="3"/>
      <c r="U1030" s="3"/>
      <c r="V1030" s="3"/>
      <c r="W1030" s="3"/>
      <c r="X1030" s="3"/>
      <c r="Y1030" s="3"/>
      <c r="BQ1030" s="3"/>
    </row>
    <row r="1031" spans="19:69" s="4" customFormat="1" x14ac:dyDescent="0.25">
      <c r="S1031" s="87"/>
      <c r="T1031" s="3"/>
      <c r="U1031" s="3"/>
      <c r="V1031" s="3"/>
      <c r="W1031" s="3"/>
      <c r="X1031" s="3"/>
      <c r="Y1031" s="3"/>
      <c r="BQ1031" s="3"/>
    </row>
    <row r="1032" spans="19:69" s="4" customFormat="1" x14ac:dyDescent="0.25">
      <c r="S1032" s="87"/>
      <c r="T1032" s="3"/>
      <c r="U1032" s="3"/>
      <c r="V1032" s="3"/>
      <c r="W1032" s="3"/>
      <c r="X1032" s="3"/>
      <c r="Y1032" s="3"/>
      <c r="BQ1032" s="3"/>
    </row>
    <row r="1033" spans="19:69" s="4" customFormat="1" x14ac:dyDescent="0.25">
      <c r="S1033" s="87"/>
      <c r="T1033" s="3"/>
      <c r="U1033" s="3"/>
      <c r="V1033" s="3"/>
      <c r="W1033" s="3"/>
      <c r="X1033" s="3"/>
      <c r="Y1033" s="3"/>
      <c r="BQ1033" s="3"/>
    </row>
    <row r="1034" spans="19:69" s="4" customFormat="1" x14ac:dyDescent="0.25">
      <c r="S1034" s="87"/>
      <c r="T1034" s="3"/>
      <c r="U1034" s="3"/>
      <c r="V1034" s="3"/>
      <c r="W1034" s="3"/>
      <c r="X1034" s="3"/>
      <c r="Y1034" s="3"/>
      <c r="BQ1034" s="3"/>
    </row>
    <row r="1035" spans="19:69" s="4" customFormat="1" x14ac:dyDescent="0.25">
      <c r="S1035" s="87"/>
      <c r="T1035" s="3"/>
      <c r="U1035" s="3"/>
      <c r="V1035" s="3"/>
      <c r="W1035" s="3"/>
      <c r="X1035" s="3"/>
      <c r="Y1035" s="3"/>
      <c r="BQ1035" s="3"/>
    </row>
    <row r="1036" spans="19:69" s="4" customFormat="1" x14ac:dyDescent="0.25">
      <c r="S1036" s="87"/>
      <c r="T1036" s="3"/>
      <c r="U1036" s="3"/>
      <c r="V1036" s="3"/>
      <c r="W1036" s="3"/>
      <c r="X1036" s="3"/>
      <c r="Y1036" s="3"/>
      <c r="BQ1036" s="3"/>
    </row>
    <row r="1037" spans="19:69" s="4" customFormat="1" x14ac:dyDescent="0.25">
      <c r="S1037" s="87"/>
      <c r="T1037" s="3"/>
      <c r="U1037" s="3"/>
      <c r="V1037" s="3"/>
      <c r="W1037" s="3"/>
      <c r="X1037" s="3"/>
      <c r="Y1037" s="3"/>
      <c r="BQ1037" s="3"/>
    </row>
    <row r="1038" spans="19:69" s="4" customFormat="1" x14ac:dyDescent="0.25">
      <c r="S1038" s="87"/>
      <c r="T1038" s="3"/>
      <c r="U1038" s="3"/>
      <c r="V1038" s="3"/>
      <c r="W1038" s="3"/>
      <c r="X1038" s="3"/>
      <c r="Y1038" s="3"/>
      <c r="BQ1038" s="3"/>
    </row>
    <row r="1039" spans="19:69" s="4" customFormat="1" x14ac:dyDescent="0.25">
      <c r="S1039" s="87"/>
      <c r="T1039" s="3"/>
      <c r="U1039" s="3"/>
      <c r="V1039" s="3"/>
      <c r="W1039" s="3"/>
      <c r="X1039" s="3"/>
      <c r="Y1039" s="3"/>
      <c r="BQ1039" s="3"/>
    </row>
    <row r="1040" spans="19:69" s="4" customFormat="1" x14ac:dyDescent="0.25">
      <c r="S1040" s="87"/>
      <c r="T1040" s="3"/>
      <c r="U1040" s="3"/>
      <c r="V1040" s="3"/>
      <c r="W1040" s="3"/>
      <c r="X1040" s="3"/>
      <c r="Y1040" s="3"/>
      <c r="BQ1040" s="3"/>
    </row>
    <row r="1041" spans="19:69" s="4" customFormat="1" x14ac:dyDescent="0.25">
      <c r="S1041" s="87"/>
      <c r="T1041" s="3"/>
      <c r="U1041" s="3"/>
      <c r="V1041" s="3"/>
      <c r="W1041" s="3"/>
      <c r="X1041" s="3"/>
      <c r="Y1041" s="3"/>
      <c r="BQ1041" s="3"/>
    </row>
    <row r="1042" spans="19:69" s="4" customFormat="1" x14ac:dyDescent="0.25">
      <c r="S1042" s="87"/>
      <c r="T1042" s="3"/>
      <c r="U1042" s="3"/>
      <c r="V1042" s="3"/>
      <c r="W1042" s="3"/>
      <c r="X1042" s="3"/>
      <c r="Y1042" s="3"/>
      <c r="BQ1042" s="3"/>
    </row>
    <row r="1043" spans="19:69" s="4" customFormat="1" x14ac:dyDescent="0.25">
      <c r="S1043" s="87"/>
      <c r="T1043" s="3"/>
      <c r="U1043" s="3"/>
      <c r="V1043" s="3"/>
      <c r="W1043" s="3"/>
      <c r="X1043" s="3"/>
      <c r="Y1043" s="3"/>
      <c r="BQ1043" s="3"/>
    </row>
    <row r="1044" spans="19:69" s="4" customFormat="1" x14ac:dyDescent="0.25">
      <c r="S1044" s="87"/>
      <c r="T1044" s="3"/>
      <c r="U1044" s="3"/>
      <c r="V1044" s="3"/>
      <c r="W1044" s="3"/>
      <c r="X1044" s="3"/>
      <c r="Y1044" s="3"/>
      <c r="BQ1044" s="3"/>
    </row>
    <row r="1045" spans="19:69" s="4" customFormat="1" x14ac:dyDescent="0.25">
      <c r="S1045" s="87"/>
      <c r="T1045" s="3"/>
      <c r="U1045" s="3"/>
      <c r="V1045" s="3"/>
      <c r="W1045" s="3"/>
      <c r="X1045" s="3"/>
      <c r="Y1045" s="3"/>
      <c r="BQ1045" s="3"/>
    </row>
    <row r="1046" spans="19:69" s="4" customFormat="1" x14ac:dyDescent="0.25">
      <c r="S1046" s="87"/>
      <c r="T1046" s="3"/>
      <c r="U1046" s="3"/>
      <c r="V1046" s="3"/>
      <c r="W1046" s="3"/>
      <c r="X1046" s="3"/>
      <c r="Y1046" s="3"/>
      <c r="BQ1046" s="3"/>
    </row>
    <row r="1047" spans="19:69" s="4" customFormat="1" x14ac:dyDescent="0.25">
      <c r="S1047" s="87"/>
      <c r="T1047" s="3"/>
      <c r="U1047" s="3"/>
      <c r="V1047" s="3"/>
      <c r="W1047" s="3"/>
      <c r="X1047" s="3"/>
      <c r="Y1047" s="3"/>
      <c r="BQ1047" s="3"/>
    </row>
    <row r="1048" spans="19:69" s="4" customFormat="1" x14ac:dyDescent="0.25">
      <c r="S1048" s="87"/>
      <c r="T1048" s="3"/>
      <c r="U1048" s="3"/>
      <c r="V1048" s="3"/>
      <c r="W1048" s="3"/>
      <c r="X1048" s="3"/>
      <c r="Y1048" s="3"/>
      <c r="BQ1048" s="3"/>
    </row>
    <row r="1049" spans="19:69" s="4" customFormat="1" x14ac:dyDescent="0.25">
      <c r="S1049" s="87"/>
      <c r="T1049" s="3"/>
      <c r="U1049" s="3"/>
      <c r="V1049" s="3"/>
      <c r="W1049" s="3"/>
      <c r="X1049" s="3"/>
      <c r="Y1049" s="3"/>
      <c r="BQ1049" s="3"/>
    </row>
    <row r="1050" spans="19:69" s="4" customFormat="1" x14ac:dyDescent="0.25">
      <c r="S1050" s="87"/>
      <c r="T1050" s="3"/>
      <c r="U1050" s="3"/>
      <c r="V1050" s="3"/>
      <c r="W1050" s="3"/>
      <c r="X1050" s="3"/>
      <c r="Y1050" s="3"/>
      <c r="BQ1050" s="3"/>
    </row>
    <row r="1051" spans="19:69" s="4" customFormat="1" x14ac:dyDescent="0.25">
      <c r="S1051" s="87"/>
      <c r="T1051" s="3"/>
      <c r="U1051" s="3"/>
      <c r="V1051" s="3"/>
      <c r="W1051" s="3"/>
      <c r="X1051" s="3"/>
      <c r="Y1051" s="3"/>
      <c r="BQ1051" s="3"/>
    </row>
    <row r="1052" spans="19:69" s="4" customFormat="1" x14ac:dyDescent="0.25">
      <c r="S1052" s="87"/>
      <c r="T1052" s="3"/>
      <c r="U1052" s="3"/>
      <c r="V1052" s="3"/>
      <c r="W1052" s="3"/>
      <c r="X1052" s="3"/>
      <c r="Y1052" s="3"/>
      <c r="BQ1052" s="3"/>
    </row>
    <row r="1053" spans="19:69" s="4" customFormat="1" x14ac:dyDescent="0.25">
      <c r="S1053" s="87"/>
      <c r="T1053" s="3"/>
      <c r="U1053" s="3"/>
      <c r="V1053" s="3"/>
      <c r="W1053" s="3"/>
      <c r="X1053" s="3"/>
      <c r="Y1053" s="3"/>
      <c r="BQ1053" s="3"/>
    </row>
    <row r="1054" spans="19:69" s="4" customFormat="1" x14ac:dyDescent="0.25">
      <c r="S1054" s="87"/>
      <c r="T1054" s="3"/>
      <c r="U1054" s="3"/>
      <c r="V1054" s="3"/>
      <c r="W1054" s="3"/>
      <c r="X1054" s="3"/>
      <c r="Y1054" s="3"/>
      <c r="BQ1054" s="3"/>
    </row>
    <row r="1055" spans="19:69" s="4" customFormat="1" x14ac:dyDescent="0.25">
      <c r="S1055" s="87"/>
      <c r="T1055" s="3"/>
      <c r="U1055" s="3"/>
      <c r="V1055" s="3"/>
      <c r="W1055" s="3"/>
      <c r="X1055" s="3"/>
      <c r="Y1055" s="3"/>
      <c r="BQ1055" s="3"/>
    </row>
    <row r="1056" spans="19:69" s="4" customFormat="1" x14ac:dyDescent="0.25">
      <c r="S1056" s="87"/>
      <c r="T1056" s="3"/>
      <c r="U1056" s="3"/>
      <c r="V1056" s="3"/>
      <c r="W1056" s="3"/>
      <c r="X1056" s="3"/>
      <c r="Y1056" s="3"/>
      <c r="BQ1056" s="3"/>
    </row>
    <row r="1057" spans="19:69" s="4" customFormat="1" x14ac:dyDescent="0.25">
      <c r="S1057" s="87"/>
      <c r="T1057" s="3"/>
      <c r="U1057" s="3"/>
      <c r="V1057" s="3"/>
      <c r="W1057" s="3"/>
      <c r="X1057" s="3"/>
      <c r="Y1057" s="3"/>
      <c r="BQ1057" s="3"/>
    </row>
    <row r="1058" spans="19:69" s="4" customFormat="1" x14ac:dyDescent="0.25">
      <c r="S1058" s="87"/>
      <c r="T1058" s="3"/>
      <c r="U1058" s="3"/>
      <c r="V1058" s="3"/>
      <c r="W1058" s="3"/>
      <c r="X1058" s="3"/>
      <c r="Y1058" s="3"/>
      <c r="BQ1058" s="3"/>
    </row>
    <row r="1059" spans="19:69" s="4" customFormat="1" x14ac:dyDescent="0.25">
      <c r="S1059" s="87"/>
      <c r="T1059" s="3"/>
      <c r="U1059" s="3"/>
      <c r="V1059" s="3"/>
      <c r="W1059" s="3"/>
      <c r="X1059" s="3"/>
      <c r="Y1059" s="3"/>
      <c r="BQ1059" s="3"/>
    </row>
    <row r="1060" spans="19:69" s="4" customFormat="1" x14ac:dyDescent="0.25">
      <c r="S1060" s="87"/>
      <c r="T1060" s="3"/>
      <c r="U1060" s="3"/>
      <c r="V1060" s="3"/>
      <c r="W1060" s="3"/>
      <c r="X1060" s="3"/>
      <c r="Y1060" s="3"/>
      <c r="BQ1060" s="3"/>
    </row>
    <row r="1061" spans="19:69" s="4" customFormat="1" x14ac:dyDescent="0.25">
      <c r="S1061" s="87"/>
      <c r="T1061" s="3"/>
      <c r="U1061" s="3"/>
      <c r="V1061" s="3"/>
      <c r="W1061" s="3"/>
      <c r="X1061" s="3"/>
      <c r="Y1061" s="3"/>
      <c r="BQ1061" s="3"/>
    </row>
    <row r="1062" spans="19:69" s="4" customFormat="1" x14ac:dyDescent="0.25">
      <c r="S1062" s="87"/>
      <c r="T1062" s="3"/>
      <c r="U1062" s="3"/>
      <c r="V1062" s="3"/>
      <c r="W1062" s="3"/>
      <c r="X1062" s="3"/>
      <c r="Y1062" s="3"/>
      <c r="BQ1062" s="3"/>
    </row>
    <row r="1063" spans="19:69" s="4" customFormat="1" x14ac:dyDescent="0.25">
      <c r="S1063" s="87"/>
      <c r="T1063" s="3"/>
      <c r="U1063" s="3"/>
      <c r="V1063" s="3"/>
      <c r="W1063" s="3"/>
      <c r="X1063" s="3"/>
      <c r="Y1063" s="3"/>
      <c r="BQ1063" s="3"/>
    </row>
    <row r="1064" spans="19:69" s="4" customFormat="1" x14ac:dyDescent="0.25">
      <c r="S1064" s="87"/>
      <c r="T1064" s="3"/>
      <c r="U1064" s="3"/>
      <c r="V1064" s="3"/>
      <c r="W1064" s="3"/>
      <c r="X1064" s="3"/>
      <c r="Y1064" s="3"/>
      <c r="BQ1064" s="3"/>
    </row>
    <row r="1065" spans="19:69" s="4" customFormat="1" x14ac:dyDescent="0.25">
      <c r="S1065" s="87"/>
      <c r="T1065" s="3"/>
      <c r="U1065" s="3"/>
      <c r="V1065" s="3"/>
      <c r="W1065" s="3"/>
      <c r="X1065" s="3"/>
      <c r="Y1065" s="3"/>
      <c r="BQ1065" s="3"/>
    </row>
    <row r="1066" spans="19:69" s="4" customFormat="1" x14ac:dyDescent="0.25">
      <c r="S1066" s="87"/>
      <c r="T1066" s="3"/>
      <c r="U1066" s="3"/>
      <c r="V1066" s="3"/>
      <c r="W1066" s="3"/>
      <c r="X1066" s="3"/>
      <c r="Y1066" s="3"/>
      <c r="BQ1066" s="3"/>
    </row>
    <row r="1067" spans="19:69" s="4" customFormat="1" x14ac:dyDescent="0.25">
      <c r="S1067" s="87"/>
      <c r="T1067" s="3"/>
      <c r="U1067" s="3"/>
      <c r="V1067" s="3"/>
      <c r="W1067" s="3"/>
      <c r="X1067" s="3"/>
      <c r="Y1067" s="3"/>
      <c r="BQ1067" s="3"/>
    </row>
    <row r="1068" spans="19:69" s="4" customFormat="1" x14ac:dyDescent="0.25">
      <c r="S1068" s="87"/>
      <c r="T1068" s="3"/>
      <c r="U1068" s="3"/>
      <c r="V1068" s="3"/>
      <c r="W1068" s="3"/>
      <c r="X1068" s="3"/>
      <c r="Y1068" s="3"/>
      <c r="BQ1068" s="3"/>
    </row>
    <row r="1069" spans="19:69" s="4" customFormat="1" x14ac:dyDescent="0.25">
      <c r="S1069" s="87"/>
      <c r="T1069" s="3"/>
      <c r="U1069" s="3"/>
      <c r="V1069" s="3"/>
      <c r="W1069" s="3"/>
      <c r="X1069" s="3"/>
      <c r="Y1069" s="3"/>
      <c r="BQ1069" s="3"/>
    </row>
    <row r="1070" spans="19:69" s="4" customFormat="1" x14ac:dyDescent="0.25">
      <c r="S1070" s="87"/>
      <c r="T1070" s="3"/>
      <c r="U1070" s="3"/>
      <c r="V1070" s="3"/>
      <c r="W1070" s="3"/>
      <c r="X1070" s="3"/>
      <c r="Y1070" s="3"/>
      <c r="BQ1070" s="3"/>
    </row>
    <row r="1071" spans="19:69" s="4" customFormat="1" x14ac:dyDescent="0.25">
      <c r="S1071" s="87"/>
      <c r="T1071" s="3"/>
      <c r="U1071" s="3"/>
      <c r="V1071" s="3"/>
      <c r="W1071" s="3"/>
      <c r="X1071" s="3"/>
      <c r="Y1071" s="3"/>
      <c r="BQ1071" s="3"/>
    </row>
    <row r="1072" spans="19:69" s="4" customFormat="1" x14ac:dyDescent="0.25">
      <c r="S1072" s="87"/>
      <c r="T1072" s="3"/>
      <c r="U1072" s="3"/>
      <c r="V1072" s="3"/>
      <c r="W1072" s="3"/>
      <c r="X1072" s="3"/>
      <c r="Y1072" s="3"/>
      <c r="BQ1072" s="3"/>
    </row>
    <row r="1073" spans="19:69" s="4" customFormat="1" x14ac:dyDescent="0.25">
      <c r="S1073" s="87"/>
      <c r="T1073" s="3"/>
      <c r="U1073" s="3"/>
      <c r="V1073" s="3"/>
      <c r="W1073" s="3"/>
      <c r="X1073" s="3"/>
      <c r="Y1073" s="3"/>
      <c r="BQ1073" s="3"/>
    </row>
    <row r="1074" spans="19:69" s="4" customFormat="1" x14ac:dyDescent="0.25">
      <c r="S1074" s="87"/>
      <c r="T1074" s="3"/>
      <c r="U1074" s="3"/>
      <c r="V1074" s="3"/>
      <c r="W1074" s="3"/>
      <c r="X1074" s="3"/>
      <c r="Y1074" s="3"/>
      <c r="BQ1074" s="3"/>
    </row>
    <row r="1075" spans="19:69" s="4" customFormat="1" x14ac:dyDescent="0.25">
      <c r="S1075" s="87"/>
      <c r="T1075" s="3"/>
      <c r="U1075" s="3"/>
      <c r="V1075" s="3"/>
      <c r="W1075" s="3"/>
      <c r="X1075" s="3"/>
      <c r="Y1075" s="3"/>
      <c r="BQ1075" s="3"/>
    </row>
    <row r="1076" spans="19:69" s="4" customFormat="1" x14ac:dyDescent="0.25">
      <c r="S1076" s="87"/>
      <c r="T1076" s="3"/>
      <c r="U1076" s="3"/>
      <c r="V1076" s="3"/>
      <c r="W1076" s="3"/>
      <c r="X1076" s="3"/>
      <c r="Y1076" s="3"/>
      <c r="BQ1076" s="3"/>
    </row>
    <row r="1077" spans="19:69" s="4" customFormat="1" x14ac:dyDescent="0.25">
      <c r="S1077" s="87"/>
      <c r="T1077" s="3"/>
      <c r="U1077" s="3"/>
      <c r="V1077" s="3"/>
      <c r="W1077" s="3"/>
      <c r="X1077" s="3"/>
      <c r="Y1077" s="3"/>
      <c r="BQ1077" s="3"/>
    </row>
    <row r="1078" spans="19:69" s="4" customFormat="1" x14ac:dyDescent="0.25">
      <c r="S1078" s="87"/>
      <c r="T1078" s="3"/>
      <c r="U1078" s="3"/>
      <c r="V1078" s="3"/>
      <c r="W1078" s="3"/>
      <c r="X1078" s="3"/>
      <c r="Y1078" s="3"/>
      <c r="BQ1078" s="3"/>
    </row>
    <row r="1079" spans="19:69" s="4" customFormat="1" x14ac:dyDescent="0.25">
      <c r="S1079" s="87"/>
      <c r="T1079" s="3"/>
      <c r="U1079" s="3"/>
      <c r="V1079" s="3"/>
      <c r="W1079" s="3"/>
      <c r="X1079" s="3"/>
      <c r="Y1079" s="3"/>
      <c r="BQ1079" s="3"/>
    </row>
    <row r="1080" spans="19:69" s="4" customFormat="1" x14ac:dyDescent="0.25">
      <c r="S1080" s="87"/>
      <c r="T1080" s="3"/>
      <c r="U1080" s="3"/>
      <c r="V1080" s="3"/>
      <c r="W1080" s="3"/>
      <c r="X1080" s="3"/>
      <c r="Y1080" s="3"/>
      <c r="BQ1080" s="3"/>
    </row>
    <row r="1081" spans="19:69" s="4" customFormat="1" x14ac:dyDescent="0.25">
      <c r="S1081" s="87"/>
      <c r="T1081" s="3"/>
      <c r="U1081" s="3"/>
      <c r="V1081" s="3"/>
      <c r="W1081" s="3"/>
      <c r="X1081" s="3"/>
      <c r="Y1081" s="3"/>
      <c r="BQ1081" s="3"/>
    </row>
    <row r="1082" spans="19:69" s="4" customFormat="1" x14ac:dyDescent="0.25">
      <c r="S1082" s="87"/>
      <c r="T1082" s="3"/>
      <c r="U1082" s="3"/>
      <c r="V1082" s="3"/>
      <c r="W1082" s="3"/>
      <c r="X1082" s="3"/>
      <c r="Y1082" s="3"/>
      <c r="BQ1082" s="3"/>
    </row>
    <row r="1083" spans="19:69" s="4" customFormat="1" x14ac:dyDescent="0.25">
      <c r="S1083" s="87"/>
      <c r="T1083" s="3"/>
      <c r="U1083" s="3"/>
      <c r="V1083" s="3"/>
      <c r="W1083" s="3"/>
      <c r="X1083" s="3"/>
      <c r="Y1083" s="3"/>
      <c r="BQ1083" s="3"/>
    </row>
    <row r="1084" spans="19:69" s="4" customFormat="1" x14ac:dyDescent="0.25">
      <c r="S1084" s="87"/>
      <c r="T1084" s="3"/>
      <c r="U1084" s="3"/>
      <c r="V1084" s="3"/>
      <c r="W1084" s="3"/>
      <c r="X1084" s="3"/>
      <c r="Y1084" s="3"/>
      <c r="BQ1084" s="3"/>
    </row>
    <row r="1085" spans="19:69" s="4" customFormat="1" x14ac:dyDescent="0.25">
      <c r="S1085" s="87"/>
      <c r="T1085" s="3"/>
      <c r="U1085" s="3"/>
      <c r="V1085" s="3"/>
      <c r="W1085" s="3"/>
      <c r="X1085" s="3"/>
      <c r="Y1085" s="3"/>
      <c r="BQ1085" s="3"/>
    </row>
    <row r="1086" spans="19:69" s="4" customFormat="1" x14ac:dyDescent="0.25">
      <c r="S1086" s="87"/>
      <c r="T1086" s="3"/>
      <c r="U1086" s="3"/>
      <c r="V1086" s="3"/>
      <c r="W1086" s="3"/>
      <c r="X1086" s="3"/>
      <c r="Y1086" s="3"/>
      <c r="BQ1086" s="3"/>
    </row>
    <row r="1087" spans="19:69" s="4" customFormat="1" x14ac:dyDescent="0.25">
      <c r="S1087" s="87"/>
      <c r="T1087" s="3"/>
      <c r="U1087" s="3"/>
      <c r="V1087" s="3"/>
      <c r="W1087" s="3"/>
      <c r="X1087" s="3"/>
      <c r="Y1087" s="3"/>
      <c r="BQ1087" s="3"/>
    </row>
    <row r="1088" spans="19:69" s="4" customFormat="1" x14ac:dyDescent="0.25">
      <c r="S1088" s="87"/>
      <c r="T1088" s="3"/>
      <c r="U1088" s="3"/>
      <c r="V1088" s="3"/>
      <c r="W1088" s="3"/>
      <c r="X1088" s="3"/>
      <c r="Y1088" s="3"/>
      <c r="BQ1088" s="3"/>
    </row>
    <row r="1089" spans="19:69" s="4" customFormat="1" x14ac:dyDescent="0.25">
      <c r="S1089" s="87"/>
      <c r="T1089" s="3"/>
      <c r="U1089" s="3"/>
      <c r="V1089" s="3"/>
      <c r="W1089" s="3"/>
      <c r="X1089" s="3"/>
      <c r="Y1089" s="3"/>
      <c r="BQ1089" s="3"/>
    </row>
    <row r="1090" spans="19:69" s="4" customFormat="1" x14ac:dyDescent="0.25">
      <c r="S1090" s="87"/>
      <c r="T1090" s="3"/>
      <c r="U1090" s="3"/>
      <c r="V1090" s="3"/>
      <c r="W1090" s="3"/>
      <c r="X1090" s="3"/>
      <c r="Y1090" s="3"/>
      <c r="BQ1090" s="3"/>
    </row>
    <row r="1091" spans="19:69" s="4" customFormat="1" x14ac:dyDescent="0.25">
      <c r="S1091" s="87"/>
      <c r="T1091" s="3"/>
      <c r="U1091" s="3"/>
      <c r="V1091" s="3"/>
      <c r="W1091" s="3"/>
      <c r="X1091" s="3"/>
      <c r="Y1091" s="3"/>
      <c r="BQ1091" s="3"/>
    </row>
    <row r="1092" spans="19:69" s="4" customFormat="1" x14ac:dyDescent="0.25">
      <c r="S1092" s="87"/>
      <c r="T1092" s="3"/>
      <c r="U1092" s="3"/>
      <c r="V1092" s="3"/>
      <c r="W1092" s="3"/>
      <c r="X1092" s="3"/>
      <c r="Y1092" s="3"/>
      <c r="BQ1092" s="3"/>
    </row>
    <row r="1093" spans="19:69" s="4" customFormat="1" x14ac:dyDescent="0.25">
      <c r="S1093" s="87"/>
      <c r="T1093" s="3"/>
      <c r="U1093" s="3"/>
      <c r="V1093" s="3"/>
      <c r="W1093" s="3"/>
      <c r="X1093" s="3"/>
      <c r="Y1093" s="3"/>
      <c r="BQ1093" s="3"/>
    </row>
    <row r="1094" spans="19:69" s="4" customFormat="1" x14ac:dyDescent="0.25">
      <c r="S1094" s="87"/>
      <c r="T1094" s="3"/>
      <c r="U1094" s="3"/>
      <c r="V1094" s="3"/>
      <c r="W1094" s="3"/>
      <c r="X1094" s="3"/>
      <c r="Y1094" s="3"/>
      <c r="BQ1094" s="3"/>
    </row>
    <row r="1095" spans="19:69" s="4" customFormat="1" x14ac:dyDescent="0.25">
      <c r="S1095" s="87"/>
      <c r="T1095" s="3"/>
      <c r="U1095" s="3"/>
      <c r="V1095" s="3"/>
      <c r="W1095" s="3"/>
      <c r="X1095" s="3"/>
      <c r="Y1095" s="3"/>
      <c r="BQ1095" s="3"/>
    </row>
    <row r="1096" spans="19:69" s="4" customFormat="1" x14ac:dyDescent="0.25">
      <c r="S1096" s="87"/>
      <c r="T1096" s="3"/>
      <c r="U1096" s="3"/>
      <c r="V1096" s="3"/>
      <c r="W1096" s="3"/>
      <c r="X1096" s="3"/>
      <c r="Y1096" s="3"/>
      <c r="BQ1096" s="3"/>
    </row>
    <row r="1097" spans="19:69" s="4" customFormat="1" x14ac:dyDescent="0.25">
      <c r="S1097" s="87"/>
      <c r="T1097" s="3"/>
      <c r="U1097" s="3"/>
      <c r="V1097" s="3"/>
      <c r="W1097" s="3"/>
      <c r="X1097" s="3"/>
      <c r="Y1097" s="3"/>
      <c r="BQ1097" s="3"/>
    </row>
    <row r="1098" spans="19:69" s="4" customFormat="1" x14ac:dyDescent="0.25">
      <c r="S1098" s="87"/>
      <c r="T1098" s="3"/>
      <c r="U1098" s="3"/>
      <c r="V1098" s="3"/>
      <c r="W1098" s="3"/>
      <c r="X1098" s="3"/>
      <c r="Y1098" s="3"/>
      <c r="BQ1098" s="3"/>
    </row>
    <row r="1099" spans="19:69" s="4" customFormat="1" x14ac:dyDescent="0.25">
      <c r="S1099" s="87"/>
      <c r="T1099" s="3"/>
      <c r="U1099" s="3"/>
      <c r="V1099" s="3"/>
      <c r="W1099" s="3"/>
      <c r="X1099" s="3"/>
      <c r="Y1099" s="3"/>
      <c r="BQ1099" s="3"/>
    </row>
    <row r="1100" spans="19:69" s="4" customFormat="1" x14ac:dyDescent="0.25">
      <c r="S1100" s="87"/>
      <c r="T1100" s="3"/>
      <c r="U1100" s="3"/>
      <c r="V1100" s="3"/>
      <c r="W1100" s="3"/>
      <c r="X1100" s="3"/>
      <c r="Y1100" s="3"/>
      <c r="BQ1100" s="3"/>
    </row>
    <row r="1101" spans="19:69" s="4" customFormat="1" x14ac:dyDescent="0.25">
      <c r="S1101" s="87"/>
      <c r="T1101" s="3"/>
      <c r="U1101" s="3"/>
      <c r="V1101" s="3"/>
      <c r="W1101" s="3"/>
      <c r="X1101" s="3"/>
      <c r="Y1101" s="3"/>
      <c r="BQ1101" s="3"/>
    </row>
    <row r="1102" spans="19:69" s="4" customFormat="1" x14ac:dyDescent="0.25">
      <c r="S1102" s="87"/>
      <c r="T1102" s="3"/>
      <c r="U1102" s="3"/>
      <c r="V1102" s="3"/>
      <c r="W1102" s="3"/>
      <c r="X1102" s="3"/>
      <c r="Y1102" s="3"/>
      <c r="BQ1102" s="3"/>
    </row>
    <row r="1103" spans="19:69" s="4" customFormat="1" x14ac:dyDescent="0.25">
      <c r="S1103" s="87"/>
      <c r="T1103" s="3"/>
      <c r="U1103" s="3"/>
      <c r="V1103" s="3"/>
      <c r="W1103" s="3"/>
      <c r="X1103" s="3"/>
      <c r="Y1103" s="3"/>
      <c r="BQ1103" s="3"/>
    </row>
    <row r="1104" spans="19:69" s="4" customFormat="1" x14ac:dyDescent="0.25">
      <c r="S1104" s="87"/>
      <c r="T1104" s="3"/>
      <c r="U1104" s="3"/>
      <c r="V1104" s="3"/>
      <c r="W1104" s="3"/>
      <c r="X1104" s="3"/>
      <c r="Y1104" s="3"/>
      <c r="BQ1104" s="3"/>
    </row>
    <row r="1105" spans="19:69" s="4" customFormat="1" x14ac:dyDescent="0.25">
      <c r="S1105" s="87"/>
      <c r="T1105" s="3"/>
      <c r="U1105" s="3"/>
      <c r="V1105" s="3"/>
      <c r="W1105" s="3"/>
      <c r="X1105" s="3"/>
      <c r="Y1105" s="3"/>
      <c r="BQ1105" s="3"/>
    </row>
    <row r="1106" spans="19:69" s="4" customFormat="1" x14ac:dyDescent="0.25">
      <c r="S1106" s="87"/>
      <c r="T1106" s="3"/>
      <c r="U1106" s="3"/>
      <c r="V1106" s="3"/>
      <c r="W1106" s="3"/>
      <c r="X1106" s="3"/>
      <c r="Y1106" s="3"/>
      <c r="BQ1106" s="3"/>
    </row>
    <row r="1107" spans="19:69" s="4" customFormat="1" x14ac:dyDescent="0.25">
      <c r="S1107" s="87"/>
      <c r="T1107" s="3"/>
      <c r="U1107" s="3"/>
      <c r="V1107" s="3"/>
      <c r="W1107" s="3"/>
      <c r="X1107" s="3"/>
      <c r="Y1107" s="3"/>
      <c r="BQ1107" s="3"/>
    </row>
    <row r="1108" spans="19:69" s="4" customFormat="1" x14ac:dyDescent="0.25">
      <c r="S1108" s="87"/>
      <c r="T1108" s="3"/>
      <c r="U1108" s="3"/>
      <c r="V1108" s="3"/>
      <c r="W1108" s="3"/>
      <c r="X1108" s="3"/>
      <c r="Y1108" s="3"/>
      <c r="BQ1108" s="3"/>
    </row>
    <row r="1109" spans="19:69" s="4" customFormat="1" x14ac:dyDescent="0.25">
      <c r="S1109" s="87"/>
      <c r="T1109" s="3"/>
      <c r="U1109" s="3"/>
      <c r="V1109" s="3"/>
      <c r="W1109" s="3"/>
      <c r="X1109" s="3"/>
      <c r="Y1109" s="3"/>
      <c r="BQ1109" s="3"/>
    </row>
    <row r="1110" spans="19:69" s="4" customFormat="1" x14ac:dyDescent="0.25">
      <c r="S1110" s="87"/>
      <c r="T1110" s="3"/>
      <c r="U1110" s="3"/>
      <c r="V1110" s="3"/>
      <c r="W1110" s="3"/>
      <c r="X1110" s="3"/>
      <c r="Y1110" s="3"/>
      <c r="BQ1110" s="3"/>
    </row>
    <row r="1111" spans="19:69" s="4" customFormat="1" x14ac:dyDescent="0.25">
      <c r="S1111" s="87"/>
      <c r="T1111" s="3"/>
      <c r="U1111" s="3"/>
      <c r="V1111" s="3"/>
      <c r="W1111" s="3"/>
      <c r="X1111" s="3"/>
      <c r="Y1111" s="3"/>
      <c r="BQ1111" s="3"/>
    </row>
    <row r="1112" spans="19:69" s="4" customFormat="1" x14ac:dyDescent="0.25">
      <c r="S1112" s="87"/>
      <c r="T1112" s="3"/>
      <c r="U1112" s="3"/>
      <c r="V1112" s="3"/>
      <c r="W1112" s="3"/>
      <c r="X1112" s="3"/>
      <c r="Y1112" s="3"/>
      <c r="BQ1112" s="3"/>
    </row>
    <row r="1113" spans="19:69" s="4" customFormat="1" x14ac:dyDescent="0.25">
      <c r="S1113" s="87"/>
      <c r="T1113" s="3"/>
      <c r="U1113" s="3"/>
      <c r="V1113" s="3"/>
      <c r="W1113" s="3"/>
      <c r="X1113" s="3"/>
      <c r="Y1113" s="3"/>
      <c r="BQ1113" s="3"/>
    </row>
    <row r="1114" spans="19:69" s="4" customFormat="1" x14ac:dyDescent="0.25">
      <c r="S1114" s="87"/>
      <c r="T1114" s="3"/>
      <c r="U1114" s="3"/>
      <c r="V1114" s="3"/>
      <c r="W1114" s="3"/>
      <c r="X1114" s="3"/>
      <c r="Y1114" s="3"/>
      <c r="BQ1114" s="3"/>
    </row>
    <row r="1115" spans="19:69" s="4" customFormat="1" x14ac:dyDescent="0.25">
      <c r="S1115" s="87"/>
      <c r="T1115" s="3"/>
      <c r="U1115" s="3"/>
      <c r="V1115" s="3"/>
      <c r="W1115" s="3"/>
      <c r="X1115" s="3"/>
      <c r="Y1115" s="3"/>
      <c r="BQ1115" s="3"/>
    </row>
    <row r="1116" spans="19:69" s="4" customFormat="1" x14ac:dyDescent="0.25">
      <c r="S1116" s="87"/>
      <c r="T1116" s="3"/>
      <c r="U1116" s="3"/>
      <c r="V1116" s="3"/>
      <c r="W1116" s="3"/>
      <c r="X1116" s="3"/>
      <c r="Y1116" s="3"/>
      <c r="BQ1116" s="3"/>
    </row>
    <row r="1117" spans="19:69" s="4" customFormat="1" x14ac:dyDescent="0.25">
      <c r="S1117" s="87"/>
      <c r="T1117" s="3"/>
      <c r="U1117" s="3"/>
      <c r="V1117" s="3"/>
      <c r="W1117" s="3"/>
      <c r="X1117" s="3"/>
      <c r="Y1117" s="3"/>
      <c r="BQ1117" s="3"/>
    </row>
    <row r="1118" spans="19:69" s="4" customFormat="1" x14ac:dyDescent="0.25">
      <c r="S1118" s="87"/>
      <c r="T1118" s="3"/>
      <c r="U1118" s="3"/>
      <c r="V1118" s="3"/>
      <c r="W1118" s="3"/>
      <c r="X1118" s="3"/>
      <c r="Y1118" s="3"/>
      <c r="BQ1118" s="3"/>
    </row>
    <row r="1119" spans="19:69" s="4" customFormat="1" x14ac:dyDescent="0.25">
      <c r="S1119" s="87"/>
      <c r="T1119" s="3"/>
      <c r="U1119" s="3"/>
      <c r="V1119" s="3"/>
      <c r="W1119" s="3"/>
      <c r="X1119" s="3"/>
      <c r="Y1119" s="3"/>
      <c r="BQ1119" s="3"/>
    </row>
    <row r="1120" spans="19:69" s="4" customFormat="1" x14ac:dyDescent="0.25">
      <c r="S1120" s="87"/>
      <c r="T1120" s="3"/>
      <c r="U1120" s="3"/>
      <c r="V1120" s="3"/>
      <c r="W1120" s="3"/>
      <c r="X1120" s="3"/>
      <c r="Y1120" s="3"/>
      <c r="BQ1120" s="3"/>
    </row>
    <row r="1121" spans="19:69" s="4" customFormat="1" x14ac:dyDescent="0.25">
      <c r="S1121" s="87"/>
      <c r="T1121" s="3"/>
      <c r="U1121" s="3"/>
      <c r="V1121" s="3"/>
      <c r="W1121" s="3"/>
      <c r="X1121" s="3"/>
      <c r="Y1121" s="3"/>
      <c r="BQ1121" s="3"/>
    </row>
    <row r="1122" spans="19:69" s="4" customFormat="1" x14ac:dyDescent="0.25">
      <c r="S1122" s="87"/>
      <c r="T1122" s="3"/>
      <c r="U1122" s="3"/>
      <c r="V1122" s="3"/>
      <c r="W1122" s="3"/>
      <c r="X1122" s="3"/>
      <c r="Y1122" s="3"/>
      <c r="BQ1122" s="3"/>
    </row>
    <row r="1123" spans="19:69" s="4" customFormat="1" x14ac:dyDescent="0.25">
      <c r="S1123" s="87"/>
      <c r="T1123" s="3"/>
      <c r="U1123" s="3"/>
      <c r="V1123" s="3"/>
      <c r="W1123" s="3"/>
      <c r="X1123" s="3"/>
      <c r="Y1123" s="3"/>
      <c r="BQ1123" s="3"/>
    </row>
    <row r="1124" spans="19:69" s="4" customFormat="1" x14ac:dyDescent="0.25">
      <c r="S1124" s="87"/>
      <c r="T1124" s="3"/>
      <c r="U1124" s="3"/>
      <c r="V1124" s="3"/>
      <c r="W1124" s="3"/>
      <c r="X1124" s="3"/>
      <c r="Y1124" s="3"/>
      <c r="BQ1124" s="3"/>
    </row>
    <row r="1125" spans="19:69" s="4" customFormat="1" x14ac:dyDescent="0.25">
      <c r="S1125" s="87"/>
      <c r="T1125" s="3"/>
      <c r="U1125" s="3"/>
      <c r="V1125" s="3"/>
      <c r="W1125" s="3"/>
      <c r="X1125" s="3"/>
      <c r="Y1125" s="3"/>
      <c r="BQ1125" s="3"/>
    </row>
    <row r="1126" spans="19:69" s="4" customFormat="1" x14ac:dyDescent="0.25">
      <c r="S1126" s="87"/>
      <c r="T1126" s="3"/>
      <c r="U1126" s="3"/>
      <c r="V1126" s="3"/>
      <c r="W1126" s="3"/>
      <c r="X1126" s="3"/>
      <c r="Y1126" s="3"/>
      <c r="BQ1126" s="3"/>
    </row>
    <row r="1127" spans="19:69" s="4" customFormat="1" x14ac:dyDescent="0.25">
      <c r="S1127" s="87"/>
      <c r="T1127" s="3"/>
      <c r="U1127" s="3"/>
      <c r="V1127" s="3"/>
      <c r="W1127" s="3"/>
      <c r="X1127" s="3"/>
      <c r="Y1127" s="3"/>
      <c r="BQ1127" s="3"/>
    </row>
    <row r="1128" spans="19:69" s="4" customFormat="1" x14ac:dyDescent="0.25">
      <c r="S1128" s="87"/>
      <c r="T1128" s="3"/>
      <c r="U1128" s="3"/>
      <c r="V1128" s="3"/>
      <c r="W1128" s="3"/>
      <c r="X1128" s="3"/>
      <c r="Y1128" s="3"/>
      <c r="BQ1128" s="3"/>
    </row>
    <row r="1129" spans="19:69" s="4" customFormat="1" x14ac:dyDescent="0.25">
      <c r="S1129" s="87"/>
      <c r="T1129" s="3"/>
      <c r="U1129" s="3"/>
      <c r="V1129" s="3"/>
      <c r="W1129" s="3"/>
      <c r="X1129" s="3"/>
      <c r="Y1129" s="3"/>
      <c r="BQ1129" s="3"/>
    </row>
    <row r="1130" spans="19:69" s="4" customFormat="1" x14ac:dyDescent="0.25">
      <c r="S1130" s="87"/>
      <c r="T1130" s="3"/>
      <c r="U1130" s="3"/>
      <c r="V1130" s="3"/>
      <c r="W1130" s="3"/>
      <c r="X1130" s="3"/>
      <c r="Y1130" s="3"/>
      <c r="BQ1130" s="3"/>
    </row>
    <row r="1131" spans="19:69" s="4" customFormat="1" x14ac:dyDescent="0.25">
      <c r="S1131" s="87"/>
      <c r="T1131" s="3"/>
      <c r="U1131" s="3"/>
      <c r="V1131" s="3"/>
      <c r="W1131" s="3"/>
      <c r="X1131" s="3"/>
      <c r="Y1131" s="3"/>
      <c r="BQ1131" s="3"/>
    </row>
    <row r="1132" spans="19:69" s="4" customFormat="1" x14ac:dyDescent="0.25">
      <c r="S1132" s="87"/>
      <c r="T1132" s="3"/>
      <c r="U1132" s="3"/>
      <c r="V1132" s="3"/>
      <c r="W1132" s="3"/>
      <c r="X1132" s="3"/>
      <c r="Y1132" s="3"/>
      <c r="BQ1132" s="3"/>
    </row>
    <row r="1133" spans="19:69" s="4" customFormat="1" x14ac:dyDescent="0.25">
      <c r="S1133" s="87"/>
      <c r="T1133" s="3"/>
      <c r="U1133" s="3"/>
      <c r="V1133" s="3"/>
      <c r="W1133" s="3"/>
      <c r="X1133" s="3"/>
      <c r="Y1133" s="3"/>
      <c r="BQ1133" s="3"/>
    </row>
    <row r="1134" spans="19:69" s="4" customFormat="1" x14ac:dyDescent="0.25">
      <c r="S1134" s="87"/>
      <c r="T1134" s="3"/>
      <c r="U1134" s="3"/>
      <c r="V1134" s="3"/>
      <c r="W1134" s="3"/>
      <c r="X1134" s="3"/>
      <c r="Y1134" s="3"/>
      <c r="BQ1134" s="3"/>
    </row>
    <row r="1135" spans="19:69" s="4" customFormat="1" x14ac:dyDescent="0.25">
      <c r="S1135" s="87"/>
      <c r="T1135" s="3"/>
      <c r="U1135" s="3"/>
      <c r="V1135" s="3"/>
      <c r="W1135" s="3"/>
      <c r="X1135" s="3"/>
      <c r="Y1135" s="3"/>
      <c r="BQ1135" s="3"/>
    </row>
    <row r="1136" spans="19:69" s="4" customFormat="1" x14ac:dyDescent="0.25">
      <c r="S1136" s="87"/>
      <c r="T1136" s="3"/>
      <c r="U1136" s="3"/>
      <c r="V1136" s="3"/>
      <c r="W1136" s="3"/>
      <c r="X1136" s="3"/>
      <c r="Y1136" s="3"/>
      <c r="BQ1136" s="3"/>
    </row>
    <row r="1137" spans="19:69" s="4" customFormat="1" x14ac:dyDescent="0.25">
      <c r="S1137" s="87"/>
      <c r="T1137" s="3"/>
      <c r="U1137" s="3"/>
      <c r="V1137" s="3"/>
      <c r="W1137" s="3"/>
      <c r="X1137" s="3"/>
      <c r="Y1137" s="3"/>
      <c r="BQ1137" s="3"/>
    </row>
    <row r="1138" spans="19:69" s="4" customFormat="1" x14ac:dyDescent="0.25">
      <c r="S1138" s="87"/>
      <c r="T1138" s="3"/>
      <c r="U1138" s="3"/>
      <c r="V1138" s="3"/>
      <c r="W1138" s="3"/>
      <c r="X1138" s="3"/>
      <c r="Y1138" s="3"/>
      <c r="BQ1138" s="3"/>
    </row>
    <row r="1139" spans="19:69" s="4" customFormat="1" x14ac:dyDescent="0.25">
      <c r="S1139" s="87"/>
      <c r="T1139" s="3"/>
      <c r="U1139" s="3"/>
      <c r="V1139" s="3"/>
      <c r="W1139" s="3"/>
      <c r="X1139" s="3"/>
      <c r="Y1139" s="3"/>
      <c r="BQ1139" s="3"/>
    </row>
    <row r="1140" spans="19:69" s="4" customFormat="1" x14ac:dyDescent="0.25">
      <c r="S1140" s="87"/>
      <c r="T1140" s="3"/>
      <c r="U1140" s="3"/>
      <c r="V1140" s="3"/>
      <c r="W1140" s="3"/>
      <c r="X1140" s="3"/>
      <c r="Y1140" s="3"/>
      <c r="BQ1140" s="3"/>
    </row>
    <row r="1141" spans="19:69" s="4" customFormat="1" x14ac:dyDescent="0.25">
      <c r="S1141" s="87"/>
      <c r="T1141" s="3"/>
      <c r="U1141" s="3"/>
      <c r="V1141" s="3"/>
      <c r="W1141" s="3"/>
      <c r="X1141" s="3"/>
      <c r="Y1141" s="3"/>
      <c r="BQ1141" s="3"/>
    </row>
    <row r="1142" spans="19:69" s="4" customFormat="1" x14ac:dyDescent="0.25">
      <c r="S1142" s="87"/>
      <c r="T1142" s="3"/>
      <c r="U1142" s="3"/>
      <c r="V1142" s="3"/>
      <c r="W1142" s="3"/>
      <c r="X1142" s="3"/>
      <c r="Y1142" s="3"/>
      <c r="BQ1142" s="3"/>
    </row>
    <row r="1143" spans="19:69" s="4" customFormat="1" x14ac:dyDescent="0.25">
      <c r="S1143" s="87"/>
      <c r="T1143" s="3"/>
      <c r="U1143" s="3"/>
      <c r="V1143" s="3"/>
      <c r="W1143" s="3"/>
      <c r="X1143" s="3"/>
      <c r="Y1143" s="3"/>
      <c r="BQ1143" s="3"/>
    </row>
    <row r="1144" spans="19:69" s="4" customFormat="1" x14ac:dyDescent="0.25">
      <c r="S1144" s="87"/>
      <c r="T1144" s="3"/>
      <c r="U1144" s="3"/>
      <c r="V1144" s="3"/>
      <c r="W1144" s="3"/>
      <c r="X1144" s="3"/>
      <c r="Y1144" s="3"/>
      <c r="BQ1144" s="3"/>
    </row>
    <row r="1145" spans="19:69" s="4" customFormat="1" x14ac:dyDescent="0.25">
      <c r="S1145" s="87"/>
      <c r="T1145" s="3"/>
      <c r="U1145" s="3"/>
      <c r="V1145" s="3"/>
      <c r="W1145" s="3"/>
      <c r="X1145" s="3"/>
      <c r="Y1145" s="3"/>
      <c r="BQ1145" s="3"/>
    </row>
    <row r="1146" spans="19:69" s="4" customFormat="1" x14ac:dyDescent="0.25">
      <c r="S1146" s="87"/>
      <c r="T1146" s="3"/>
      <c r="U1146" s="3"/>
      <c r="V1146" s="3"/>
      <c r="W1146" s="3"/>
      <c r="X1146" s="3"/>
      <c r="Y1146" s="3"/>
      <c r="BQ1146" s="3"/>
    </row>
    <row r="1147" spans="19:69" s="4" customFormat="1" x14ac:dyDescent="0.25">
      <c r="S1147" s="87"/>
      <c r="T1147" s="3"/>
      <c r="U1147" s="3"/>
      <c r="V1147" s="3"/>
      <c r="W1147" s="3"/>
      <c r="X1147" s="3"/>
      <c r="Y1147" s="3"/>
      <c r="BQ1147" s="3"/>
    </row>
    <row r="1148" spans="19:69" s="4" customFormat="1" x14ac:dyDescent="0.25">
      <c r="S1148" s="87"/>
      <c r="T1148" s="3"/>
      <c r="U1148" s="3"/>
      <c r="V1148" s="3"/>
      <c r="W1148" s="3"/>
      <c r="X1148" s="3"/>
      <c r="Y1148" s="3"/>
      <c r="BQ1148" s="3"/>
    </row>
    <row r="1149" spans="19:69" s="4" customFormat="1" x14ac:dyDescent="0.25">
      <c r="S1149" s="87"/>
      <c r="T1149" s="3"/>
      <c r="U1149" s="3"/>
      <c r="V1149" s="3"/>
      <c r="W1149" s="3"/>
      <c r="X1149" s="3"/>
      <c r="Y1149" s="3"/>
      <c r="BQ1149" s="3"/>
    </row>
    <row r="1150" spans="19:69" s="4" customFormat="1" x14ac:dyDescent="0.25">
      <c r="S1150" s="87"/>
      <c r="T1150" s="3"/>
      <c r="U1150" s="3"/>
      <c r="V1150" s="3"/>
      <c r="W1150" s="3"/>
      <c r="X1150" s="3"/>
      <c r="Y1150" s="3"/>
      <c r="BQ1150" s="3"/>
    </row>
    <row r="1151" spans="19:69" s="4" customFormat="1" x14ac:dyDescent="0.25">
      <c r="S1151" s="87"/>
      <c r="T1151" s="3"/>
      <c r="U1151" s="3"/>
      <c r="V1151" s="3"/>
      <c r="W1151" s="3"/>
      <c r="X1151" s="3"/>
      <c r="Y1151" s="3"/>
      <c r="BQ1151" s="3"/>
    </row>
    <row r="1152" spans="19:69" s="4" customFormat="1" x14ac:dyDescent="0.25">
      <c r="S1152" s="87"/>
      <c r="T1152" s="3"/>
      <c r="U1152" s="3"/>
      <c r="V1152" s="3"/>
      <c r="W1152" s="3"/>
      <c r="X1152" s="3"/>
      <c r="Y1152" s="3"/>
      <c r="BQ1152" s="3"/>
    </row>
    <row r="1153" spans="19:69" s="4" customFormat="1" x14ac:dyDescent="0.25">
      <c r="S1153" s="87"/>
      <c r="T1153" s="3"/>
      <c r="U1153" s="3"/>
      <c r="V1153" s="3"/>
      <c r="W1153" s="3"/>
      <c r="X1153" s="3"/>
      <c r="Y1153" s="3"/>
      <c r="BQ1153" s="3"/>
    </row>
    <row r="1154" spans="19:69" s="4" customFormat="1" x14ac:dyDescent="0.25">
      <c r="S1154" s="87"/>
      <c r="T1154" s="3"/>
      <c r="U1154" s="3"/>
      <c r="V1154" s="3"/>
      <c r="W1154" s="3"/>
      <c r="X1154" s="3"/>
      <c r="Y1154" s="3"/>
      <c r="BQ1154" s="3"/>
    </row>
    <row r="1155" spans="19:69" s="4" customFormat="1" x14ac:dyDescent="0.25">
      <c r="S1155" s="87"/>
      <c r="T1155" s="3"/>
      <c r="U1155" s="3"/>
      <c r="V1155" s="3"/>
      <c r="W1155" s="3"/>
      <c r="X1155" s="3"/>
      <c r="Y1155" s="3"/>
      <c r="BQ1155" s="3"/>
    </row>
    <row r="1156" spans="19:69" s="4" customFormat="1" x14ac:dyDescent="0.25">
      <c r="S1156" s="87"/>
      <c r="T1156" s="3"/>
      <c r="U1156" s="3"/>
      <c r="V1156" s="3"/>
      <c r="W1156" s="3"/>
      <c r="X1156" s="3"/>
      <c r="Y1156" s="3"/>
      <c r="BQ1156" s="3"/>
    </row>
    <row r="1157" spans="19:69" s="4" customFormat="1" x14ac:dyDescent="0.25">
      <c r="S1157" s="87"/>
      <c r="T1157" s="3"/>
      <c r="U1157" s="3"/>
      <c r="V1157" s="3"/>
      <c r="W1157" s="3"/>
      <c r="X1157" s="3"/>
      <c r="Y1157" s="3"/>
      <c r="BQ1157" s="3"/>
    </row>
    <row r="1158" spans="19:69" s="4" customFormat="1" x14ac:dyDescent="0.25">
      <c r="S1158" s="87"/>
      <c r="T1158" s="3"/>
      <c r="U1158" s="3"/>
      <c r="V1158" s="3"/>
      <c r="W1158" s="3"/>
      <c r="X1158" s="3"/>
      <c r="Y1158" s="3"/>
      <c r="BQ1158" s="3"/>
    </row>
    <row r="1159" spans="19:69" s="4" customFormat="1" x14ac:dyDescent="0.25">
      <c r="S1159" s="87"/>
      <c r="T1159" s="3"/>
      <c r="U1159" s="3"/>
      <c r="V1159" s="3"/>
      <c r="W1159" s="3"/>
      <c r="X1159" s="3"/>
      <c r="Y1159" s="3"/>
      <c r="BQ1159" s="3"/>
    </row>
    <row r="1160" spans="19:69" s="4" customFormat="1" x14ac:dyDescent="0.25">
      <c r="S1160" s="87"/>
      <c r="T1160" s="3"/>
      <c r="U1160" s="3"/>
      <c r="V1160" s="3"/>
      <c r="W1160" s="3"/>
      <c r="X1160" s="3"/>
      <c r="Y1160" s="3"/>
      <c r="BQ1160" s="3"/>
    </row>
    <row r="1161" spans="19:69" s="4" customFormat="1" x14ac:dyDescent="0.25">
      <c r="S1161" s="87"/>
      <c r="T1161" s="3"/>
      <c r="U1161" s="3"/>
      <c r="V1161" s="3"/>
      <c r="W1161" s="3"/>
      <c r="X1161" s="3"/>
      <c r="Y1161" s="3"/>
      <c r="BQ1161" s="3"/>
    </row>
    <row r="1162" spans="19:69" s="4" customFormat="1" x14ac:dyDescent="0.25">
      <c r="S1162" s="87"/>
      <c r="T1162" s="3"/>
      <c r="U1162" s="3"/>
      <c r="V1162" s="3"/>
      <c r="W1162" s="3"/>
      <c r="X1162" s="3"/>
      <c r="Y1162" s="3"/>
      <c r="BQ1162" s="3"/>
    </row>
    <row r="1163" spans="19:69" s="4" customFormat="1" x14ac:dyDescent="0.25">
      <c r="S1163" s="87"/>
      <c r="T1163" s="3"/>
      <c r="U1163" s="3"/>
      <c r="V1163" s="3"/>
      <c r="W1163" s="3"/>
      <c r="X1163" s="3"/>
      <c r="Y1163" s="3"/>
      <c r="BQ1163" s="3"/>
    </row>
    <row r="1164" spans="19:69" s="4" customFormat="1" x14ac:dyDescent="0.25">
      <c r="S1164" s="87"/>
      <c r="T1164" s="3"/>
      <c r="U1164" s="3"/>
      <c r="V1164" s="3"/>
      <c r="W1164" s="3"/>
      <c r="X1164" s="3"/>
      <c r="Y1164" s="3"/>
      <c r="BQ1164" s="3"/>
    </row>
    <row r="1165" spans="19:69" s="4" customFormat="1" x14ac:dyDescent="0.25">
      <c r="S1165" s="87"/>
      <c r="T1165" s="3"/>
      <c r="U1165" s="3"/>
      <c r="V1165" s="3"/>
      <c r="W1165" s="3"/>
      <c r="X1165" s="3"/>
      <c r="Y1165" s="3"/>
      <c r="BQ1165" s="3"/>
    </row>
    <row r="1166" spans="19:69" s="4" customFormat="1" x14ac:dyDescent="0.25">
      <c r="S1166" s="87"/>
      <c r="T1166" s="3"/>
      <c r="U1166" s="3"/>
      <c r="V1166" s="3"/>
      <c r="W1166" s="3"/>
      <c r="X1166" s="3"/>
      <c r="Y1166" s="3"/>
      <c r="BQ1166" s="3"/>
    </row>
    <row r="1167" spans="19:69" s="4" customFormat="1" x14ac:dyDescent="0.25">
      <c r="S1167" s="87"/>
      <c r="T1167" s="3"/>
      <c r="U1167" s="3"/>
      <c r="V1167" s="3"/>
      <c r="W1167" s="3"/>
      <c r="X1167" s="3"/>
      <c r="Y1167" s="3"/>
      <c r="BQ1167" s="3"/>
    </row>
    <row r="1168" spans="19:69" s="4" customFormat="1" x14ac:dyDescent="0.25">
      <c r="S1168" s="87"/>
      <c r="T1168" s="3"/>
      <c r="U1168" s="3"/>
      <c r="V1168" s="3"/>
      <c r="W1168" s="3"/>
      <c r="X1168" s="3"/>
      <c r="Y1168" s="3"/>
      <c r="BQ1168" s="3"/>
    </row>
    <row r="1169" spans="19:69" s="4" customFormat="1" x14ac:dyDescent="0.25">
      <c r="S1169" s="87"/>
      <c r="T1169" s="3"/>
      <c r="U1169" s="3"/>
      <c r="V1169" s="3"/>
      <c r="W1169" s="3"/>
      <c r="X1169" s="3"/>
      <c r="Y1169" s="3"/>
      <c r="BQ1169" s="3"/>
    </row>
    <row r="1170" spans="19:69" s="4" customFormat="1" x14ac:dyDescent="0.25">
      <c r="S1170" s="87"/>
      <c r="T1170" s="3"/>
      <c r="U1170" s="3"/>
      <c r="V1170" s="3"/>
      <c r="W1170" s="3"/>
      <c r="X1170" s="3"/>
      <c r="Y1170" s="3"/>
      <c r="BQ1170" s="3"/>
    </row>
    <row r="1171" spans="19:69" s="4" customFormat="1" x14ac:dyDescent="0.25">
      <c r="S1171" s="87"/>
      <c r="T1171" s="3"/>
      <c r="U1171" s="3"/>
      <c r="V1171" s="3"/>
      <c r="W1171" s="3"/>
      <c r="X1171" s="3"/>
      <c r="Y1171" s="3"/>
      <c r="BQ1171" s="3"/>
    </row>
    <row r="1172" spans="19:69" s="4" customFormat="1" x14ac:dyDescent="0.25">
      <c r="S1172" s="87"/>
      <c r="T1172" s="3"/>
      <c r="U1172" s="3"/>
      <c r="V1172" s="3"/>
      <c r="W1172" s="3"/>
      <c r="X1172" s="3"/>
      <c r="Y1172" s="3"/>
      <c r="BQ1172" s="3"/>
    </row>
    <row r="1173" spans="19:69" s="4" customFormat="1" x14ac:dyDescent="0.25">
      <c r="S1173" s="87"/>
      <c r="T1173" s="3"/>
      <c r="U1173" s="3"/>
      <c r="V1173" s="3"/>
      <c r="W1173" s="3"/>
      <c r="X1173" s="3"/>
      <c r="Y1173" s="3"/>
      <c r="BQ1173" s="3"/>
    </row>
    <row r="1174" spans="19:69" s="4" customFormat="1" x14ac:dyDescent="0.25">
      <c r="S1174" s="87"/>
      <c r="T1174" s="3"/>
      <c r="U1174" s="3"/>
      <c r="V1174" s="3"/>
      <c r="W1174" s="3"/>
      <c r="X1174" s="3"/>
      <c r="Y1174" s="3"/>
      <c r="BQ1174" s="3"/>
    </row>
    <row r="1175" spans="19:69" s="4" customFormat="1" x14ac:dyDescent="0.25">
      <c r="S1175" s="87"/>
      <c r="T1175" s="3"/>
      <c r="U1175" s="3"/>
      <c r="V1175" s="3"/>
      <c r="W1175" s="3"/>
      <c r="X1175" s="3"/>
      <c r="Y1175" s="3"/>
      <c r="BQ1175" s="3"/>
    </row>
    <row r="1176" spans="19:69" s="4" customFormat="1" x14ac:dyDescent="0.25">
      <c r="S1176" s="87"/>
      <c r="T1176" s="3"/>
      <c r="U1176" s="3"/>
      <c r="V1176" s="3"/>
      <c r="W1176" s="3"/>
      <c r="X1176" s="3"/>
      <c r="Y1176" s="3"/>
      <c r="BQ1176" s="3"/>
    </row>
    <row r="1177" spans="19:69" s="4" customFormat="1" x14ac:dyDescent="0.25">
      <c r="S1177" s="87"/>
      <c r="T1177" s="3"/>
      <c r="U1177" s="3"/>
      <c r="V1177" s="3"/>
      <c r="W1177" s="3"/>
      <c r="X1177" s="3"/>
      <c r="Y1177" s="3"/>
      <c r="BQ1177" s="3"/>
    </row>
    <row r="1178" spans="19:69" s="4" customFormat="1" x14ac:dyDescent="0.25">
      <c r="S1178" s="87"/>
      <c r="T1178" s="3"/>
      <c r="U1178" s="3"/>
      <c r="V1178" s="3"/>
      <c r="W1178" s="3"/>
      <c r="X1178" s="3"/>
      <c r="Y1178" s="3"/>
      <c r="BQ1178" s="3"/>
    </row>
    <row r="1179" spans="19:69" s="4" customFormat="1" x14ac:dyDescent="0.25">
      <c r="S1179" s="87"/>
      <c r="T1179" s="3"/>
      <c r="U1179" s="3"/>
      <c r="V1179" s="3"/>
      <c r="W1179" s="3"/>
      <c r="X1179" s="3"/>
      <c r="Y1179" s="3"/>
      <c r="BQ1179" s="3"/>
    </row>
    <row r="1180" spans="19:69" s="4" customFormat="1" x14ac:dyDescent="0.25">
      <c r="S1180" s="87"/>
      <c r="T1180" s="3"/>
      <c r="U1180" s="3"/>
      <c r="V1180" s="3"/>
      <c r="W1180" s="3"/>
      <c r="X1180" s="3"/>
      <c r="Y1180" s="3"/>
      <c r="BQ1180" s="3"/>
    </row>
    <row r="1181" spans="19:69" s="4" customFormat="1" x14ac:dyDescent="0.25">
      <c r="S1181" s="87"/>
      <c r="T1181" s="3"/>
      <c r="U1181" s="3"/>
      <c r="V1181" s="3"/>
      <c r="W1181" s="3"/>
      <c r="X1181" s="3"/>
      <c r="Y1181" s="3"/>
      <c r="BQ1181" s="3"/>
    </row>
    <row r="1182" spans="19:69" s="4" customFormat="1" x14ac:dyDescent="0.25">
      <c r="S1182" s="87"/>
      <c r="T1182" s="3"/>
      <c r="U1182" s="3"/>
      <c r="V1182" s="3"/>
      <c r="W1182" s="3"/>
      <c r="X1182" s="3"/>
      <c r="Y1182" s="3"/>
      <c r="BQ1182" s="3"/>
    </row>
    <row r="1183" spans="19:69" s="4" customFormat="1" x14ac:dyDescent="0.25">
      <c r="S1183" s="87"/>
      <c r="T1183" s="3"/>
      <c r="U1183" s="3"/>
      <c r="V1183" s="3"/>
      <c r="W1183" s="3"/>
      <c r="X1183" s="3"/>
      <c r="Y1183" s="3"/>
      <c r="BQ1183" s="3"/>
    </row>
    <row r="1184" spans="19:69" s="4" customFormat="1" x14ac:dyDescent="0.25">
      <c r="S1184" s="87"/>
      <c r="T1184" s="3"/>
      <c r="U1184" s="3"/>
      <c r="V1184" s="3"/>
      <c r="W1184" s="3"/>
      <c r="X1184" s="3"/>
      <c r="Y1184" s="3"/>
      <c r="BQ1184" s="3"/>
    </row>
    <row r="1185" spans="19:69" s="4" customFormat="1" x14ac:dyDescent="0.25">
      <c r="S1185" s="87"/>
      <c r="T1185" s="3"/>
      <c r="U1185" s="3"/>
      <c r="V1185" s="3"/>
      <c r="W1185" s="3"/>
      <c r="X1185" s="3"/>
      <c r="Y1185" s="3"/>
      <c r="BQ1185" s="3"/>
    </row>
    <row r="1186" spans="19:69" s="4" customFormat="1" x14ac:dyDescent="0.25">
      <c r="S1186" s="87"/>
      <c r="T1186" s="3"/>
      <c r="U1186" s="3"/>
      <c r="V1186" s="3"/>
      <c r="W1186" s="3"/>
      <c r="X1186" s="3"/>
      <c r="Y1186" s="3"/>
      <c r="BQ1186" s="3"/>
    </row>
    <row r="1187" spans="19:69" s="4" customFormat="1" x14ac:dyDescent="0.25">
      <c r="S1187" s="87"/>
      <c r="T1187" s="3"/>
      <c r="U1187" s="3"/>
      <c r="V1187" s="3"/>
      <c r="W1187" s="3"/>
      <c r="X1187" s="3"/>
      <c r="Y1187" s="3"/>
      <c r="BQ1187" s="3"/>
    </row>
    <row r="1188" spans="19:69" s="4" customFormat="1" x14ac:dyDescent="0.25">
      <c r="S1188" s="87"/>
      <c r="T1188" s="3"/>
      <c r="U1188" s="3"/>
      <c r="V1188" s="3"/>
      <c r="W1188" s="3"/>
      <c r="X1188" s="3"/>
      <c r="Y1188" s="3"/>
      <c r="BQ1188" s="3"/>
    </row>
    <row r="1189" spans="19:69" s="4" customFormat="1" x14ac:dyDescent="0.25">
      <c r="S1189" s="87"/>
      <c r="T1189" s="3"/>
      <c r="U1189" s="3"/>
      <c r="V1189" s="3"/>
      <c r="W1189" s="3"/>
      <c r="X1189" s="3"/>
      <c r="Y1189" s="3"/>
      <c r="BQ1189" s="3"/>
    </row>
    <row r="1190" spans="19:69" s="4" customFormat="1" x14ac:dyDescent="0.25">
      <c r="S1190" s="87"/>
      <c r="T1190" s="3"/>
      <c r="U1190" s="3"/>
      <c r="V1190" s="3"/>
      <c r="W1190" s="3"/>
      <c r="X1190" s="3"/>
      <c r="Y1190" s="3"/>
      <c r="BQ1190" s="3"/>
    </row>
    <row r="1191" spans="19:69" s="4" customFormat="1" x14ac:dyDescent="0.25">
      <c r="S1191" s="87"/>
      <c r="T1191" s="3"/>
      <c r="U1191" s="3"/>
      <c r="V1191" s="3"/>
      <c r="W1191" s="3"/>
      <c r="X1191" s="3"/>
      <c r="Y1191" s="3"/>
      <c r="BQ1191" s="3"/>
    </row>
    <row r="1192" spans="19:69" s="4" customFormat="1" x14ac:dyDescent="0.25">
      <c r="S1192" s="87"/>
      <c r="T1192" s="3"/>
      <c r="U1192" s="3"/>
      <c r="V1192" s="3"/>
      <c r="W1192" s="3"/>
      <c r="X1192" s="3"/>
      <c r="Y1192" s="3"/>
      <c r="BQ1192" s="3"/>
    </row>
    <row r="1193" spans="19:69" s="4" customFormat="1" x14ac:dyDescent="0.25">
      <c r="S1193" s="87"/>
      <c r="T1193" s="3"/>
      <c r="U1193" s="3"/>
      <c r="V1193" s="3"/>
      <c r="W1193" s="3"/>
      <c r="X1193" s="3"/>
      <c r="Y1193" s="3"/>
      <c r="BQ1193" s="3"/>
    </row>
    <row r="1194" spans="19:69" s="4" customFormat="1" x14ac:dyDescent="0.25">
      <c r="S1194" s="87"/>
      <c r="T1194" s="3"/>
      <c r="U1194" s="3"/>
      <c r="V1194" s="3"/>
      <c r="W1194" s="3"/>
      <c r="X1194" s="3"/>
      <c r="Y1194" s="3"/>
      <c r="BQ1194" s="3"/>
    </row>
    <row r="1195" spans="19:69" s="4" customFormat="1" x14ac:dyDescent="0.25">
      <c r="S1195" s="87"/>
      <c r="T1195" s="3"/>
      <c r="U1195" s="3"/>
      <c r="V1195" s="3"/>
      <c r="W1195" s="3"/>
      <c r="X1195" s="3"/>
      <c r="Y1195" s="3"/>
      <c r="BQ1195" s="3"/>
    </row>
    <row r="1196" spans="19:69" s="4" customFormat="1" x14ac:dyDescent="0.25">
      <c r="S1196" s="87"/>
      <c r="T1196" s="3"/>
      <c r="U1196" s="3"/>
      <c r="V1196" s="3"/>
      <c r="W1196" s="3"/>
      <c r="X1196" s="3"/>
      <c r="Y1196" s="3"/>
      <c r="BQ1196" s="3"/>
    </row>
    <row r="1197" spans="19:69" s="4" customFormat="1" x14ac:dyDescent="0.25">
      <c r="S1197" s="87"/>
      <c r="T1197" s="3"/>
      <c r="U1197" s="3"/>
      <c r="V1197" s="3"/>
      <c r="W1197" s="3"/>
      <c r="X1197" s="3"/>
      <c r="Y1197" s="3"/>
      <c r="BQ1197" s="3"/>
    </row>
    <row r="1198" spans="19:69" s="4" customFormat="1" x14ac:dyDescent="0.25">
      <c r="S1198" s="87"/>
      <c r="T1198" s="3"/>
      <c r="U1198" s="3"/>
      <c r="V1198" s="3"/>
      <c r="W1198" s="3"/>
      <c r="X1198" s="3"/>
      <c r="Y1198" s="3"/>
      <c r="BQ1198" s="3"/>
    </row>
    <row r="1199" spans="19:69" s="4" customFormat="1" x14ac:dyDescent="0.25">
      <c r="S1199" s="87"/>
      <c r="T1199" s="3"/>
      <c r="U1199" s="3"/>
      <c r="V1199" s="3"/>
      <c r="W1199" s="3"/>
      <c r="X1199" s="3"/>
      <c r="Y1199" s="3"/>
      <c r="BQ1199" s="3"/>
    </row>
    <row r="1200" spans="19:69" s="4" customFormat="1" x14ac:dyDescent="0.25">
      <c r="S1200" s="87"/>
      <c r="T1200" s="3"/>
      <c r="U1200" s="3"/>
      <c r="V1200" s="3"/>
      <c r="W1200" s="3"/>
      <c r="X1200" s="3"/>
      <c r="Y1200" s="3"/>
      <c r="BQ1200" s="3"/>
    </row>
    <row r="1201" spans="19:69" s="4" customFormat="1" x14ac:dyDescent="0.25">
      <c r="S1201" s="87"/>
      <c r="T1201" s="3"/>
      <c r="U1201" s="3"/>
      <c r="V1201" s="3"/>
      <c r="W1201" s="3"/>
      <c r="X1201" s="3"/>
      <c r="Y1201" s="3"/>
      <c r="BQ1201" s="3"/>
    </row>
    <row r="1202" spans="19:69" s="4" customFormat="1" x14ac:dyDescent="0.25">
      <c r="S1202" s="87"/>
      <c r="T1202" s="3"/>
      <c r="U1202" s="3"/>
      <c r="V1202" s="3"/>
      <c r="W1202" s="3"/>
      <c r="X1202" s="3"/>
      <c r="Y1202" s="3"/>
      <c r="BQ1202" s="3"/>
    </row>
    <row r="1203" spans="19:69" s="4" customFormat="1" x14ac:dyDescent="0.25">
      <c r="S1203" s="87"/>
      <c r="T1203" s="3"/>
      <c r="U1203" s="3"/>
      <c r="V1203" s="3"/>
      <c r="W1203" s="3"/>
      <c r="X1203" s="3"/>
      <c r="Y1203" s="3"/>
      <c r="BQ1203" s="3"/>
    </row>
    <row r="1204" spans="19:69" s="4" customFormat="1" x14ac:dyDescent="0.25">
      <c r="S1204" s="87"/>
      <c r="T1204" s="3"/>
      <c r="U1204" s="3"/>
      <c r="V1204" s="3"/>
      <c r="W1204" s="3"/>
      <c r="X1204" s="3"/>
      <c r="Y1204" s="3"/>
      <c r="BQ1204" s="3"/>
    </row>
    <row r="1205" spans="19:69" s="4" customFormat="1" x14ac:dyDescent="0.25">
      <c r="S1205" s="87"/>
      <c r="T1205" s="3"/>
      <c r="U1205" s="3"/>
      <c r="V1205" s="3"/>
      <c r="W1205" s="3"/>
      <c r="X1205" s="3"/>
      <c r="Y1205" s="3"/>
      <c r="BQ1205" s="3"/>
    </row>
    <row r="1206" spans="19:69" s="4" customFormat="1" x14ac:dyDescent="0.25">
      <c r="S1206" s="87"/>
      <c r="T1206" s="3"/>
      <c r="U1206" s="3"/>
      <c r="V1206" s="3"/>
      <c r="W1206" s="3"/>
      <c r="X1206" s="3"/>
      <c r="Y1206" s="3"/>
      <c r="BQ1206" s="3"/>
    </row>
    <row r="1207" spans="19:69" s="4" customFormat="1" x14ac:dyDescent="0.25">
      <c r="S1207" s="87"/>
      <c r="T1207" s="3"/>
      <c r="U1207" s="3"/>
      <c r="V1207" s="3"/>
      <c r="W1207" s="3"/>
      <c r="X1207" s="3"/>
      <c r="Y1207" s="3"/>
      <c r="BQ1207" s="3"/>
    </row>
    <row r="1208" spans="19:69" s="4" customFormat="1" x14ac:dyDescent="0.25">
      <c r="S1208" s="87"/>
      <c r="T1208" s="3"/>
      <c r="U1208" s="3"/>
      <c r="V1208" s="3"/>
      <c r="W1208" s="3"/>
      <c r="X1208" s="3"/>
      <c r="Y1208" s="3"/>
      <c r="BQ1208" s="3"/>
    </row>
    <row r="1209" spans="19:69" s="4" customFormat="1" x14ac:dyDescent="0.25">
      <c r="S1209" s="87"/>
      <c r="T1209" s="3"/>
      <c r="U1209" s="3"/>
      <c r="V1209" s="3"/>
      <c r="W1209" s="3"/>
      <c r="X1209" s="3"/>
      <c r="Y1209" s="3"/>
      <c r="BQ1209" s="3"/>
    </row>
    <row r="1210" spans="19:69" s="4" customFormat="1" x14ac:dyDescent="0.25">
      <c r="S1210" s="87"/>
      <c r="T1210" s="3"/>
      <c r="U1210" s="3"/>
      <c r="V1210" s="3"/>
      <c r="W1210" s="3"/>
      <c r="X1210" s="3"/>
      <c r="Y1210" s="3"/>
      <c r="BQ1210" s="3"/>
    </row>
    <row r="1211" spans="19:69" s="4" customFormat="1" x14ac:dyDescent="0.25">
      <c r="S1211" s="87"/>
      <c r="T1211" s="3"/>
      <c r="U1211" s="3"/>
      <c r="V1211" s="3"/>
      <c r="W1211" s="3"/>
      <c r="X1211" s="3"/>
      <c r="Y1211" s="3"/>
      <c r="BQ1211" s="3"/>
    </row>
    <row r="1212" spans="19:69" s="4" customFormat="1" x14ac:dyDescent="0.25">
      <c r="S1212" s="87"/>
      <c r="T1212" s="3"/>
      <c r="U1212" s="3"/>
      <c r="V1212" s="3"/>
      <c r="W1212" s="3"/>
      <c r="X1212" s="3"/>
      <c r="Y1212" s="3"/>
      <c r="BQ1212" s="3"/>
    </row>
    <row r="1213" spans="19:69" s="4" customFormat="1" x14ac:dyDescent="0.25">
      <c r="S1213" s="87"/>
      <c r="T1213" s="3"/>
      <c r="U1213" s="3"/>
      <c r="V1213" s="3"/>
      <c r="W1213" s="3"/>
      <c r="X1213" s="3"/>
      <c r="Y1213" s="3"/>
      <c r="BQ1213" s="3"/>
    </row>
    <row r="1214" spans="19:69" s="4" customFormat="1" x14ac:dyDescent="0.25">
      <c r="S1214" s="87"/>
      <c r="T1214" s="3"/>
      <c r="U1214" s="3"/>
      <c r="V1214" s="3"/>
      <c r="W1214" s="3"/>
      <c r="X1214" s="3"/>
      <c r="Y1214" s="3"/>
      <c r="BQ1214" s="3"/>
    </row>
    <row r="1215" spans="19:69" s="4" customFormat="1" x14ac:dyDescent="0.25">
      <c r="S1215" s="87"/>
      <c r="T1215" s="3"/>
      <c r="U1215" s="3"/>
      <c r="V1215" s="3"/>
      <c r="W1215" s="3"/>
      <c r="X1215" s="3"/>
      <c r="Y1215" s="3"/>
      <c r="BQ1215" s="3"/>
    </row>
    <row r="1216" spans="19:69" s="4" customFormat="1" x14ac:dyDescent="0.25">
      <c r="S1216" s="87"/>
      <c r="T1216" s="3"/>
      <c r="U1216" s="3"/>
      <c r="V1216" s="3"/>
      <c r="W1216" s="3"/>
      <c r="X1216" s="3"/>
      <c r="Y1216" s="3"/>
      <c r="BQ1216" s="3"/>
    </row>
    <row r="1217" spans="19:69" s="4" customFormat="1" x14ac:dyDescent="0.25">
      <c r="S1217" s="87"/>
      <c r="T1217" s="3"/>
      <c r="U1217" s="3"/>
      <c r="V1217" s="3"/>
      <c r="W1217" s="3"/>
      <c r="X1217" s="3"/>
      <c r="Y1217" s="3"/>
      <c r="BQ1217" s="3"/>
    </row>
    <row r="1218" spans="19:69" s="4" customFormat="1" x14ac:dyDescent="0.25">
      <c r="S1218" s="87"/>
      <c r="T1218" s="3"/>
      <c r="U1218" s="3"/>
      <c r="V1218" s="3"/>
      <c r="W1218" s="3"/>
      <c r="X1218" s="3"/>
      <c r="Y1218" s="3"/>
      <c r="BQ1218" s="3"/>
    </row>
    <row r="1219" spans="19:69" s="4" customFormat="1" x14ac:dyDescent="0.25">
      <c r="S1219" s="87"/>
      <c r="T1219" s="3"/>
      <c r="U1219" s="3"/>
      <c r="V1219" s="3"/>
      <c r="W1219" s="3"/>
      <c r="X1219" s="3"/>
      <c r="Y1219" s="3"/>
      <c r="BQ1219" s="3"/>
    </row>
    <row r="1220" spans="19:69" s="4" customFormat="1" x14ac:dyDescent="0.25">
      <c r="S1220" s="87"/>
      <c r="T1220" s="3"/>
      <c r="U1220" s="3"/>
      <c r="V1220" s="3"/>
      <c r="W1220" s="3"/>
      <c r="X1220" s="3"/>
      <c r="Y1220" s="3"/>
      <c r="BQ1220" s="3"/>
    </row>
    <row r="1221" spans="19:69" s="4" customFormat="1" x14ac:dyDescent="0.25">
      <c r="S1221" s="87"/>
      <c r="T1221" s="3"/>
      <c r="U1221" s="3"/>
      <c r="V1221" s="3"/>
      <c r="W1221" s="3"/>
      <c r="X1221" s="3"/>
      <c r="Y1221" s="3"/>
      <c r="BQ1221" s="3"/>
    </row>
    <row r="1222" spans="19:69" s="4" customFormat="1" x14ac:dyDescent="0.25">
      <c r="S1222" s="87"/>
      <c r="T1222" s="3"/>
      <c r="U1222" s="3"/>
      <c r="V1222" s="3"/>
      <c r="W1222" s="3"/>
      <c r="X1222" s="3"/>
      <c r="Y1222" s="3"/>
      <c r="BQ1222" s="3"/>
    </row>
    <row r="1223" spans="19:69" s="4" customFormat="1" x14ac:dyDescent="0.25">
      <c r="S1223" s="87"/>
      <c r="T1223" s="3"/>
      <c r="U1223" s="3"/>
      <c r="V1223" s="3"/>
      <c r="W1223" s="3"/>
      <c r="X1223" s="3"/>
      <c r="Y1223" s="3"/>
      <c r="BQ1223" s="3"/>
    </row>
    <row r="1224" spans="19:69" s="4" customFormat="1" x14ac:dyDescent="0.25">
      <c r="S1224" s="87"/>
      <c r="T1224" s="3"/>
      <c r="U1224" s="3"/>
      <c r="V1224" s="3"/>
      <c r="W1224" s="3"/>
      <c r="X1224" s="3"/>
      <c r="Y1224" s="3"/>
      <c r="BQ1224" s="3"/>
    </row>
    <row r="1225" spans="19:69" s="4" customFormat="1" x14ac:dyDescent="0.25">
      <c r="S1225" s="87"/>
      <c r="T1225" s="3"/>
      <c r="U1225" s="3"/>
      <c r="V1225" s="3"/>
      <c r="W1225" s="3"/>
      <c r="X1225" s="3"/>
      <c r="Y1225" s="3"/>
      <c r="BQ1225" s="3"/>
    </row>
    <row r="1226" spans="19:69" s="4" customFormat="1" x14ac:dyDescent="0.25">
      <c r="S1226" s="87"/>
      <c r="T1226" s="3"/>
      <c r="U1226" s="3"/>
      <c r="V1226" s="3"/>
      <c r="W1226" s="3"/>
      <c r="X1226" s="3"/>
      <c r="Y1226" s="3"/>
      <c r="BQ1226" s="3"/>
    </row>
    <row r="1227" spans="19:69" s="4" customFormat="1" x14ac:dyDescent="0.25">
      <c r="S1227" s="87"/>
      <c r="T1227" s="3"/>
      <c r="U1227" s="3"/>
      <c r="V1227" s="3"/>
      <c r="W1227" s="3"/>
      <c r="X1227" s="3"/>
      <c r="Y1227" s="3"/>
      <c r="BQ1227" s="3"/>
    </row>
    <row r="1228" spans="19:69" s="4" customFormat="1" x14ac:dyDescent="0.25">
      <c r="S1228" s="87"/>
      <c r="T1228" s="3"/>
      <c r="U1228" s="3"/>
      <c r="V1228" s="3"/>
      <c r="W1228" s="3"/>
      <c r="X1228" s="3"/>
      <c r="Y1228" s="3"/>
      <c r="BQ1228" s="3"/>
    </row>
    <row r="1229" spans="19:69" s="4" customFormat="1" x14ac:dyDescent="0.25">
      <c r="S1229" s="87"/>
      <c r="T1229" s="3"/>
      <c r="U1229" s="3"/>
      <c r="V1229" s="3"/>
      <c r="W1229" s="3"/>
      <c r="X1229" s="3"/>
      <c r="Y1229" s="3"/>
      <c r="BQ1229" s="3"/>
    </row>
    <row r="1230" spans="19:69" s="4" customFormat="1" x14ac:dyDescent="0.25">
      <c r="S1230" s="87"/>
      <c r="T1230" s="3"/>
      <c r="U1230" s="3"/>
      <c r="V1230" s="3"/>
      <c r="W1230" s="3"/>
      <c r="X1230" s="3"/>
      <c r="Y1230" s="3"/>
      <c r="BQ1230" s="3"/>
    </row>
    <row r="1231" spans="19:69" s="4" customFormat="1" x14ac:dyDescent="0.25">
      <c r="S1231" s="87"/>
      <c r="T1231" s="3"/>
      <c r="U1231" s="3"/>
      <c r="V1231" s="3"/>
      <c r="W1231" s="3"/>
      <c r="X1231" s="3"/>
      <c r="Y1231" s="3"/>
      <c r="BQ1231" s="3"/>
    </row>
    <row r="1232" spans="19:69" s="4" customFormat="1" x14ac:dyDescent="0.25">
      <c r="S1232" s="87"/>
      <c r="T1232" s="3"/>
      <c r="U1232" s="3"/>
      <c r="V1232" s="3"/>
      <c r="W1232" s="3"/>
      <c r="X1232" s="3"/>
      <c r="Y1232" s="3"/>
      <c r="BQ1232" s="3"/>
    </row>
    <row r="1233" spans="19:69" s="4" customFormat="1" x14ac:dyDescent="0.25">
      <c r="S1233" s="87"/>
      <c r="T1233" s="3"/>
      <c r="U1233" s="3"/>
      <c r="V1233" s="3"/>
      <c r="W1233" s="3"/>
      <c r="X1233" s="3"/>
      <c r="Y1233" s="3"/>
      <c r="BQ1233" s="3"/>
    </row>
    <row r="1234" spans="19:69" s="4" customFormat="1" x14ac:dyDescent="0.25">
      <c r="S1234" s="87"/>
      <c r="T1234" s="3"/>
      <c r="U1234" s="3"/>
      <c r="V1234" s="3"/>
      <c r="W1234" s="3"/>
      <c r="X1234" s="3"/>
      <c r="Y1234" s="3"/>
      <c r="BQ1234" s="3"/>
    </row>
    <row r="1235" spans="19:69" s="4" customFormat="1" x14ac:dyDescent="0.25">
      <c r="S1235" s="87"/>
      <c r="T1235" s="3"/>
      <c r="U1235" s="3"/>
      <c r="V1235" s="3"/>
      <c r="W1235" s="3"/>
      <c r="X1235" s="3"/>
      <c r="Y1235" s="3"/>
      <c r="BQ1235" s="3"/>
    </row>
    <row r="1236" spans="19:69" s="4" customFormat="1" x14ac:dyDescent="0.25">
      <c r="S1236" s="87"/>
      <c r="T1236" s="3"/>
      <c r="U1236" s="3"/>
      <c r="V1236" s="3"/>
      <c r="W1236" s="3"/>
      <c r="X1236" s="3"/>
      <c r="Y1236" s="3"/>
      <c r="BQ1236" s="3"/>
    </row>
    <row r="1237" spans="19:69" s="4" customFormat="1" x14ac:dyDescent="0.25">
      <c r="S1237" s="87"/>
      <c r="T1237" s="3"/>
      <c r="U1237" s="3"/>
      <c r="V1237" s="3"/>
      <c r="W1237" s="3"/>
      <c r="X1237" s="3"/>
      <c r="Y1237" s="3"/>
      <c r="BQ1237" s="3"/>
    </row>
    <row r="1238" spans="19:69" s="4" customFormat="1" x14ac:dyDescent="0.25">
      <c r="S1238" s="87"/>
      <c r="T1238" s="3"/>
      <c r="U1238" s="3"/>
      <c r="V1238" s="3"/>
      <c r="W1238" s="3"/>
      <c r="X1238" s="3"/>
      <c r="Y1238" s="3"/>
      <c r="BQ1238" s="3"/>
    </row>
    <row r="1239" spans="19:69" s="4" customFormat="1" x14ac:dyDescent="0.25">
      <c r="S1239" s="87"/>
      <c r="T1239" s="3"/>
      <c r="U1239" s="3"/>
      <c r="V1239" s="3"/>
      <c r="W1239" s="3"/>
      <c r="X1239" s="3"/>
      <c r="Y1239" s="3"/>
      <c r="BQ1239" s="3"/>
    </row>
    <row r="1240" spans="19:69" s="4" customFormat="1" x14ac:dyDescent="0.25">
      <c r="S1240" s="87"/>
      <c r="T1240" s="3"/>
      <c r="U1240" s="3"/>
      <c r="V1240" s="3"/>
      <c r="W1240" s="3"/>
      <c r="X1240" s="3"/>
      <c r="Y1240" s="3"/>
      <c r="BQ1240" s="3"/>
    </row>
    <row r="1241" spans="19:69" s="4" customFormat="1" x14ac:dyDescent="0.25">
      <c r="S1241" s="87"/>
      <c r="T1241" s="3"/>
      <c r="U1241" s="3"/>
      <c r="V1241" s="3"/>
      <c r="W1241" s="3"/>
      <c r="X1241" s="3"/>
      <c r="Y1241" s="3"/>
      <c r="BQ1241" s="3"/>
    </row>
    <row r="1242" spans="19:69" s="4" customFormat="1" x14ac:dyDescent="0.25">
      <c r="S1242" s="87"/>
      <c r="T1242" s="3"/>
      <c r="U1242" s="3"/>
      <c r="V1242" s="3"/>
      <c r="W1242" s="3"/>
      <c r="X1242" s="3"/>
      <c r="Y1242" s="3"/>
      <c r="BQ1242" s="3"/>
    </row>
    <row r="1243" spans="19:69" s="4" customFormat="1" x14ac:dyDescent="0.25">
      <c r="S1243" s="87"/>
      <c r="T1243" s="3"/>
      <c r="U1243" s="3"/>
      <c r="V1243" s="3"/>
      <c r="W1243" s="3"/>
      <c r="X1243" s="3"/>
      <c r="Y1243" s="3"/>
      <c r="BQ1243" s="3"/>
    </row>
    <row r="1244" spans="19:69" s="4" customFormat="1" x14ac:dyDescent="0.25">
      <c r="S1244" s="87"/>
      <c r="T1244" s="3"/>
      <c r="U1244" s="3"/>
      <c r="V1244" s="3"/>
      <c r="W1244" s="3"/>
      <c r="X1244" s="3"/>
      <c r="Y1244" s="3"/>
      <c r="BQ1244" s="3"/>
    </row>
    <row r="1245" spans="19:69" s="4" customFormat="1" x14ac:dyDescent="0.25">
      <c r="S1245" s="87"/>
      <c r="T1245" s="3"/>
      <c r="U1245" s="3"/>
      <c r="V1245" s="3"/>
      <c r="W1245" s="3"/>
      <c r="X1245" s="3"/>
      <c r="Y1245" s="3"/>
      <c r="BQ1245" s="3"/>
    </row>
    <row r="1246" spans="19:69" s="4" customFormat="1" x14ac:dyDescent="0.25">
      <c r="S1246" s="87"/>
      <c r="T1246" s="3"/>
      <c r="U1246" s="3"/>
      <c r="V1246" s="3"/>
      <c r="W1246" s="3"/>
      <c r="X1246" s="3"/>
      <c r="Y1246" s="3"/>
      <c r="BQ1246" s="3"/>
    </row>
    <row r="1247" spans="19:69" s="4" customFormat="1" x14ac:dyDescent="0.25">
      <c r="S1247" s="87"/>
      <c r="T1247" s="3"/>
      <c r="U1247" s="3"/>
      <c r="V1247" s="3"/>
      <c r="W1247" s="3"/>
      <c r="X1247" s="3"/>
      <c r="Y1247" s="3"/>
      <c r="BQ1247" s="3"/>
    </row>
    <row r="1248" spans="19:69" s="4" customFormat="1" x14ac:dyDescent="0.25">
      <c r="S1248" s="87"/>
      <c r="T1248" s="3"/>
      <c r="U1248" s="3"/>
      <c r="V1248" s="3"/>
      <c r="W1248" s="3"/>
      <c r="X1248" s="3"/>
      <c r="Y1248" s="3"/>
      <c r="BQ1248" s="3"/>
    </row>
    <row r="1249" spans="19:69" s="4" customFormat="1" x14ac:dyDescent="0.25">
      <c r="S1249" s="87"/>
      <c r="T1249" s="3"/>
      <c r="U1249" s="3"/>
      <c r="V1249" s="3"/>
      <c r="W1249" s="3"/>
      <c r="X1249" s="3"/>
      <c r="Y1249" s="3"/>
      <c r="BQ1249" s="3"/>
    </row>
    <row r="1250" spans="19:69" s="4" customFormat="1" x14ac:dyDescent="0.25">
      <c r="S1250" s="87"/>
      <c r="T1250" s="3"/>
      <c r="U1250" s="3"/>
      <c r="V1250" s="3"/>
      <c r="W1250" s="3"/>
      <c r="X1250" s="3"/>
      <c r="Y1250" s="3"/>
      <c r="BQ1250" s="3"/>
    </row>
    <row r="1251" spans="19:69" s="4" customFormat="1" x14ac:dyDescent="0.25">
      <c r="S1251" s="87"/>
      <c r="T1251" s="3"/>
      <c r="U1251" s="3"/>
      <c r="V1251" s="3"/>
      <c r="W1251" s="3"/>
      <c r="X1251" s="3"/>
      <c r="Y1251" s="3"/>
      <c r="BQ1251" s="3"/>
    </row>
    <row r="1252" spans="19:69" s="4" customFormat="1" x14ac:dyDescent="0.25">
      <c r="S1252" s="87"/>
      <c r="T1252" s="3"/>
      <c r="U1252" s="3"/>
      <c r="V1252" s="3"/>
      <c r="W1252" s="3"/>
      <c r="X1252" s="3"/>
      <c r="Y1252" s="3"/>
      <c r="BQ1252" s="3"/>
    </row>
    <row r="1253" spans="19:69" s="4" customFormat="1" x14ac:dyDescent="0.25">
      <c r="S1253" s="87"/>
      <c r="T1253" s="3"/>
      <c r="U1253" s="3"/>
      <c r="V1253" s="3"/>
      <c r="W1253" s="3"/>
      <c r="X1253" s="3"/>
      <c r="Y1253" s="3"/>
      <c r="BQ1253" s="3"/>
    </row>
    <row r="1254" spans="19:69" s="4" customFormat="1" x14ac:dyDescent="0.25">
      <c r="S1254" s="87"/>
      <c r="T1254" s="3"/>
      <c r="U1254" s="3"/>
      <c r="V1254" s="3"/>
      <c r="W1254" s="3"/>
      <c r="X1254" s="3"/>
      <c r="Y1254" s="3"/>
      <c r="BQ1254" s="3"/>
    </row>
    <row r="1255" spans="19:69" s="4" customFormat="1" x14ac:dyDescent="0.25">
      <c r="S1255" s="87"/>
      <c r="T1255" s="3"/>
      <c r="U1255" s="3"/>
      <c r="V1255" s="3"/>
      <c r="W1255" s="3"/>
      <c r="X1255" s="3"/>
      <c r="Y1255" s="3"/>
      <c r="BQ1255" s="3"/>
    </row>
    <row r="1256" spans="19:69" s="4" customFormat="1" x14ac:dyDescent="0.25">
      <c r="S1256" s="87"/>
      <c r="T1256" s="3"/>
      <c r="U1256" s="3"/>
      <c r="V1256" s="3"/>
      <c r="W1256" s="3"/>
      <c r="X1256" s="3"/>
      <c r="Y1256" s="3"/>
      <c r="BQ1256" s="3"/>
    </row>
    <row r="1257" spans="19:69" s="4" customFormat="1" x14ac:dyDescent="0.25">
      <c r="S1257" s="87"/>
      <c r="T1257" s="3"/>
      <c r="U1257" s="3"/>
      <c r="V1257" s="3"/>
      <c r="W1257" s="3"/>
      <c r="X1257" s="3"/>
      <c r="Y1257" s="3"/>
      <c r="BQ1257" s="3"/>
    </row>
    <row r="1258" spans="19:69" s="4" customFormat="1" x14ac:dyDescent="0.25">
      <c r="S1258" s="87"/>
      <c r="T1258" s="3"/>
      <c r="U1258" s="3"/>
      <c r="V1258" s="3"/>
      <c r="W1258" s="3"/>
      <c r="X1258" s="3"/>
      <c r="Y1258" s="3"/>
      <c r="BQ1258" s="3"/>
    </row>
    <row r="1259" spans="19:69" s="4" customFormat="1" x14ac:dyDescent="0.25">
      <c r="S1259" s="87"/>
      <c r="T1259" s="3"/>
      <c r="U1259" s="3"/>
      <c r="V1259" s="3"/>
      <c r="W1259" s="3"/>
      <c r="X1259" s="3"/>
      <c r="Y1259" s="3"/>
      <c r="BQ1259" s="3"/>
    </row>
    <row r="1260" spans="19:69" s="4" customFormat="1" x14ac:dyDescent="0.25">
      <c r="S1260" s="87"/>
      <c r="T1260" s="3"/>
      <c r="U1260" s="3"/>
      <c r="V1260" s="3"/>
      <c r="W1260" s="3"/>
      <c r="X1260" s="3"/>
      <c r="Y1260" s="3"/>
      <c r="BQ1260" s="3"/>
    </row>
    <row r="1261" spans="19:69" s="4" customFormat="1" x14ac:dyDescent="0.25">
      <c r="S1261" s="87"/>
      <c r="T1261" s="3"/>
      <c r="U1261" s="3"/>
      <c r="V1261" s="3"/>
      <c r="W1261" s="3"/>
      <c r="X1261" s="3"/>
      <c r="Y1261" s="3"/>
      <c r="BQ1261" s="3"/>
    </row>
    <row r="1262" spans="19:69" s="4" customFormat="1" x14ac:dyDescent="0.25">
      <c r="S1262" s="87"/>
      <c r="T1262" s="3"/>
      <c r="U1262" s="3"/>
      <c r="V1262" s="3"/>
      <c r="W1262" s="3"/>
      <c r="X1262" s="3"/>
      <c r="Y1262" s="3"/>
      <c r="BQ1262" s="3"/>
    </row>
    <row r="1263" spans="19:69" s="4" customFormat="1" x14ac:dyDescent="0.25">
      <c r="S1263" s="87"/>
      <c r="T1263" s="3"/>
      <c r="U1263" s="3"/>
      <c r="V1263" s="3"/>
      <c r="W1263" s="3"/>
      <c r="X1263" s="3"/>
      <c r="Y1263" s="3"/>
      <c r="BQ1263" s="3"/>
    </row>
    <row r="1264" spans="19:69" s="4" customFormat="1" x14ac:dyDescent="0.25">
      <c r="S1264" s="87"/>
      <c r="T1264" s="3"/>
      <c r="U1264" s="3"/>
      <c r="V1264" s="3"/>
      <c r="W1264" s="3"/>
      <c r="X1264" s="3"/>
      <c r="Y1264" s="3"/>
      <c r="BQ1264" s="3"/>
    </row>
    <row r="1265" spans="19:69" s="4" customFormat="1" x14ac:dyDescent="0.25">
      <c r="S1265" s="87"/>
      <c r="T1265" s="3"/>
      <c r="U1265" s="3"/>
      <c r="V1265" s="3"/>
      <c r="W1265" s="3"/>
      <c r="X1265" s="3"/>
      <c r="Y1265" s="3"/>
      <c r="BQ1265" s="3"/>
    </row>
    <row r="1266" spans="19:69" s="4" customFormat="1" x14ac:dyDescent="0.25">
      <c r="S1266" s="87"/>
      <c r="T1266" s="3"/>
      <c r="U1266" s="3"/>
      <c r="V1266" s="3"/>
      <c r="W1266" s="3"/>
      <c r="X1266" s="3"/>
      <c r="Y1266" s="3"/>
      <c r="BQ1266" s="3"/>
    </row>
    <row r="1267" spans="19:69" s="4" customFormat="1" x14ac:dyDescent="0.25">
      <c r="S1267" s="87"/>
      <c r="T1267" s="3"/>
      <c r="U1267" s="3"/>
      <c r="V1267" s="3"/>
      <c r="W1267" s="3"/>
      <c r="X1267" s="3"/>
      <c r="Y1267" s="3"/>
      <c r="BQ1267" s="3"/>
    </row>
    <row r="1268" spans="19:69" s="4" customFormat="1" x14ac:dyDescent="0.25">
      <c r="S1268" s="87"/>
      <c r="T1268" s="3"/>
      <c r="U1268" s="3"/>
      <c r="V1268" s="3"/>
      <c r="W1268" s="3"/>
      <c r="X1268" s="3"/>
      <c r="Y1268" s="3"/>
      <c r="BQ1268" s="3"/>
    </row>
    <row r="1269" spans="19:69" s="4" customFormat="1" x14ac:dyDescent="0.25">
      <c r="S1269" s="87"/>
      <c r="T1269" s="3"/>
      <c r="U1269" s="3"/>
      <c r="V1269" s="3"/>
      <c r="W1269" s="3"/>
      <c r="X1269" s="3"/>
      <c r="Y1269" s="3"/>
      <c r="BQ1269" s="3"/>
    </row>
    <row r="1270" spans="19:69" s="4" customFormat="1" x14ac:dyDescent="0.25">
      <c r="S1270" s="87"/>
      <c r="T1270" s="3"/>
      <c r="U1270" s="3"/>
      <c r="V1270" s="3"/>
      <c r="W1270" s="3"/>
      <c r="X1270" s="3"/>
      <c r="Y1270" s="3"/>
      <c r="BQ1270" s="3"/>
    </row>
    <row r="1271" spans="19:69" s="4" customFormat="1" x14ac:dyDescent="0.25">
      <c r="S1271" s="87"/>
      <c r="T1271" s="3"/>
      <c r="U1271" s="3"/>
      <c r="V1271" s="3"/>
      <c r="W1271" s="3"/>
      <c r="X1271" s="3"/>
      <c r="Y1271" s="3"/>
      <c r="BQ1271" s="3"/>
    </row>
    <row r="1272" spans="19:69" s="4" customFormat="1" x14ac:dyDescent="0.25">
      <c r="S1272" s="87"/>
      <c r="T1272" s="3"/>
      <c r="U1272" s="3"/>
      <c r="V1272" s="3"/>
      <c r="W1272" s="3"/>
      <c r="X1272" s="3"/>
      <c r="Y1272" s="3"/>
      <c r="BQ1272" s="3"/>
    </row>
    <row r="1273" spans="19:69" s="4" customFormat="1" x14ac:dyDescent="0.25">
      <c r="S1273" s="87"/>
      <c r="T1273" s="3"/>
      <c r="U1273" s="3"/>
      <c r="V1273" s="3"/>
      <c r="W1273" s="3"/>
      <c r="X1273" s="3"/>
      <c r="Y1273" s="3"/>
      <c r="BQ1273" s="3"/>
    </row>
    <row r="1274" spans="19:69" s="4" customFormat="1" x14ac:dyDescent="0.25">
      <c r="S1274" s="87"/>
      <c r="T1274" s="3"/>
      <c r="U1274" s="3"/>
      <c r="V1274" s="3"/>
      <c r="W1274" s="3"/>
      <c r="X1274" s="3"/>
      <c r="Y1274" s="3"/>
      <c r="BQ1274" s="3"/>
    </row>
    <row r="1275" spans="19:69" s="4" customFormat="1" x14ac:dyDescent="0.25">
      <c r="S1275" s="87"/>
      <c r="T1275" s="3"/>
      <c r="U1275" s="3"/>
      <c r="V1275" s="3"/>
      <c r="W1275" s="3"/>
      <c r="X1275" s="3"/>
      <c r="Y1275" s="3"/>
      <c r="BQ1275" s="3"/>
    </row>
    <row r="1276" spans="19:69" s="4" customFormat="1" x14ac:dyDescent="0.25">
      <c r="S1276" s="87"/>
      <c r="T1276" s="3"/>
      <c r="U1276" s="3"/>
      <c r="V1276" s="3"/>
      <c r="W1276" s="3"/>
      <c r="X1276" s="3"/>
      <c r="Y1276" s="3"/>
      <c r="BQ1276" s="3"/>
    </row>
    <row r="1277" spans="19:69" s="4" customFormat="1" x14ac:dyDescent="0.25">
      <c r="S1277" s="87"/>
      <c r="T1277" s="3"/>
      <c r="U1277" s="3"/>
      <c r="V1277" s="3"/>
      <c r="W1277" s="3"/>
      <c r="X1277" s="3"/>
      <c r="Y1277" s="3"/>
      <c r="BQ1277" s="3"/>
    </row>
    <row r="1278" spans="19:69" s="4" customFormat="1" x14ac:dyDescent="0.25">
      <c r="S1278" s="87"/>
      <c r="T1278" s="3"/>
      <c r="U1278" s="3"/>
      <c r="V1278" s="3"/>
      <c r="W1278" s="3"/>
      <c r="X1278" s="3"/>
      <c r="Y1278" s="3"/>
      <c r="BQ1278" s="3"/>
    </row>
    <row r="1279" spans="19:69" s="4" customFormat="1" x14ac:dyDescent="0.25">
      <c r="S1279" s="87"/>
      <c r="T1279" s="3"/>
      <c r="U1279" s="3"/>
      <c r="V1279" s="3"/>
      <c r="W1279" s="3"/>
      <c r="X1279" s="3"/>
      <c r="Y1279" s="3"/>
      <c r="BQ1279" s="3"/>
    </row>
    <row r="1280" spans="19:69" s="4" customFormat="1" x14ac:dyDescent="0.25">
      <c r="S1280" s="87"/>
      <c r="T1280" s="3"/>
      <c r="U1280" s="3"/>
      <c r="V1280" s="3"/>
      <c r="W1280" s="3"/>
      <c r="X1280" s="3"/>
      <c r="Y1280" s="3"/>
      <c r="BQ1280" s="3"/>
    </row>
    <row r="1281" spans="19:174" s="4" customFormat="1" x14ac:dyDescent="0.25">
      <c r="S1281" s="87"/>
      <c r="T1281" s="3"/>
      <c r="U1281" s="3"/>
      <c r="V1281" s="3"/>
      <c r="W1281" s="3"/>
      <c r="X1281" s="3"/>
      <c r="Y1281" s="3"/>
      <c r="BQ1281" s="3"/>
    </row>
    <row r="1282" spans="19:174" s="4" customFormat="1" x14ac:dyDescent="0.25">
      <c r="S1282" s="87"/>
      <c r="T1282" s="3"/>
      <c r="U1282" s="3"/>
      <c r="V1282" s="3"/>
      <c r="W1282" s="3"/>
      <c r="X1282" s="3"/>
      <c r="Y1282" s="3"/>
      <c r="BQ1282" s="3"/>
    </row>
    <row r="1283" spans="19:174" s="4" customFormat="1" x14ac:dyDescent="0.25">
      <c r="S1283" s="87"/>
      <c r="T1283" s="3"/>
      <c r="U1283" s="3"/>
      <c r="V1283" s="3"/>
      <c r="W1283" s="3"/>
      <c r="X1283" s="3"/>
      <c r="Y1283" s="3"/>
      <c r="BQ1283" s="3"/>
    </row>
    <row r="1284" spans="19:174" s="4" customFormat="1" x14ac:dyDescent="0.25">
      <c r="S1284" s="87"/>
      <c r="T1284" s="3"/>
      <c r="U1284" s="3"/>
      <c r="V1284" s="3"/>
      <c r="W1284" s="3"/>
      <c r="X1284" s="3"/>
      <c r="Y1284" s="3"/>
      <c r="BQ1284" s="3"/>
    </row>
    <row r="1285" spans="19:174" s="4" customFormat="1" x14ac:dyDescent="0.25">
      <c r="S1285" s="87"/>
      <c r="T1285" s="3"/>
      <c r="U1285" s="3"/>
      <c r="V1285" s="3"/>
      <c r="W1285" s="3"/>
      <c r="X1285" s="3"/>
      <c r="Y1285" s="3"/>
      <c r="BQ1285" s="3"/>
    </row>
    <row r="1286" spans="19:174" s="4" customFormat="1" x14ac:dyDescent="0.25">
      <c r="S1286" s="87"/>
      <c r="T1286" s="3"/>
      <c r="U1286" s="3"/>
      <c r="V1286" s="3"/>
      <c r="W1286" s="3"/>
      <c r="X1286" s="3"/>
      <c r="Y1286" s="3"/>
      <c r="BQ1286" s="3"/>
    </row>
    <row r="1287" spans="19:174" s="10" customFormat="1" x14ac:dyDescent="0.25">
      <c r="S1287" s="92"/>
      <c r="T1287" s="1"/>
      <c r="U1287" s="1"/>
      <c r="V1287" s="1"/>
      <c r="W1287" s="1"/>
      <c r="X1287" s="1"/>
      <c r="Y1287" s="1"/>
      <c r="Z1287" s="2"/>
      <c r="AA1287" s="2"/>
      <c r="AB1287" s="2"/>
      <c r="AC1287" s="2"/>
      <c r="AD1287" s="2"/>
      <c r="AE1287" s="2"/>
      <c r="AF1287" s="2"/>
      <c r="AG1287" s="2"/>
      <c r="AH1287" s="2"/>
      <c r="AI1287" s="2"/>
      <c r="AJ1287" s="2"/>
      <c r="AK1287" s="2"/>
      <c r="AL1287" s="2"/>
      <c r="AM1287" s="2"/>
      <c r="AN1287" s="2"/>
      <c r="AO1287" s="2"/>
      <c r="AP1287" s="2"/>
      <c r="AQ1287" s="2"/>
      <c r="AR1287" s="2"/>
      <c r="AS1287" s="2"/>
      <c r="AT1287" s="2"/>
      <c r="AU1287" s="2"/>
      <c r="AV1287" s="2"/>
      <c r="AW1287" s="2"/>
      <c r="AX1287" s="2"/>
      <c r="AY1287" s="2"/>
      <c r="AZ1287" s="2"/>
      <c r="BA1287" s="2"/>
      <c r="BB1287" s="2"/>
      <c r="BC1287" s="2"/>
      <c r="BD1287" s="2"/>
      <c r="BE1287" s="2"/>
      <c r="BF1287" s="2"/>
      <c r="BG1287" s="2"/>
      <c r="BH1287" s="2"/>
      <c r="BI1287" s="2"/>
      <c r="BJ1287" s="2"/>
      <c r="BK1287" s="2"/>
      <c r="BL1287" s="2"/>
      <c r="BM1287" s="2"/>
      <c r="BN1287" s="2"/>
      <c r="BO1287" s="2"/>
      <c r="BP1287" s="2"/>
      <c r="BQ1287" s="3"/>
      <c r="BR1287" s="4"/>
      <c r="BS1287" s="4"/>
      <c r="BT1287" s="4"/>
      <c r="BU1287" s="4"/>
      <c r="BV1287" s="4"/>
      <c r="BW1287" s="4"/>
      <c r="BX1287" s="4"/>
      <c r="BY1287" s="4"/>
      <c r="BZ1287" s="4"/>
      <c r="CA1287" s="4"/>
      <c r="CB1287" s="4"/>
      <c r="CC1287" s="4"/>
      <c r="CD1287" s="4"/>
      <c r="CE1287" s="4"/>
      <c r="CF1287" s="4"/>
      <c r="CG1287" s="4"/>
      <c r="CH1287" s="4"/>
      <c r="CI1287" s="4"/>
      <c r="CJ1287" s="4"/>
      <c r="CK1287" s="4"/>
      <c r="CL1287" s="4"/>
      <c r="CM1287" s="4"/>
      <c r="CN1287" s="4"/>
      <c r="CO1287" s="4"/>
      <c r="CP1287" s="4"/>
      <c r="CQ1287" s="4"/>
      <c r="CR1287" s="4"/>
      <c r="CS1287" s="4"/>
      <c r="CT1287" s="4"/>
      <c r="CU1287" s="4"/>
      <c r="CV1287" s="4"/>
      <c r="CW1287" s="4"/>
      <c r="CX1287" s="4"/>
      <c r="CY1287" s="4"/>
      <c r="CZ1287" s="4"/>
      <c r="DA1287" s="4"/>
      <c r="DB1287" s="4"/>
      <c r="DC1287" s="4"/>
      <c r="DD1287" s="4"/>
      <c r="DE1287" s="4"/>
      <c r="DF1287" s="4"/>
      <c r="DG1287" s="4"/>
      <c r="DH1287" s="4"/>
      <c r="DI1287" s="4"/>
      <c r="DJ1287" s="4"/>
      <c r="DK1287" s="4"/>
      <c r="DL1287" s="4"/>
      <c r="DM1287" s="4"/>
      <c r="DN1287" s="4"/>
      <c r="DO1287" s="4"/>
      <c r="DP1287" s="4"/>
      <c r="DQ1287" s="4"/>
      <c r="DR1287" s="4"/>
      <c r="DS1287" s="4"/>
      <c r="DT1287" s="4"/>
      <c r="DU1287" s="4"/>
      <c r="DV1287" s="4"/>
      <c r="DW1287" s="4"/>
      <c r="DX1287" s="4"/>
      <c r="DY1287" s="4"/>
      <c r="DZ1287" s="4"/>
      <c r="EA1287" s="4"/>
      <c r="EB1287" s="4"/>
      <c r="EC1287" s="4"/>
      <c r="ED1287" s="4"/>
      <c r="EE1287" s="4"/>
      <c r="EF1287" s="4"/>
      <c r="EG1287" s="4"/>
      <c r="EH1287" s="4"/>
      <c r="EI1287" s="4"/>
      <c r="EJ1287" s="4"/>
      <c r="EK1287" s="4"/>
      <c r="EL1287" s="4"/>
      <c r="EM1287" s="4"/>
      <c r="EN1287" s="4"/>
      <c r="EO1287" s="4"/>
      <c r="EP1287" s="4"/>
      <c r="EQ1287" s="4"/>
      <c r="ER1287" s="4"/>
      <c r="ES1287" s="4"/>
      <c r="ET1287" s="4"/>
      <c r="EU1287" s="4"/>
      <c r="EV1287" s="4"/>
      <c r="EW1287" s="4"/>
      <c r="EX1287" s="4"/>
      <c r="EY1287" s="4"/>
      <c r="EZ1287" s="4"/>
      <c r="FA1287" s="4"/>
      <c r="FB1287" s="4"/>
      <c r="FC1287" s="4"/>
      <c r="FD1287" s="4"/>
      <c r="FE1287" s="4"/>
      <c r="FF1287" s="4"/>
      <c r="FG1287" s="4"/>
      <c r="FH1287" s="4"/>
      <c r="FI1287" s="4"/>
      <c r="FJ1287" s="4"/>
      <c r="FK1287" s="4"/>
      <c r="FL1287" s="4"/>
      <c r="FM1287" s="4"/>
      <c r="FN1287" s="4"/>
      <c r="FO1287" s="4"/>
      <c r="FP1287" s="4"/>
      <c r="FQ1287" s="4"/>
      <c r="FR1287" s="4"/>
    </row>
    <row r="1288" spans="19:174" s="10" customFormat="1" x14ac:dyDescent="0.25">
      <c r="S1288" s="92"/>
      <c r="T1288" s="1"/>
      <c r="U1288" s="1"/>
      <c r="V1288" s="1"/>
      <c r="W1288" s="1"/>
      <c r="X1288" s="1"/>
      <c r="Y1288" s="1"/>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c r="AW1288" s="2"/>
      <c r="AX1288" s="2"/>
      <c r="AY1288" s="2"/>
      <c r="AZ1288" s="2"/>
      <c r="BA1288" s="2"/>
      <c r="BB1288" s="2"/>
      <c r="BC1288" s="2"/>
      <c r="BD1288" s="2"/>
      <c r="BE1288" s="2"/>
      <c r="BF1288" s="2"/>
      <c r="BG1288" s="2"/>
      <c r="BH1288" s="2"/>
      <c r="BI1288" s="2"/>
      <c r="BJ1288" s="2"/>
      <c r="BK1288" s="2"/>
      <c r="BL1288" s="2"/>
      <c r="BM1288" s="2"/>
      <c r="BN1288" s="2"/>
      <c r="BO1288" s="2"/>
      <c r="BP1288" s="2"/>
      <c r="BQ1288" s="3"/>
      <c r="BR1288" s="4"/>
      <c r="BS1288" s="4"/>
      <c r="BT1288" s="4"/>
      <c r="BU1288" s="4"/>
      <c r="BV1288" s="4"/>
      <c r="BW1288" s="4"/>
      <c r="BX1288" s="4"/>
      <c r="BY1288" s="4"/>
      <c r="BZ1288" s="4"/>
      <c r="CA1288" s="4"/>
      <c r="CB1288" s="4"/>
      <c r="CC1288" s="4"/>
      <c r="CD1288" s="4"/>
      <c r="CE1288" s="4"/>
      <c r="CF1288" s="4"/>
      <c r="CG1288" s="4"/>
      <c r="CH1288" s="4"/>
      <c r="CI1288" s="4"/>
      <c r="CJ1288" s="4"/>
      <c r="CK1288" s="4"/>
      <c r="CL1288" s="4"/>
      <c r="CM1288" s="4"/>
      <c r="CN1288" s="4"/>
      <c r="CO1288" s="4"/>
      <c r="CP1288" s="4"/>
      <c r="CQ1288" s="4"/>
      <c r="CR1288" s="4"/>
      <c r="CS1288" s="4"/>
      <c r="CT1288" s="4"/>
      <c r="CU1288" s="4"/>
      <c r="CV1288" s="4"/>
      <c r="CW1288" s="4"/>
      <c r="CX1288" s="4"/>
      <c r="CY1288" s="4"/>
      <c r="CZ1288" s="4"/>
      <c r="DA1288" s="4"/>
      <c r="DB1288" s="4"/>
      <c r="DC1288" s="4"/>
      <c r="DD1288" s="4"/>
      <c r="DE1288" s="4"/>
      <c r="DF1288" s="4"/>
      <c r="DG1288" s="4"/>
      <c r="DH1288" s="4"/>
      <c r="DI1288" s="4"/>
      <c r="DJ1288" s="4"/>
      <c r="DK1288" s="4"/>
      <c r="DL1288" s="4"/>
      <c r="DM1288" s="4"/>
      <c r="DN1288" s="4"/>
      <c r="DO1288" s="4"/>
      <c r="DP1288" s="4"/>
      <c r="DQ1288" s="4"/>
      <c r="DR1288" s="4"/>
      <c r="DS1288" s="4"/>
      <c r="DT1288" s="4"/>
      <c r="DU1288" s="4"/>
      <c r="DV1288" s="4"/>
      <c r="DW1288" s="4"/>
      <c r="DX1288" s="4"/>
      <c r="DY1288" s="4"/>
      <c r="DZ1288" s="4"/>
      <c r="EA1288" s="4"/>
      <c r="EB1288" s="4"/>
      <c r="EC1288" s="4"/>
      <c r="ED1288" s="4"/>
      <c r="EE1288" s="4"/>
      <c r="EF1288" s="4"/>
      <c r="EG1288" s="4"/>
      <c r="EH1288" s="4"/>
      <c r="EI1288" s="4"/>
      <c r="EJ1288" s="4"/>
      <c r="EK1288" s="4"/>
      <c r="EL1288" s="4"/>
      <c r="EM1288" s="4"/>
      <c r="EN1288" s="4"/>
      <c r="EO1288" s="4"/>
      <c r="EP1288" s="4"/>
      <c r="EQ1288" s="4"/>
      <c r="ER1288" s="4"/>
      <c r="ES1288" s="4"/>
      <c r="ET1288" s="4"/>
      <c r="EU1288" s="4"/>
      <c r="EV1288" s="4"/>
      <c r="EW1288" s="4"/>
      <c r="EX1288" s="4"/>
      <c r="EY1288" s="4"/>
      <c r="EZ1288" s="4"/>
      <c r="FA1288" s="4"/>
      <c r="FB1288" s="4"/>
      <c r="FC1288" s="4"/>
      <c r="FD1288" s="4"/>
      <c r="FE1288" s="4"/>
      <c r="FF1288" s="4"/>
      <c r="FG1288" s="4"/>
      <c r="FH1288" s="4"/>
      <c r="FI1288" s="4"/>
      <c r="FJ1288" s="4"/>
      <c r="FK1288" s="4"/>
      <c r="FL1288" s="4"/>
      <c r="FM1288" s="4"/>
      <c r="FN1288" s="4"/>
      <c r="FO1288" s="4"/>
      <c r="FP1288" s="4"/>
      <c r="FQ1288" s="4"/>
      <c r="FR1288" s="4"/>
    </row>
    <row r="1289" spans="19:174" s="10" customFormat="1" x14ac:dyDescent="0.25">
      <c r="S1289" s="92"/>
      <c r="T1289" s="1"/>
      <c r="U1289" s="1"/>
      <c r="V1289" s="1"/>
      <c r="W1289" s="1"/>
      <c r="X1289" s="1"/>
      <c r="Y1289" s="1"/>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c r="BK1289" s="2"/>
      <c r="BL1289" s="2"/>
      <c r="BM1289" s="2"/>
      <c r="BN1289" s="2"/>
      <c r="BO1289" s="2"/>
      <c r="BP1289" s="2"/>
      <c r="BQ1289" s="3"/>
      <c r="BR1289" s="4"/>
      <c r="BS1289" s="4"/>
      <c r="BT1289" s="4"/>
      <c r="BU1289" s="4"/>
      <c r="BV1289" s="4"/>
      <c r="BW1289" s="4"/>
      <c r="BX1289" s="4"/>
      <c r="BY1289" s="4"/>
      <c r="BZ1289" s="4"/>
      <c r="CA1289" s="4"/>
      <c r="CB1289" s="4"/>
      <c r="CC1289" s="4"/>
      <c r="CD1289" s="4"/>
      <c r="CE1289" s="4"/>
      <c r="CF1289" s="4"/>
      <c r="CG1289" s="4"/>
      <c r="CH1289" s="4"/>
      <c r="CI1289" s="4"/>
      <c r="CJ1289" s="4"/>
      <c r="CK1289" s="4"/>
      <c r="CL1289" s="4"/>
      <c r="CM1289" s="4"/>
      <c r="CN1289" s="4"/>
      <c r="CO1289" s="4"/>
      <c r="CP1289" s="4"/>
      <c r="CQ1289" s="4"/>
      <c r="CR1289" s="4"/>
      <c r="CS1289" s="4"/>
      <c r="CT1289" s="4"/>
      <c r="CU1289" s="4"/>
      <c r="CV1289" s="4"/>
      <c r="CW1289" s="4"/>
      <c r="CX1289" s="4"/>
      <c r="CY1289" s="4"/>
      <c r="CZ1289" s="4"/>
      <c r="DA1289" s="4"/>
      <c r="DB1289" s="4"/>
      <c r="DC1289" s="4"/>
      <c r="DD1289" s="4"/>
      <c r="DE1289" s="4"/>
      <c r="DF1289" s="4"/>
      <c r="DG1289" s="4"/>
      <c r="DH1289" s="4"/>
      <c r="DI1289" s="4"/>
      <c r="DJ1289" s="4"/>
      <c r="DK1289" s="4"/>
      <c r="DL1289" s="4"/>
      <c r="DM1289" s="4"/>
      <c r="DN1289" s="4"/>
      <c r="DO1289" s="4"/>
      <c r="DP1289" s="4"/>
      <c r="DQ1289" s="4"/>
      <c r="DR1289" s="4"/>
      <c r="DS1289" s="4"/>
      <c r="DT1289" s="4"/>
      <c r="DU1289" s="4"/>
      <c r="DV1289" s="4"/>
      <c r="DW1289" s="4"/>
      <c r="DX1289" s="4"/>
      <c r="DY1289" s="4"/>
      <c r="DZ1289" s="4"/>
      <c r="EA1289" s="4"/>
      <c r="EB1289" s="4"/>
      <c r="EC1289" s="4"/>
      <c r="ED1289" s="4"/>
      <c r="EE1289" s="4"/>
      <c r="EF1289" s="4"/>
      <c r="EG1289" s="4"/>
      <c r="EH1289" s="4"/>
      <c r="EI1289" s="4"/>
      <c r="EJ1289" s="4"/>
      <c r="EK1289" s="4"/>
      <c r="EL1289" s="4"/>
      <c r="EM1289" s="4"/>
      <c r="EN1289" s="4"/>
      <c r="EO1289" s="4"/>
      <c r="EP1289" s="4"/>
      <c r="EQ1289" s="4"/>
      <c r="ER1289" s="4"/>
      <c r="ES1289" s="4"/>
      <c r="ET1289" s="4"/>
      <c r="EU1289" s="4"/>
      <c r="EV1289" s="4"/>
      <c r="EW1289" s="4"/>
      <c r="EX1289" s="4"/>
      <c r="EY1289" s="4"/>
      <c r="EZ1289" s="4"/>
      <c r="FA1289" s="4"/>
      <c r="FB1289" s="4"/>
      <c r="FC1289" s="4"/>
      <c r="FD1289" s="4"/>
      <c r="FE1289" s="4"/>
      <c r="FF1289" s="4"/>
      <c r="FG1289" s="4"/>
      <c r="FH1289" s="4"/>
      <c r="FI1289" s="4"/>
      <c r="FJ1289" s="4"/>
      <c r="FK1289" s="4"/>
      <c r="FL1289" s="4"/>
      <c r="FM1289" s="4"/>
      <c r="FN1289" s="4"/>
      <c r="FO1289" s="4"/>
      <c r="FP1289" s="4"/>
      <c r="FQ1289" s="4"/>
      <c r="FR1289" s="4"/>
    </row>
    <row r="1290" spans="19:174" s="10" customFormat="1" x14ac:dyDescent="0.25">
      <c r="S1290" s="92"/>
      <c r="T1290" s="1"/>
      <c r="U1290" s="1"/>
      <c r="V1290" s="1"/>
      <c r="W1290" s="1"/>
      <c r="X1290" s="1"/>
      <c r="Y1290" s="1"/>
      <c r="Z1290" s="2"/>
      <c r="AA1290" s="2"/>
      <c r="AB1290" s="2"/>
      <c r="AC1290" s="2"/>
      <c r="AD1290" s="2"/>
      <c r="AE1290" s="2"/>
      <c r="AF1290" s="2"/>
      <c r="AG1290" s="2"/>
      <c r="AH1290" s="2"/>
      <c r="AI1290" s="2"/>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c r="BK1290" s="2"/>
      <c r="BL1290" s="2"/>
      <c r="BM1290" s="2"/>
      <c r="BN1290" s="2"/>
      <c r="BO1290" s="2"/>
      <c r="BP1290" s="2"/>
      <c r="BQ1290" s="3"/>
      <c r="BR1290" s="4"/>
      <c r="BS1290" s="4"/>
      <c r="BT1290" s="4"/>
      <c r="BU1290" s="4"/>
      <c r="BV1290" s="4"/>
      <c r="BW1290" s="4"/>
      <c r="BX1290" s="4"/>
      <c r="BY1290" s="4"/>
      <c r="BZ1290" s="4"/>
      <c r="CA1290" s="4"/>
      <c r="CB1290" s="4"/>
      <c r="CC1290" s="4"/>
      <c r="CD1290" s="4"/>
      <c r="CE1290" s="4"/>
      <c r="CF1290" s="4"/>
      <c r="CG1290" s="4"/>
      <c r="CH1290" s="4"/>
      <c r="CI1290" s="4"/>
      <c r="CJ1290" s="4"/>
      <c r="CK1290" s="4"/>
      <c r="CL1290" s="4"/>
      <c r="CM1290" s="4"/>
      <c r="CN1290" s="4"/>
      <c r="CO1290" s="4"/>
      <c r="CP1290" s="4"/>
      <c r="CQ1290" s="4"/>
      <c r="CR1290" s="4"/>
      <c r="CS1290" s="4"/>
      <c r="CT1290" s="4"/>
      <c r="CU1290" s="4"/>
      <c r="CV1290" s="4"/>
      <c r="CW1290" s="4"/>
      <c r="CX1290" s="4"/>
      <c r="CY1290" s="4"/>
      <c r="CZ1290" s="4"/>
      <c r="DA1290" s="4"/>
      <c r="DB1290" s="4"/>
      <c r="DC1290" s="4"/>
      <c r="DD1290" s="4"/>
      <c r="DE1290" s="4"/>
      <c r="DF1290" s="4"/>
      <c r="DG1290" s="4"/>
      <c r="DH1290" s="4"/>
      <c r="DI1290" s="4"/>
      <c r="DJ1290" s="4"/>
      <c r="DK1290" s="4"/>
      <c r="DL1290" s="4"/>
      <c r="DM1290" s="4"/>
      <c r="DN1290" s="4"/>
      <c r="DO1290" s="4"/>
      <c r="DP1290" s="4"/>
      <c r="DQ1290" s="4"/>
      <c r="DR1290" s="4"/>
      <c r="DS1290" s="4"/>
      <c r="DT1290" s="4"/>
      <c r="DU1290" s="4"/>
      <c r="DV1290" s="4"/>
      <c r="DW1290" s="4"/>
      <c r="DX1290" s="4"/>
      <c r="DY1290" s="4"/>
      <c r="DZ1290" s="4"/>
      <c r="EA1290" s="4"/>
      <c r="EB1290" s="4"/>
      <c r="EC1290" s="4"/>
      <c r="ED1290" s="4"/>
      <c r="EE1290" s="4"/>
      <c r="EF1290" s="4"/>
      <c r="EG1290" s="4"/>
      <c r="EH1290" s="4"/>
      <c r="EI1290" s="4"/>
      <c r="EJ1290" s="4"/>
      <c r="EK1290" s="4"/>
      <c r="EL1290" s="4"/>
      <c r="EM1290" s="4"/>
      <c r="EN1290" s="4"/>
      <c r="EO1290" s="4"/>
      <c r="EP1290" s="4"/>
      <c r="EQ1290" s="4"/>
      <c r="ER1290" s="4"/>
      <c r="ES1290" s="4"/>
      <c r="ET1290" s="4"/>
      <c r="EU1290" s="4"/>
      <c r="EV1290" s="4"/>
      <c r="EW1290" s="4"/>
      <c r="EX1290" s="4"/>
      <c r="EY1290" s="4"/>
      <c r="EZ1290" s="4"/>
      <c r="FA1290" s="4"/>
      <c r="FB1290" s="4"/>
      <c r="FC1290" s="4"/>
      <c r="FD1290" s="4"/>
      <c r="FE1290" s="4"/>
      <c r="FF1290" s="4"/>
      <c r="FG1290" s="4"/>
      <c r="FH1290" s="4"/>
      <c r="FI1290" s="4"/>
      <c r="FJ1290" s="4"/>
      <c r="FK1290" s="4"/>
      <c r="FL1290" s="4"/>
      <c r="FM1290" s="4"/>
      <c r="FN1290" s="4"/>
      <c r="FO1290" s="4"/>
      <c r="FP1290" s="4"/>
      <c r="FQ1290" s="4"/>
      <c r="FR1290" s="4"/>
    </row>
    <row r="1291" spans="19:174" s="10" customFormat="1" x14ac:dyDescent="0.25">
      <c r="S1291" s="92"/>
      <c r="T1291" s="1"/>
      <c r="U1291" s="1"/>
      <c r="V1291" s="1"/>
      <c r="W1291" s="1"/>
      <c r="X1291" s="1"/>
      <c r="Y1291" s="1"/>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c r="BK1291" s="2"/>
      <c r="BL1291" s="2"/>
      <c r="BM1291" s="2"/>
      <c r="BN1291" s="2"/>
      <c r="BO1291" s="2"/>
      <c r="BP1291" s="2"/>
      <c r="BQ1291" s="3"/>
      <c r="BR1291" s="4"/>
      <c r="BS1291" s="4"/>
      <c r="BT1291" s="4"/>
      <c r="BU1291" s="4"/>
      <c r="BV1291" s="4"/>
      <c r="BW1291" s="4"/>
      <c r="BX1291" s="4"/>
      <c r="BY1291" s="4"/>
      <c r="BZ1291" s="4"/>
      <c r="CA1291" s="4"/>
      <c r="CB1291" s="4"/>
      <c r="CC1291" s="4"/>
      <c r="CD1291" s="4"/>
      <c r="CE1291" s="4"/>
      <c r="CF1291" s="4"/>
      <c r="CG1291" s="4"/>
      <c r="CH1291" s="4"/>
      <c r="CI1291" s="4"/>
      <c r="CJ1291" s="4"/>
      <c r="CK1291" s="4"/>
      <c r="CL1291" s="4"/>
      <c r="CM1291" s="4"/>
      <c r="CN1291" s="4"/>
      <c r="CO1291" s="4"/>
      <c r="CP1291" s="4"/>
      <c r="CQ1291" s="4"/>
      <c r="CR1291" s="4"/>
      <c r="CS1291" s="4"/>
      <c r="CT1291" s="4"/>
      <c r="CU1291" s="4"/>
      <c r="CV1291" s="4"/>
      <c r="CW1291" s="4"/>
      <c r="CX1291" s="4"/>
      <c r="CY1291" s="4"/>
      <c r="CZ1291" s="4"/>
      <c r="DA1291" s="4"/>
      <c r="DB1291" s="4"/>
      <c r="DC1291" s="4"/>
      <c r="DD1291" s="4"/>
      <c r="DE1291" s="4"/>
      <c r="DF1291" s="4"/>
      <c r="DG1291" s="4"/>
      <c r="DH1291" s="4"/>
      <c r="DI1291" s="4"/>
      <c r="DJ1291" s="4"/>
      <c r="DK1291" s="4"/>
      <c r="DL1291" s="4"/>
      <c r="DM1291" s="4"/>
      <c r="DN1291" s="4"/>
      <c r="DO1291" s="4"/>
      <c r="DP1291" s="4"/>
      <c r="DQ1291" s="4"/>
      <c r="DR1291" s="4"/>
      <c r="DS1291" s="4"/>
      <c r="DT1291" s="4"/>
      <c r="DU1291" s="4"/>
      <c r="DV1291" s="4"/>
      <c r="DW1291" s="4"/>
      <c r="DX1291" s="4"/>
      <c r="DY1291" s="4"/>
      <c r="DZ1291" s="4"/>
      <c r="EA1291" s="4"/>
      <c r="EB1291" s="4"/>
      <c r="EC1291" s="4"/>
      <c r="ED1291" s="4"/>
      <c r="EE1291" s="4"/>
      <c r="EF1291" s="4"/>
      <c r="EG1291" s="4"/>
      <c r="EH1291" s="4"/>
      <c r="EI1291" s="4"/>
      <c r="EJ1291" s="4"/>
      <c r="EK1291" s="4"/>
      <c r="EL1291" s="4"/>
      <c r="EM1291" s="4"/>
      <c r="EN1291" s="4"/>
      <c r="EO1291" s="4"/>
      <c r="EP1291" s="4"/>
      <c r="EQ1291" s="4"/>
      <c r="ER1291" s="4"/>
      <c r="ES1291" s="4"/>
      <c r="ET1291" s="4"/>
      <c r="EU1291" s="4"/>
      <c r="EV1291" s="4"/>
      <c r="EW1291" s="4"/>
      <c r="EX1291" s="4"/>
      <c r="EY1291" s="4"/>
      <c r="EZ1291" s="4"/>
      <c r="FA1291" s="4"/>
      <c r="FB1291" s="4"/>
      <c r="FC1291" s="4"/>
      <c r="FD1291" s="4"/>
      <c r="FE1291" s="4"/>
      <c r="FF1291" s="4"/>
      <c r="FG1291" s="4"/>
      <c r="FH1291" s="4"/>
      <c r="FI1291" s="4"/>
      <c r="FJ1291" s="4"/>
      <c r="FK1291" s="4"/>
      <c r="FL1291" s="4"/>
      <c r="FM1291" s="4"/>
      <c r="FN1291" s="4"/>
      <c r="FO1291" s="4"/>
      <c r="FP1291" s="4"/>
      <c r="FQ1291" s="4"/>
      <c r="FR1291" s="4"/>
    </row>
    <row r="1292" spans="19:174" s="10" customFormat="1" x14ac:dyDescent="0.25">
      <c r="S1292" s="92"/>
      <c r="T1292" s="1"/>
      <c r="U1292" s="1"/>
      <c r="V1292" s="1"/>
      <c r="W1292" s="1"/>
      <c r="X1292" s="1"/>
      <c r="Y1292" s="1"/>
      <c r="Z1292" s="2"/>
      <c r="AA1292" s="2"/>
      <c r="AB1292" s="2"/>
      <c r="AC1292" s="2"/>
      <c r="AD1292" s="2"/>
      <c r="AE1292" s="2"/>
      <c r="AF1292" s="2"/>
      <c r="AG1292" s="2"/>
      <c r="AH1292" s="2"/>
      <c r="AI1292" s="2"/>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c r="BK1292" s="2"/>
      <c r="BL1292" s="2"/>
      <c r="BM1292" s="2"/>
      <c r="BN1292" s="2"/>
      <c r="BO1292" s="2"/>
      <c r="BP1292" s="2"/>
      <c r="BQ1292" s="3"/>
      <c r="BR1292" s="4"/>
      <c r="BS1292" s="4"/>
      <c r="BT1292" s="4"/>
      <c r="BU1292" s="4"/>
      <c r="BV1292" s="4"/>
      <c r="BW1292" s="4"/>
      <c r="BX1292" s="4"/>
      <c r="BY1292" s="4"/>
      <c r="BZ1292" s="4"/>
      <c r="CA1292" s="4"/>
      <c r="CB1292" s="4"/>
      <c r="CC1292" s="4"/>
      <c r="CD1292" s="4"/>
      <c r="CE1292" s="4"/>
      <c r="CF1292" s="4"/>
      <c r="CG1292" s="4"/>
      <c r="CH1292" s="4"/>
      <c r="CI1292" s="4"/>
      <c r="CJ1292" s="4"/>
      <c r="CK1292" s="4"/>
      <c r="CL1292" s="4"/>
      <c r="CM1292" s="4"/>
      <c r="CN1292" s="4"/>
      <c r="CO1292" s="4"/>
      <c r="CP1292" s="4"/>
      <c r="CQ1292" s="4"/>
      <c r="CR1292" s="4"/>
      <c r="CS1292" s="4"/>
      <c r="CT1292" s="4"/>
      <c r="CU1292" s="4"/>
      <c r="CV1292" s="4"/>
      <c r="CW1292" s="4"/>
      <c r="CX1292" s="4"/>
      <c r="CY1292" s="4"/>
      <c r="CZ1292" s="4"/>
      <c r="DA1292" s="4"/>
      <c r="DB1292" s="4"/>
      <c r="DC1292" s="4"/>
      <c r="DD1292" s="4"/>
      <c r="DE1292" s="4"/>
      <c r="DF1292" s="4"/>
      <c r="DG1292" s="4"/>
      <c r="DH1292" s="4"/>
      <c r="DI1292" s="4"/>
      <c r="DJ1292" s="4"/>
      <c r="DK1292" s="4"/>
      <c r="DL1292" s="4"/>
      <c r="DM1292" s="4"/>
      <c r="DN1292" s="4"/>
      <c r="DO1292" s="4"/>
      <c r="DP1292" s="4"/>
      <c r="DQ1292" s="4"/>
      <c r="DR1292" s="4"/>
      <c r="DS1292" s="4"/>
      <c r="DT1292" s="4"/>
      <c r="DU1292" s="4"/>
      <c r="DV1292" s="4"/>
      <c r="DW1292" s="4"/>
      <c r="DX1292" s="4"/>
      <c r="DY1292" s="4"/>
      <c r="DZ1292" s="4"/>
      <c r="EA1292" s="4"/>
      <c r="EB1292" s="4"/>
      <c r="EC1292" s="4"/>
      <c r="ED1292" s="4"/>
      <c r="EE1292" s="4"/>
      <c r="EF1292" s="4"/>
      <c r="EG1292" s="4"/>
      <c r="EH1292" s="4"/>
      <c r="EI1292" s="4"/>
      <c r="EJ1292" s="4"/>
      <c r="EK1292" s="4"/>
      <c r="EL1292" s="4"/>
      <c r="EM1292" s="4"/>
      <c r="EN1292" s="4"/>
      <c r="EO1292" s="4"/>
      <c r="EP1292" s="4"/>
      <c r="EQ1292" s="4"/>
      <c r="ER1292" s="4"/>
      <c r="ES1292" s="4"/>
      <c r="ET1292" s="4"/>
      <c r="EU1292" s="4"/>
      <c r="EV1292" s="4"/>
      <c r="EW1292" s="4"/>
      <c r="EX1292" s="4"/>
      <c r="EY1292" s="4"/>
      <c r="EZ1292" s="4"/>
      <c r="FA1292" s="4"/>
      <c r="FB1292" s="4"/>
      <c r="FC1292" s="4"/>
      <c r="FD1292" s="4"/>
      <c r="FE1292" s="4"/>
      <c r="FF1292" s="4"/>
      <c r="FG1292" s="4"/>
      <c r="FH1292" s="4"/>
      <c r="FI1292" s="4"/>
      <c r="FJ1292" s="4"/>
      <c r="FK1292" s="4"/>
      <c r="FL1292" s="4"/>
      <c r="FM1292" s="4"/>
      <c r="FN1292" s="4"/>
      <c r="FO1292" s="4"/>
      <c r="FP1292" s="4"/>
      <c r="FQ1292" s="4"/>
      <c r="FR1292" s="4"/>
    </row>
    <row r="1293" spans="19:174" s="10" customFormat="1" x14ac:dyDescent="0.25">
      <c r="S1293" s="92"/>
      <c r="T1293" s="1"/>
      <c r="U1293" s="1"/>
      <c r="V1293" s="1"/>
      <c r="W1293" s="1"/>
      <c r="X1293" s="1"/>
      <c r="Y1293" s="1"/>
      <c r="Z1293" s="2"/>
      <c r="AA1293" s="2"/>
      <c r="AB1293" s="2"/>
      <c r="AC1293" s="2"/>
      <c r="AD1293" s="2"/>
      <c r="AE1293" s="2"/>
      <c r="AF1293" s="2"/>
      <c r="AG1293" s="2"/>
      <c r="AH1293" s="2"/>
      <c r="AI1293" s="2"/>
      <c r="AJ1293" s="2"/>
      <c r="AK1293" s="2"/>
      <c r="AL1293" s="2"/>
      <c r="AM1293" s="2"/>
      <c r="AN1293" s="2"/>
      <c r="AO1293" s="2"/>
      <c r="AP1293" s="2"/>
      <c r="AQ1293" s="2"/>
      <c r="AR1293" s="2"/>
      <c r="AS1293" s="2"/>
      <c r="AT1293" s="2"/>
      <c r="AU1293" s="2"/>
      <c r="AV1293" s="2"/>
      <c r="AW1293" s="2"/>
      <c r="AX1293" s="2"/>
      <c r="AY1293" s="2"/>
      <c r="AZ1293" s="2"/>
      <c r="BA1293" s="2"/>
      <c r="BB1293" s="2"/>
      <c r="BC1293" s="2"/>
      <c r="BD1293" s="2"/>
      <c r="BE1293" s="2"/>
      <c r="BF1293" s="2"/>
      <c r="BG1293" s="2"/>
      <c r="BH1293" s="2"/>
      <c r="BI1293" s="2"/>
      <c r="BJ1293" s="2"/>
      <c r="BK1293" s="2"/>
      <c r="BL1293" s="2"/>
      <c r="BM1293" s="2"/>
      <c r="BN1293" s="2"/>
      <c r="BO1293" s="2"/>
      <c r="BP1293" s="2"/>
      <c r="BQ1293" s="3"/>
      <c r="BR1293" s="4"/>
      <c r="BS1293" s="4"/>
      <c r="BT1293" s="4"/>
      <c r="BU1293" s="4"/>
      <c r="BV1293" s="4"/>
      <c r="BW1293" s="4"/>
      <c r="BX1293" s="4"/>
      <c r="BY1293" s="4"/>
      <c r="BZ1293" s="4"/>
      <c r="CA1293" s="4"/>
      <c r="CB1293" s="4"/>
      <c r="CC1293" s="4"/>
      <c r="CD1293" s="4"/>
      <c r="CE1293" s="4"/>
      <c r="CF1293" s="4"/>
      <c r="CG1293" s="4"/>
      <c r="CH1293" s="4"/>
      <c r="CI1293" s="4"/>
      <c r="CJ1293" s="4"/>
      <c r="CK1293" s="4"/>
      <c r="CL1293" s="4"/>
      <c r="CM1293" s="4"/>
      <c r="CN1293" s="4"/>
      <c r="CO1293" s="4"/>
      <c r="CP1293" s="4"/>
      <c r="CQ1293" s="4"/>
      <c r="CR1293" s="4"/>
      <c r="CS1293" s="4"/>
      <c r="CT1293" s="4"/>
      <c r="CU1293" s="4"/>
      <c r="CV1293" s="4"/>
      <c r="CW1293" s="4"/>
      <c r="CX1293" s="4"/>
      <c r="CY1293" s="4"/>
      <c r="CZ1293" s="4"/>
      <c r="DA1293" s="4"/>
      <c r="DB1293" s="4"/>
      <c r="DC1293" s="4"/>
      <c r="DD1293" s="4"/>
      <c r="DE1293" s="4"/>
      <c r="DF1293" s="4"/>
      <c r="DG1293" s="4"/>
      <c r="DH1293" s="4"/>
      <c r="DI1293" s="4"/>
      <c r="DJ1293" s="4"/>
      <c r="DK1293" s="4"/>
      <c r="DL1293" s="4"/>
      <c r="DM1293" s="4"/>
      <c r="DN1293" s="4"/>
      <c r="DO1293" s="4"/>
      <c r="DP1293" s="4"/>
      <c r="DQ1293" s="4"/>
      <c r="DR1293" s="4"/>
      <c r="DS1293" s="4"/>
      <c r="DT1293" s="4"/>
      <c r="DU1293" s="4"/>
      <c r="DV1293" s="4"/>
      <c r="DW1293" s="4"/>
      <c r="DX1293" s="4"/>
      <c r="DY1293" s="4"/>
      <c r="DZ1293" s="4"/>
      <c r="EA1293" s="4"/>
      <c r="EB1293" s="4"/>
      <c r="EC1293" s="4"/>
      <c r="ED1293" s="4"/>
      <c r="EE1293" s="4"/>
      <c r="EF1293" s="4"/>
      <c r="EG1293" s="4"/>
      <c r="EH1293" s="4"/>
      <c r="EI1293" s="4"/>
      <c r="EJ1293" s="4"/>
      <c r="EK1293" s="4"/>
      <c r="EL1293" s="4"/>
      <c r="EM1293" s="4"/>
      <c r="EN1293" s="4"/>
      <c r="EO1293" s="4"/>
      <c r="EP1293" s="4"/>
      <c r="EQ1293" s="4"/>
      <c r="ER1293" s="4"/>
      <c r="ES1293" s="4"/>
      <c r="ET1293" s="4"/>
      <c r="EU1293" s="4"/>
      <c r="EV1293" s="4"/>
      <c r="EW1293" s="4"/>
      <c r="EX1293" s="4"/>
      <c r="EY1293" s="4"/>
      <c r="EZ1293" s="4"/>
      <c r="FA1293" s="4"/>
      <c r="FB1293" s="4"/>
      <c r="FC1293" s="4"/>
      <c r="FD1293" s="4"/>
      <c r="FE1293" s="4"/>
      <c r="FF1293" s="4"/>
      <c r="FG1293" s="4"/>
      <c r="FH1293" s="4"/>
      <c r="FI1293" s="4"/>
      <c r="FJ1293" s="4"/>
      <c r="FK1293" s="4"/>
      <c r="FL1293" s="4"/>
      <c r="FM1293" s="4"/>
      <c r="FN1293" s="4"/>
      <c r="FO1293" s="4"/>
      <c r="FP1293" s="4"/>
      <c r="FQ1293" s="4"/>
      <c r="FR1293" s="4"/>
    </row>
    <row r="1294" spans="19:174" s="10" customFormat="1" x14ac:dyDescent="0.25">
      <c r="S1294" s="92"/>
      <c r="T1294" s="1"/>
      <c r="U1294" s="1"/>
      <c r="V1294" s="1"/>
      <c r="W1294" s="1"/>
      <c r="X1294" s="1"/>
      <c r="Y1294" s="1"/>
      <c r="Z1294" s="2"/>
      <c r="AA1294" s="2"/>
      <c r="AB1294" s="2"/>
      <c r="AC1294" s="2"/>
      <c r="AD1294" s="2"/>
      <c r="AE1294" s="2"/>
      <c r="AF1294" s="2"/>
      <c r="AG1294" s="2"/>
      <c r="AH1294" s="2"/>
      <c r="AI1294" s="2"/>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c r="BK1294" s="2"/>
      <c r="BL1294" s="2"/>
      <c r="BM1294" s="2"/>
      <c r="BN1294" s="2"/>
      <c r="BO1294" s="2"/>
      <c r="BP1294" s="2"/>
      <c r="BQ1294" s="3"/>
      <c r="BR1294" s="4"/>
      <c r="BS1294" s="4"/>
      <c r="BT1294" s="4"/>
      <c r="BU1294" s="4"/>
      <c r="BV1294" s="4"/>
      <c r="BW1294" s="4"/>
      <c r="BX1294" s="4"/>
      <c r="BY1294" s="4"/>
      <c r="BZ1294" s="4"/>
      <c r="CA1294" s="4"/>
      <c r="CB1294" s="4"/>
      <c r="CC1294" s="4"/>
      <c r="CD1294" s="4"/>
      <c r="CE1294" s="4"/>
      <c r="CF1294" s="4"/>
      <c r="CG1294" s="4"/>
      <c r="CH1294" s="4"/>
      <c r="CI1294" s="4"/>
      <c r="CJ1294" s="4"/>
      <c r="CK1294" s="4"/>
      <c r="CL1294" s="4"/>
      <c r="CM1294" s="4"/>
      <c r="CN1294" s="4"/>
      <c r="CO1294" s="4"/>
      <c r="CP1294" s="4"/>
      <c r="CQ1294" s="4"/>
      <c r="CR1294" s="4"/>
      <c r="CS1294" s="4"/>
      <c r="CT1294" s="4"/>
      <c r="CU1294" s="4"/>
      <c r="CV1294" s="4"/>
      <c r="CW1294" s="4"/>
      <c r="CX1294" s="4"/>
      <c r="CY1294" s="4"/>
      <c r="CZ1294" s="4"/>
      <c r="DA1294" s="4"/>
      <c r="DB1294" s="4"/>
      <c r="DC1294" s="4"/>
      <c r="DD1294" s="4"/>
      <c r="DE1294" s="4"/>
      <c r="DF1294" s="4"/>
      <c r="DG1294" s="4"/>
      <c r="DH1294" s="4"/>
      <c r="DI1294" s="4"/>
      <c r="DJ1294" s="4"/>
      <c r="DK1294" s="4"/>
      <c r="DL1294" s="4"/>
      <c r="DM1294" s="4"/>
      <c r="DN1294" s="4"/>
      <c r="DO1294" s="4"/>
      <c r="DP1294" s="4"/>
      <c r="DQ1294" s="4"/>
      <c r="DR1294" s="4"/>
      <c r="DS1294" s="4"/>
      <c r="DT1294" s="4"/>
      <c r="DU1294" s="4"/>
      <c r="DV1294" s="4"/>
      <c r="DW1294" s="4"/>
      <c r="DX1294" s="4"/>
      <c r="DY1294" s="4"/>
      <c r="DZ1294" s="4"/>
      <c r="EA1294" s="4"/>
      <c r="EB1294" s="4"/>
      <c r="EC1294" s="4"/>
      <c r="ED1294" s="4"/>
      <c r="EE1294" s="4"/>
      <c r="EF1294" s="4"/>
      <c r="EG1294" s="4"/>
      <c r="EH1294" s="4"/>
      <c r="EI1294" s="4"/>
      <c r="EJ1294" s="4"/>
      <c r="EK1294" s="4"/>
      <c r="EL1294" s="4"/>
      <c r="EM1294" s="4"/>
      <c r="EN1294" s="4"/>
      <c r="EO1294" s="4"/>
      <c r="EP1294" s="4"/>
      <c r="EQ1294" s="4"/>
      <c r="ER1294" s="4"/>
      <c r="ES1294" s="4"/>
      <c r="ET1294" s="4"/>
      <c r="EU1294" s="4"/>
      <c r="EV1294" s="4"/>
      <c r="EW1294" s="4"/>
      <c r="EX1294" s="4"/>
      <c r="EY1294" s="4"/>
      <c r="EZ1294" s="4"/>
      <c r="FA1294" s="4"/>
      <c r="FB1294" s="4"/>
      <c r="FC1294" s="4"/>
      <c r="FD1294" s="4"/>
      <c r="FE1294" s="4"/>
      <c r="FF1294" s="4"/>
      <c r="FG1294" s="4"/>
      <c r="FH1294" s="4"/>
      <c r="FI1294" s="4"/>
      <c r="FJ1294" s="4"/>
      <c r="FK1294" s="4"/>
      <c r="FL1294" s="4"/>
      <c r="FM1294" s="4"/>
      <c r="FN1294" s="4"/>
      <c r="FO1294" s="4"/>
      <c r="FP1294" s="4"/>
      <c r="FQ1294" s="4"/>
      <c r="FR1294" s="4"/>
    </row>
    <row r="1295" spans="19:174" s="10" customFormat="1" x14ac:dyDescent="0.25">
      <c r="S1295" s="92"/>
      <c r="T1295" s="1"/>
      <c r="U1295" s="1"/>
      <c r="V1295" s="1"/>
      <c r="W1295" s="1"/>
      <c r="X1295" s="1"/>
      <c r="Y1295" s="1"/>
      <c r="Z1295" s="2"/>
      <c r="AA1295" s="2"/>
      <c r="AB1295" s="2"/>
      <c r="AC1295" s="2"/>
      <c r="AD1295" s="2"/>
      <c r="AE1295" s="2"/>
      <c r="AF1295" s="2"/>
      <c r="AG1295" s="2"/>
      <c r="AH1295" s="2"/>
      <c r="AI1295" s="2"/>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c r="BG1295" s="2"/>
      <c r="BH1295" s="2"/>
      <c r="BI1295" s="2"/>
      <c r="BJ1295" s="2"/>
      <c r="BK1295" s="2"/>
      <c r="BL1295" s="2"/>
      <c r="BM1295" s="2"/>
      <c r="BN1295" s="2"/>
      <c r="BO1295" s="2"/>
      <c r="BP1295" s="2"/>
      <c r="BQ1295" s="3"/>
      <c r="BR1295" s="4"/>
      <c r="BS1295" s="4"/>
      <c r="BT1295" s="4"/>
      <c r="BU1295" s="4"/>
      <c r="BV1295" s="4"/>
      <c r="BW1295" s="4"/>
      <c r="BX1295" s="4"/>
      <c r="BY1295" s="4"/>
      <c r="BZ1295" s="4"/>
      <c r="CA1295" s="4"/>
      <c r="CB1295" s="4"/>
      <c r="CC1295" s="4"/>
      <c r="CD1295" s="4"/>
      <c r="CE1295" s="4"/>
      <c r="CF1295" s="4"/>
      <c r="CG1295" s="4"/>
      <c r="CH1295" s="4"/>
      <c r="CI1295" s="4"/>
      <c r="CJ1295" s="4"/>
      <c r="CK1295" s="4"/>
      <c r="CL1295" s="4"/>
      <c r="CM1295" s="4"/>
      <c r="CN1295" s="4"/>
      <c r="CO1295" s="4"/>
      <c r="CP1295" s="4"/>
      <c r="CQ1295" s="4"/>
      <c r="CR1295" s="4"/>
      <c r="CS1295" s="4"/>
      <c r="CT1295" s="4"/>
      <c r="CU1295" s="4"/>
      <c r="CV1295" s="4"/>
      <c r="CW1295" s="4"/>
      <c r="CX1295" s="4"/>
      <c r="CY1295" s="4"/>
      <c r="CZ1295" s="4"/>
      <c r="DA1295" s="4"/>
      <c r="DB1295" s="4"/>
      <c r="DC1295" s="4"/>
      <c r="DD1295" s="4"/>
      <c r="DE1295" s="4"/>
      <c r="DF1295" s="4"/>
      <c r="DG1295" s="4"/>
      <c r="DH1295" s="4"/>
      <c r="DI1295" s="4"/>
      <c r="DJ1295" s="4"/>
      <c r="DK1295" s="4"/>
      <c r="DL1295" s="4"/>
      <c r="DM1295" s="4"/>
      <c r="DN1295" s="4"/>
      <c r="DO1295" s="4"/>
      <c r="DP1295" s="4"/>
      <c r="DQ1295" s="4"/>
      <c r="DR1295" s="4"/>
      <c r="DS1295" s="4"/>
      <c r="DT1295" s="4"/>
      <c r="DU1295" s="4"/>
      <c r="DV1295" s="4"/>
      <c r="DW1295" s="4"/>
      <c r="DX1295" s="4"/>
      <c r="DY1295" s="4"/>
      <c r="DZ1295" s="4"/>
      <c r="EA1295" s="4"/>
      <c r="EB1295" s="4"/>
      <c r="EC1295" s="4"/>
      <c r="ED1295" s="4"/>
      <c r="EE1295" s="4"/>
      <c r="EF1295" s="4"/>
      <c r="EG1295" s="4"/>
      <c r="EH1295" s="4"/>
      <c r="EI1295" s="4"/>
      <c r="EJ1295" s="4"/>
      <c r="EK1295" s="4"/>
      <c r="EL1295" s="4"/>
      <c r="EM1295" s="4"/>
      <c r="EN1295" s="4"/>
      <c r="EO1295" s="4"/>
      <c r="EP1295" s="4"/>
      <c r="EQ1295" s="4"/>
      <c r="ER1295" s="4"/>
      <c r="ES1295" s="4"/>
      <c r="ET1295" s="4"/>
      <c r="EU1295" s="4"/>
      <c r="EV1295" s="4"/>
      <c r="EW1295" s="4"/>
      <c r="EX1295" s="4"/>
      <c r="EY1295" s="4"/>
      <c r="EZ1295" s="4"/>
      <c r="FA1295" s="4"/>
      <c r="FB1295" s="4"/>
      <c r="FC1295" s="4"/>
      <c r="FD1295" s="4"/>
      <c r="FE1295" s="4"/>
      <c r="FF1295" s="4"/>
      <c r="FG1295" s="4"/>
      <c r="FH1295" s="4"/>
      <c r="FI1295" s="4"/>
      <c r="FJ1295" s="4"/>
      <c r="FK1295" s="4"/>
      <c r="FL1295" s="4"/>
      <c r="FM1295" s="4"/>
      <c r="FN1295" s="4"/>
      <c r="FO1295" s="4"/>
      <c r="FP1295" s="4"/>
      <c r="FQ1295" s="4"/>
      <c r="FR1295" s="4"/>
    </row>
    <row r="1296" spans="19:174" s="10" customFormat="1" x14ac:dyDescent="0.25">
      <c r="S1296" s="92"/>
      <c r="T1296" s="1"/>
      <c r="U1296" s="1"/>
      <c r="V1296" s="1"/>
      <c r="W1296" s="1"/>
      <c r="X1296" s="1"/>
      <c r="Y1296" s="1"/>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c r="BK1296" s="2"/>
      <c r="BL1296" s="2"/>
      <c r="BM1296" s="2"/>
      <c r="BN1296" s="2"/>
      <c r="BO1296" s="2"/>
      <c r="BP1296" s="2"/>
      <c r="BQ1296" s="3"/>
      <c r="BR1296" s="4"/>
      <c r="BS1296" s="4"/>
      <c r="BT1296" s="4"/>
      <c r="BU1296" s="4"/>
      <c r="BV1296" s="4"/>
      <c r="BW1296" s="4"/>
      <c r="BX1296" s="4"/>
      <c r="BY1296" s="4"/>
      <c r="BZ1296" s="4"/>
      <c r="CA1296" s="4"/>
      <c r="CB1296" s="4"/>
      <c r="CC1296" s="4"/>
      <c r="CD1296" s="4"/>
      <c r="CE1296" s="4"/>
      <c r="CF1296" s="4"/>
      <c r="CG1296" s="4"/>
      <c r="CH1296" s="4"/>
      <c r="CI1296" s="4"/>
      <c r="CJ1296" s="4"/>
      <c r="CK1296" s="4"/>
      <c r="CL1296" s="4"/>
      <c r="CM1296" s="4"/>
      <c r="CN1296" s="4"/>
      <c r="CO1296" s="4"/>
      <c r="CP1296" s="4"/>
      <c r="CQ1296" s="4"/>
      <c r="CR1296" s="4"/>
      <c r="CS1296" s="4"/>
      <c r="CT1296" s="4"/>
      <c r="CU1296" s="4"/>
      <c r="CV1296" s="4"/>
      <c r="CW1296" s="4"/>
      <c r="CX1296" s="4"/>
      <c r="CY1296" s="4"/>
      <c r="CZ1296" s="4"/>
      <c r="DA1296" s="4"/>
      <c r="DB1296" s="4"/>
      <c r="DC1296" s="4"/>
      <c r="DD1296" s="4"/>
      <c r="DE1296" s="4"/>
      <c r="DF1296" s="4"/>
      <c r="DG1296" s="4"/>
      <c r="DH1296" s="4"/>
      <c r="DI1296" s="4"/>
      <c r="DJ1296" s="4"/>
      <c r="DK1296" s="4"/>
      <c r="DL1296" s="4"/>
      <c r="DM1296" s="4"/>
      <c r="DN1296" s="4"/>
      <c r="DO1296" s="4"/>
      <c r="DP1296" s="4"/>
      <c r="DQ1296" s="4"/>
      <c r="DR1296" s="4"/>
      <c r="DS1296" s="4"/>
      <c r="DT1296" s="4"/>
      <c r="DU1296" s="4"/>
      <c r="DV1296" s="4"/>
      <c r="DW1296" s="4"/>
      <c r="DX1296" s="4"/>
      <c r="DY1296" s="4"/>
      <c r="DZ1296" s="4"/>
      <c r="EA1296" s="4"/>
      <c r="EB1296" s="4"/>
      <c r="EC1296" s="4"/>
      <c r="ED1296" s="4"/>
      <c r="EE1296" s="4"/>
      <c r="EF1296" s="4"/>
      <c r="EG1296" s="4"/>
      <c r="EH1296" s="4"/>
      <c r="EI1296" s="4"/>
      <c r="EJ1296" s="4"/>
      <c r="EK1296" s="4"/>
      <c r="EL1296" s="4"/>
      <c r="EM1296" s="4"/>
      <c r="EN1296" s="4"/>
      <c r="EO1296" s="4"/>
      <c r="EP1296" s="4"/>
      <c r="EQ1296" s="4"/>
      <c r="ER1296" s="4"/>
      <c r="ES1296" s="4"/>
      <c r="ET1296" s="4"/>
      <c r="EU1296" s="4"/>
      <c r="EV1296" s="4"/>
      <c r="EW1296" s="4"/>
      <c r="EX1296" s="4"/>
      <c r="EY1296" s="4"/>
      <c r="EZ1296" s="4"/>
      <c r="FA1296" s="4"/>
      <c r="FB1296" s="4"/>
      <c r="FC1296" s="4"/>
      <c r="FD1296" s="4"/>
      <c r="FE1296" s="4"/>
      <c r="FF1296" s="4"/>
      <c r="FG1296" s="4"/>
      <c r="FH1296" s="4"/>
      <c r="FI1296" s="4"/>
      <c r="FJ1296" s="4"/>
      <c r="FK1296" s="4"/>
      <c r="FL1296" s="4"/>
      <c r="FM1296" s="4"/>
      <c r="FN1296" s="4"/>
      <c r="FO1296" s="4"/>
      <c r="FP1296" s="4"/>
      <c r="FQ1296" s="4"/>
      <c r="FR1296" s="4"/>
    </row>
    <row r="1297" spans="19:174" s="10" customFormat="1" x14ac:dyDescent="0.25">
      <c r="S1297" s="92"/>
      <c r="T1297" s="1"/>
      <c r="U1297" s="1"/>
      <c r="V1297" s="1"/>
      <c r="W1297" s="1"/>
      <c r="X1297" s="1"/>
      <c r="Y1297" s="1"/>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c r="BK1297" s="2"/>
      <c r="BL1297" s="2"/>
      <c r="BM1297" s="2"/>
      <c r="BN1297" s="2"/>
      <c r="BO1297" s="2"/>
      <c r="BP1297" s="2"/>
      <c r="BQ1297" s="3"/>
      <c r="BR1297" s="4"/>
      <c r="BS1297" s="4"/>
      <c r="BT1297" s="4"/>
      <c r="BU1297" s="4"/>
      <c r="BV1297" s="4"/>
      <c r="BW1297" s="4"/>
      <c r="BX1297" s="4"/>
      <c r="BY1297" s="4"/>
      <c r="BZ1297" s="4"/>
      <c r="CA1297" s="4"/>
      <c r="CB1297" s="4"/>
      <c r="CC1297" s="4"/>
      <c r="CD1297" s="4"/>
      <c r="CE1297" s="4"/>
      <c r="CF1297" s="4"/>
      <c r="CG1297" s="4"/>
      <c r="CH1297" s="4"/>
      <c r="CI1297" s="4"/>
      <c r="CJ1297" s="4"/>
      <c r="CK1297" s="4"/>
      <c r="CL1297" s="4"/>
      <c r="CM1297" s="4"/>
      <c r="CN1297" s="4"/>
      <c r="CO1297" s="4"/>
      <c r="CP1297" s="4"/>
      <c r="CQ1297" s="4"/>
      <c r="CR1297" s="4"/>
      <c r="CS1297" s="4"/>
      <c r="CT1297" s="4"/>
      <c r="CU1297" s="4"/>
      <c r="CV1297" s="4"/>
      <c r="CW1297" s="4"/>
      <c r="CX1297" s="4"/>
      <c r="CY1297" s="4"/>
      <c r="CZ1297" s="4"/>
      <c r="DA1297" s="4"/>
      <c r="DB1297" s="4"/>
      <c r="DC1297" s="4"/>
      <c r="DD1297" s="4"/>
      <c r="DE1297" s="4"/>
      <c r="DF1297" s="4"/>
      <c r="DG1297" s="4"/>
      <c r="DH1297" s="4"/>
      <c r="DI1297" s="4"/>
      <c r="DJ1297" s="4"/>
      <c r="DK1297" s="4"/>
      <c r="DL1297" s="4"/>
      <c r="DM1297" s="4"/>
      <c r="DN1297" s="4"/>
      <c r="DO1297" s="4"/>
      <c r="DP1297" s="4"/>
      <c r="DQ1297" s="4"/>
      <c r="DR1297" s="4"/>
      <c r="DS1297" s="4"/>
      <c r="DT1297" s="4"/>
      <c r="DU1297" s="4"/>
      <c r="DV1297" s="4"/>
      <c r="DW1297" s="4"/>
      <c r="DX1297" s="4"/>
      <c r="DY1297" s="4"/>
      <c r="DZ1297" s="4"/>
      <c r="EA1297" s="4"/>
      <c r="EB1297" s="4"/>
      <c r="EC1297" s="4"/>
      <c r="ED1297" s="4"/>
      <c r="EE1297" s="4"/>
      <c r="EF1297" s="4"/>
      <c r="EG1297" s="4"/>
      <c r="EH1297" s="4"/>
      <c r="EI1297" s="4"/>
      <c r="EJ1297" s="4"/>
      <c r="EK1297" s="4"/>
      <c r="EL1297" s="4"/>
      <c r="EM1297" s="4"/>
      <c r="EN1297" s="4"/>
      <c r="EO1297" s="4"/>
      <c r="EP1297" s="4"/>
      <c r="EQ1297" s="4"/>
      <c r="ER1297" s="4"/>
      <c r="ES1297" s="4"/>
      <c r="ET1297" s="4"/>
      <c r="EU1297" s="4"/>
      <c r="EV1297" s="4"/>
      <c r="EW1297" s="4"/>
      <c r="EX1297" s="4"/>
      <c r="EY1297" s="4"/>
      <c r="EZ1297" s="4"/>
      <c r="FA1297" s="4"/>
      <c r="FB1297" s="4"/>
      <c r="FC1297" s="4"/>
      <c r="FD1297" s="4"/>
      <c r="FE1297" s="4"/>
      <c r="FF1297" s="4"/>
      <c r="FG1297" s="4"/>
      <c r="FH1297" s="4"/>
      <c r="FI1297" s="4"/>
      <c r="FJ1297" s="4"/>
      <c r="FK1297" s="4"/>
      <c r="FL1297" s="4"/>
      <c r="FM1297" s="4"/>
      <c r="FN1297" s="4"/>
      <c r="FO1297" s="4"/>
      <c r="FP1297" s="4"/>
      <c r="FQ1297" s="4"/>
      <c r="FR1297" s="4"/>
    </row>
    <row r="1298" spans="19:174" s="10" customFormat="1" x14ac:dyDescent="0.25">
      <c r="S1298" s="92"/>
      <c r="T1298" s="1"/>
      <c r="U1298" s="1"/>
      <c r="V1298" s="1"/>
      <c r="W1298" s="1"/>
      <c r="X1298" s="1"/>
      <c r="Y1298" s="1"/>
      <c r="Z1298" s="2"/>
      <c r="AA1298" s="2"/>
      <c r="AB1298" s="2"/>
      <c r="AC1298" s="2"/>
      <c r="AD1298" s="2"/>
      <c r="AE1298" s="2"/>
      <c r="AF1298" s="2"/>
      <c r="AG1298" s="2"/>
      <c r="AH1298" s="2"/>
      <c r="AI1298" s="2"/>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c r="BG1298" s="2"/>
      <c r="BH1298" s="2"/>
      <c r="BI1298" s="2"/>
      <c r="BJ1298" s="2"/>
      <c r="BK1298" s="2"/>
      <c r="BL1298" s="2"/>
      <c r="BM1298" s="2"/>
      <c r="BN1298" s="2"/>
      <c r="BO1298" s="2"/>
      <c r="BP1298" s="2"/>
      <c r="BQ1298" s="3"/>
      <c r="BR1298" s="4"/>
      <c r="BS1298" s="4"/>
      <c r="BT1298" s="4"/>
      <c r="BU1298" s="4"/>
      <c r="BV1298" s="4"/>
      <c r="BW1298" s="4"/>
      <c r="BX1298" s="4"/>
      <c r="BY1298" s="4"/>
      <c r="BZ1298" s="4"/>
      <c r="CA1298" s="4"/>
      <c r="CB1298" s="4"/>
      <c r="CC1298" s="4"/>
      <c r="CD1298" s="4"/>
      <c r="CE1298" s="4"/>
      <c r="CF1298" s="4"/>
      <c r="CG1298" s="4"/>
      <c r="CH1298" s="4"/>
      <c r="CI1298" s="4"/>
      <c r="CJ1298" s="4"/>
      <c r="CK1298" s="4"/>
      <c r="CL1298" s="4"/>
      <c r="CM1298" s="4"/>
      <c r="CN1298" s="4"/>
      <c r="CO1298" s="4"/>
      <c r="CP1298" s="4"/>
      <c r="CQ1298" s="4"/>
      <c r="CR1298" s="4"/>
      <c r="CS1298" s="4"/>
      <c r="CT1298" s="4"/>
      <c r="CU1298" s="4"/>
      <c r="CV1298" s="4"/>
      <c r="CW1298" s="4"/>
      <c r="CX1298" s="4"/>
      <c r="CY1298" s="4"/>
      <c r="CZ1298" s="4"/>
      <c r="DA1298" s="4"/>
      <c r="DB1298" s="4"/>
      <c r="DC1298" s="4"/>
      <c r="DD1298" s="4"/>
      <c r="DE1298" s="4"/>
      <c r="DF1298" s="4"/>
      <c r="DG1298" s="4"/>
      <c r="DH1298" s="4"/>
      <c r="DI1298" s="4"/>
      <c r="DJ1298" s="4"/>
      <c r="DK1298" s="4"/>
      <c r="DL1298" s="4"/>
      <c r="DM1298" s="4"/>
      <c r="DN1298" s="4"/>
      <c r="DO1298" s="4"/>
      <c r="DP1298" s="4"/>
      <c r="DQ1298" s="4"/>
      <c r="DR1298" s="4"/>
      <c r="DS1298" s="4"/>
      <c r="DT1298" s="4"/>
      <c r="DU1298" s="4"/>
      <c r="DV1298" s="4"/>
      <c r="DW1298" s="4"/>
      <c r="DX1298" s="4"/>
      <c r="DY1298" s="4"/>
      <c r="DZ1298" s="4"/>
      <c r="EA1298" s="4"/>
      <c r="EB1298" s="4"/>
      <c r="EC1298" s="4"/>
      <c r="ED1298" s="4"/>
      <c r="EE1298" s="4"/>
      <c r="EF1298" s="4"/>
      <c r="EG1298" s="4"/>
      <c r="EH1298" s="4"/>
      <c r="EI1298" s="4"/>
      <c r="EJ1298" s="4"/>
      <c r="EK1298" s="4"/>
      <c r="EL1298" s="4"/>
      <c r="EM1298" s="4"/>
      <c r="EN1298" s="4"/>
      <c r="EO1298" s="4"/>
      <c r="EP1298" s="4"/>
      <c r="EQ1298" s="4"/>
      <c r="ER1298" s="4"/>
      <c r="ES1298" s="4"/>
      <c r="ET1298" s="4"/>
      <c r="EU1298" s="4"/>
      <c r="EV1298" s="4"/>
      <c r="EW1298" s="4"/>
      <c r="EX1298" s="4"/>
      <c r="EY1298" s="4"/>
      <c r="EZ1298" s="4"/>
      <c r="FA1298" s="4"/>
      <c r="FB1298" s="4"/>
      <c r="FC1298" s="4"/>
      <c r="FD1298" s="4"/>
      <c r="FE1298" s="4"/>
      <c r="FF1298" s="4"/>
      <c r="FG1298" s="4"/>
      <c r="FH1298" s="4"/>
      <c r="FI1298" s="4"/>
      <c r="FJ1298" s="4"/>
      <c r="FK1298" s="4"/>
      <c r="FL1298" s="4"/>
      <c r="FM1298" s="4"/>
      <c r="FN1298" s="4"/>
      <c r="FO1298" s="4"/>
      <c r="FP1298" s="4"/>
      <c r="FQ1298" s="4"/>
      <c r="FR1298" s="4"/>
    </row>
    <row r="1299" spans="19:174" s="10" customFormat="1" x14ac:dyDescent="0.25">
      <c r="S1299" s="92"/>
      <c r="T1299" s="1"/>
      <c r="U1299" s="1"/>
      <c r="V1299" s="1"/>
      <c r="W1299" s="1"/>
      <c r="X1299" s="1"/>
      <c r="Y1299" s="1"/>
      <c r="Z1299" s="2"/>
      <c r="AA1299" s="2"/>
      <c r="AB1299" s="2"/>
      <c r="AC1299" s="2"/>
      <c r="AD1299" s="2"/>
      <c r="AE1299" s="2"/>
      <c r="AF1299" s="2"/>
      <c r="AG1299" s="2"/>
      <c r="AH1299" s="2"/>
      <c r="AI1299" s="2"/>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c r="BG1299" s="2"/>
      <c r="BH1299" s="2"/>
      <c r="BI1299" s="2"/>
      <c r="BJ1299" s="2"/>
      <c r="BK1299" s="2"/>
      <c r="BL1299" s="2"/>
      <c r="BM1299" s="2"/>
      <c r="BN1299" s="2"/>
      <c r="BO1299" s="2"/>
      <c r="BP1299" s="2"/>
      <c r="BQ1299" s="3"/>
      <c r="BR1299" s="4"/>
      <c r="BS1299" s="4"/>
      <c r="BT1299" s="4"/>
      <c r="BU1299" s="4"/>
      <c r="BV1299" s="4"/>
      <c r="BW1299" s="4"/>
      <c r="BX1299" s="4"/>
      <c r="BY1299" s="4"/>
      <c r="BZ1299" s="4"/>
      <c r="CA1299" s="4"/>
      <c r="CB1299" s="4"/>
      <c r="CC1299" s="4"/>
      <c r="CD1299" s="4"/>
      <c r="CE1299" s="4"/>
      <c r="CF1299" s="4"/>
      <c r="CG1299" s="4"/>
      <c r="CH1299" s="4"/>
      <c r="CI1299" s="4"/>
      <c r="CJ1299" s="4"/>
      <c r="CK1299" s="4"/>
      <c r="CL1299" s="4"/>
      <c r="CM1299" s="4"/>
      <c r="CN1299" s="4"/>
      <c r="CO1299" s="4"/>
      <c r="CP1299" s="4"/>
      <c r="CQ1299" s="4"/>
      <c r="CR1299" s="4"/>
      <c r="CS1299" s="4"/>
      <c r="CT1299" s="4"/>
      <c r="CU1299" s="4"/>
      <c r="CV1299" s="4"/>
      <c r="CW1299" s="4"/>
      <c r="CX1299" s="4"/>
      <c r="CY1299" s="4"/>
      <c r="CZ1299" s="4"/>
      <c r="DA1299" s="4"/>
      <c r="DB1299" s="4"/>
      <c r="DC1299" s="4"/>
      <c r="DD1299" s="4"/>
      <c r="DE1299" s="4"/>
      <c r="DF1299" s="4"/>
      <c r="DG1299" s="4"/>
      <c r="DH1299" s="4"/>
      <c r="DI1299" s="4"/>
      <c r="DJ1299" s="4"/>
      <c r="DK1299" s="4"/>
      <c r="DL1299" s="4"/>
      <c r="DM1299" s="4"/>
      <c r="DN1299" s="4"/>
      <c r="DO1299" s="4"/>
      <c r="DP1299" s="4"/>
      <c r="DQ1299" s="4"/>
      <c r="DR1299" s="4"/>
      <c r="DS1299" s="4"/>
      <c r="DT1299" s="4"/>
      <c r="DU1299" s="4"/>
      <c r="DV1299" s="4"/>
      <c r="DW1299" s="4"/>
      <c r="DX1299" s="4"/>
      <c r="DY1299" s="4"/>
      <c r="DZ1299" s="4"/>
      <c r="EA1299" s="4"/>
      <c r="EB1299" s="4"/>
      <c r="EC1299" s="4"/>
      <c r="ED1299" s="4"/>
      <c r="EE1299" s="4"/>
      <c r="EF1299" s="4"/>
      <c r="EG1299" s="4"/>
      <c r="EH1299" s="4"/>
      <c r="EI1299" s="4"/>
      <c r="EJ1299" s="4"/>
      <c r="EK1299" s="4"/>
      <c r="EL1299" s="4"/>
      <c r="EM1299" s="4"/>
      <c r="EN1299" s="4"/>
      <c r="EO1299" s="4"/>
      <c r="EP1299" s="4"/>
      <c r="EQ1299" s="4"/>
      <c r="ER1299" s="4"/>
      <c r="ES1299" s="4"/>
      <c r="ET1299" s="4"/>
      <c r="EU1299" s="4"/>
      <c r="EV1299" s="4"/>
      <c r="EW1299" s="4"/>
      <c r="EX1299" s="4"/>
      <c r="EY1299" s="4"/>
      <c r="EZ1299" s="4"/>
      <c r="FA1299" s="4"/>
      <c r="FB1299" s="4"/>
      <c r="FC1299" s="4"/>
      <c r="FD1299" s="4"/>
      <c r="FE1299" s="4"/>
      <c r="FF1299" s="4"/>
      <c r="FG1299" s="4"/>
      <c r="FH1299" s="4"/>
      <c r="FI1299" s="4"/>
      <c r="FJ1299" s="4"/>
      <c r="FK1299" s="4"/>
      <c r="FL1299" s="4"/>
      <c r="FM1299" s="4"/>
      <c r="FN1299" s="4"/>
      <c r="FO1299" s="4"/>
      <c r="FP1299" s="4"/>
      <c r="FQ1299" s="4"/>
      <c r="FR1299" s="4"/>
    </row>
    <row r="1300" spans="19:174" s="10" customFormat="1" x14ac:dyDescent="0.25">
      <c r="S1300" s="92"/>
      <c r="T1300" s="1"/>
      <c r="U1300" s="1"/>
      <c r="V1300" s="1"/>
      <c r="W1300" s="1"/>
      <c r="X1300" s="1"/>
      <c r="Y1300" s="1"/>
      <c r="Z1300" s="2"/>
      <c r="AA1300" s="2"/>
      <c r="AB1300" s="2"/>
      <c r="AC1300" s="2"/>
      <c r="AD1300" s="2"/>
      <c r="AE1300" s="2"/>
      <c r="AF1300" s="2"/>
      <c r="AG1300" s="2"/>
      <c r="AH1300" s="2"/>
      <c r="AI1300" s="2"/>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c r="BG1300" s="2"/>
      <c r="BH1300" s="2"/>
      <c r="BI1300" s="2"/>
      <c r="BJ1300" s="2"/>
      <c r="BK1300" s="2"/>
      <c r="BL1300" s="2"/>
      <c r="BM1300" s="2"/>
      <c r="BN1300" s="2"/>
      <c r="BO1300" s="2"/>
      <c r="BP1300" s="2"/>
      <c r="BQ1300" s="3"/>
      <c r="BR1300" s="4"/>
      <c r="BS1300" s="4"/>
      <c r="BT1300" s="4"/>
      <c r="BU1300" s="4"/>
      <c r="BV1300" s="4"/>
      <c r="BW1300" s="4"/>
      <c r="BX1300" s="4"/>
      <c r="BY1300" s="4"/>
      <c r="BZ1300" s="4"/>
      <c r="CA1300" s="4"/>
      <c r="CB1300" s="4"/>
      <c r="CC1300" s="4"/>
      <c r="CD1300" s="4"/>
      <c r="CE1300" s="4"/>
      <c r="CF1300" s="4"/>
      <c r="CG1300" s="4"/>
      <c r="CH1300" s="4"/>
      <c r="CI1300" s="4"/>
      <c r="CJ1300" s="4"/>
      <c r="CK1300" s="4"/>
      <c r="CL1300" s="4"/>
      <c r="CM1300" s="4"/>
      <c r="CN1300" s="4"/>
      <c r="CO1300" s="4"/>
      <c r="CP1300" s="4"/>
      <c r="CQ1300" s="4"/>
      <c r="CR1300" s="4"/>
      <c r="CS1300" s="4"/>
      <c r="CT1300" s="4"/>
      <c r="CU1300" s="4"/>
      <c r="CV1300" s="4"/>
      <c r="CW1300" s="4"/>
      <c r="CX1300" s="4"/>
      <c r="CY1300" s="4"/>
      <c r="CZ1300" s="4"/>
      <c r="DA1300" s="4"/>
      <c r="DB1300" s="4"/>
      <c r="DC1300" s="4"/>
      <c r="DD1300" s="4"/>
      <c r="DE1300" s="4"/>
      <c r="DF1300" s="4"/>
      <c r="DG1300" s="4"/>
      <c r="DH1300" s="4"/>
      <c r="DI1300" s="4"/>
      <c r="DJ1300" s="4"/>
      <c r="DK1300" s="4"/>
      <c r="DL1300" s="4"/>
      <c r="DM1300" s="4"/>
      <c r="DN1300" s="4"/>
      <c r="DO1300" s="4"/>
      <c r="DP1300" s="4"/>
      <c r="DQ1300" s="4"/>
      <c r="DR1300" s="4"/>
      <c r="DS1300" s="4"/>
      <c r="DT1300" s="4"/>
      <c r="DU1300" s="4"/>
      <c r="DV1300" s="4"/>
      <c r="DW1300" s="4"/>
      <c r="DX1300" s="4"/>
      <c r="DY1300" s="4"/>
      <c r="DZ1300" s="4"/>
      <c r="EA1300" s="4"/>
      <c r="EB1300" s="4"/>
      <c r="EC1300" s="4"/>
      <c r="ED1300" s="4"/>
      <c r="EE1300" s="4"/>
      <c r="EF1300" s="4"/>
      <c r="EG1300" s="4"/>
      <c r="EH1300" s="4"/>
      <c r="EI1300" s="4"/>
      <c r="EJ1300" s="4"/>
      <c r="EK1300" s="4"/>
      <c r="EL1300" s="4"/>
      <c r="EM1300" s="4"/>
      <c r="EN1300" s="4"/>
      <c r="EO1300" s="4"/>
      <c r="EP1300" s="4"/>
      <c r="EQ1300" s="4"/>
      <c r="ER1300" s="4"/>
      <c r="ES1300" s="4"/>
      <c r="ET1300" s="4"/>
      <c r="EU1300" s="4"/>
      <c r="EV1300" s="4"/>
      <c r="EW1300" s="4"/>
      <c r="EX1300" s="4"/>
      <c r="EY1300" s="4"/>
      <c r="EZ1300" s="4"/>
      <c r="FA1300" s="4"/>
      <c r="FB1300" s="4"/>
      <c r="FC1300" s="4"/>
      <c r="FD1300" s="4"/>
      <c r="FE1300" s="4"/>
      <c r="FF1300" s="4"/>
      <c r="FG1300" s="4"/>
      <c r="FH1300" s="4"/>
      <c r="FI1300" s="4"/>
      <c r="FJ1300" s="4"/>
      <c r="FK1300" s="4"/>
      <c r="FL1300" s="4"/>
      <c r="FM1300" s="4"/>
      <c r="FN1300" s="4"/>
      <c r="FO1300" s="4"/>
      <c r="FP1300" s="4"/>
      <c r="FQ1300" s="4"/>
      <c r="FR1300" s="4"/>
    </row>
    <row r="1301" spans="19:174" s="10" customFormat="1" x14ac:dyDescent="0.25">
      <c r="S1301" s="92"/>
      <c r="T1301" s="1"/>
      <c r="U1301" s="1"/>
      <c r="V1301" s="1"/>
      <c r="W1301" s="1"/>
      <c r="X1301" s="1"/>
      <c r="Y1301" s="1"/>
      <c r="Z1301" s="2"/>
      <c r="AA1301" s="2"/>
      <c r="AB1301" s="2"/>
      <c r="AC1301" s="2"/>
      <c r="AD1301" s="2"/>
      <c r="AE1301" s="2"/>
      <c r="AF1301" s="2"/>
      <c r="AG1301" s="2"/>
      <c r="AH1301" s="2"/>
      <c r="AI1301" s="2"/>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c r="BG1301" s="2"/>
      <c r="BH1301" s="2"/>
      <c r="BI1301" s="2"/>
      <c r="BJ1301" s="2"/>
      <c r="BK1301" s="2"/>
      <c r="BL1301" s="2"/>
      <c r="BM1301" s="2"/>
      <c r="BN1301" s="2"/>
      <c r="BO1301" s="2"/>
      <c r="BP1301" s="2"/>
      <c r="BQ1301" s="3"/>
      <c r="BR1301" s="4"/>
      <c r="BS1301" s="4"/>
      <c r="BT1301" s="4"/>
      <c r="BU1301" s="4"/>
      <c r="BV1301" s="4"/>
      <c r="BW1301" s="4"/>
      <c r="BX1301" s="4"/>
      <c r="BY1301" s="4"/>
      <c r="BZ1301" s="4"/>
      <c r="CA1301" s="4"/>
      <c r="CB1301" s="4"/>
      <c r="CC1301" s="4"/>
      <c r="CD1301" s="4"/>
      <c r="CE1301" s="4"/>
      <c r="CF1301" s="4"/>
      <c r="CG1301" s="4"/>
      <c r="CH1301" s="4"/>
      <c r="CI1301" s="4"/>
      <c r="CJ1301" s="4"/>
      <c r="CK1301" s="4"/>
      <c r="CL1301" s="4"/>
      <c r="CM1301" s="4"/>
      <c r="CN1301" s="4"/>
      <c r="CO1301" s="4"/>
      <c r="CP1301" s="4"/>
      <c r="CQ1301" s="4"/>
      <c r="CR1301" s="4"/>
      <c r="CS1301" s="4"/>
      <c r="CT1301" s="4"/>
      <c r="CU1301" s="4"/>
      <c r="CV1301" s="4"/>
      <c r="CW1301" s="4"/>
      <c r="CX1301" s="4"/>
      <c r="CY1301" s="4"/>
      <c r="CZ1301" s="4"/>
      <c r="DA1301" s="4"/>
      <c r="DB1301" s="4"/>
      <c r="DC1301" s="4"/>
      <c r="DD1301" s="4"/>
      <c r="DE1301" s="4"/>
      <c r="DF1301" s="4"/>
      <c r="DG1301" s="4"/>
      <c r="DH1301" s="4"/>
      <c r="DI1301" s="4"/>
      <c r="DJ1301" s="4"/>
      <c r="DK1301" s="4"/>
      <c r="DL1301" s="4"/>
      <c r="DM1301" s="4"/>
      <c r="DN1301" s="4"/>
      <c r="DO1301" s="4"/>
      <c r="DP1301" s="4"/>
      <c r="DQ1301" s="4"/>
      <c r="DR1301" s="4"/>
      <c r="DS1301" s="4"/>
      <c r="DT1301" s="4"/>
      <c r="DU1301" s="4"/>
      <c r="DV1301" s="4"/>
      <c r="DW1301" s="4"/>
      <c r="DX1301" s="4"/>
      <c r="DY1301" s="4"/>
      <c r="DZ1301" s="4"/>
      <c r="EA1301" s="4"/>
      <c r="EB1301" s="4"/>
      <c r="EC1301" s="4"/>
      <c r="ED1301" s="4"/>
      <c r="EE1301" s="4"/>
      <c r="EF1301" s="4"/>
      <c r="EG1301" s="4"/>
      <c r="EH1301" s="4"/>
      <c r="EI1301" s="4"/>
      <c r="EJ1301" s="4"/>
      <c r="EK1301" s="4"/>
      <c r="EL1301" s="4"/>
      <c r="EM1301" s="4"/>
      <c r="EN1301" s="4"/>
      <c r="EO1301" s="4"/>
      <c r="EP1301" s="4"/>
      <c r="EQ1301" s="4"/>
      <c r="ER1301" s="4"/>
      <c r="ES1301" s="4"/>
      <c r="ET1301" s="4"/>
      <c r="EU1301" s="4"/>
      <c r="EV1301" s="4"/>
      <c r="EW1301" s="4"/>
      <c r="EX1301" s="4"/>
      <c r="EY1301" s="4"/>
      <c r="EZ1301" s="4"/>
      <c r="FA1301" s="4"/>
      <c r="FB1301" s="4"/>
      <c r="FC1301" s="4"/>
      <c r="FD1301" s="4"/>
      <c r="FE1301" s="4"/>
      <c r="FF1301" s="4"/>
      <c r="FG1301" s="4"/>
      <c r="FH1301" s="4"/>
      <c r="FI1301" s="4"/>
      <c r="FJ1301" s="4"/>
      <c r="FK1301" s="4"/>
      <c r="FL1301" s="4"/>
      <c r="FM1301" s="4"/>
      <c r="FN1301" s="4"/>
      <c r="FO1301" s="4"/>
      <c r="FP1301" s="4"/>
      <c r="FQ1301" s="4"/>
      <c r="FR1301" s="4"/>
    </row>
    <row r="1302" spans="19:174" s="10" customFormat="1" x14ac:dyDescent="0.25">
      <c r="S1302" s="92"/>
      <c r="T1302" s="1"/>
      <c r="U1302" s="1"/>
      <c r="V1302" s="1"/>
      <c r="W1302" s="1"/>
      <c r="X1302" s="1"/>
      <c r="Y1302" s="1"/>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2"/>
      <c r="BH1302" s="2"/>
      <c r="BI1302" s="2"/>
      <c r="BJ1302" s="2"/>
      <c r="BK1302" s="2"/>
      <c r="BL1302" s="2"/>
      <c r="BM1302" s="2"/>
      <c r="BN1302" s="2"/>
      <c r="BO1302" s="2"/>
      <c r="BP1302" s="2"/>
      <c r="BQ1302" s="3"/>
      <c r="BR1302" s="4"/>
      <c r="BS1302" s="4"/>
      <c r="BT1302" s="4"/>
      <c r="BU1302" s="4"/>
      <c r="BV1302" s="4"/>
      <c r="BW1302" s="4"/>
      <c r="BX1302" s="4"/>
      <c r="BY1302" s="4"/>
      <c r="BZ1302" s="4"/>
      <c r="CA1302" s="4"/>
      <c r="CB1302" s="4"/>
      <c r="CC1302" s="4"/>
      <c r="CD1302" s="4"/>
      <c r="CE1302" s="4"/>
      <c r="CF1302" s="4"/>
      <c r="CG1302" s="4"/>
      <c r="CH1302" s="4"/>
      <c r="CI1302" s="4"/>
      <c r="CJ1302" s="4"/>
      <c r="CK1302" s="4"/>
      <c r="CL1302" s="4"/>
      <c r="CM1302" s="4"/>
      <c r="CN1302" s="4"/>
      <c r="CO1302" s="4"/>
      <c r="CP1302" s="4"/>
      <c r="CQ1302" s="4"/>
      <c r="CR1302" s="4"/>
      <c r="CS1302" s="4"/>
      <c r="CT1302" s="4"/>
      <c r="CU1302" s="4"/>
      <c r="CV1302" s="4"/>
      <c r="CW1302" s="4"/>
      <c r="CX1302" s="4"/>
      <c r="CY1302" s="4"/>
      <c r="CZ1302" s="4"/>
      <c r="DA1302" s="4"/>
      <c r="DB1302" s="4"/>
      <c r="DC1302" s="4"/>
      <c r="DD1302" s="4"/>
      <c r="DE1302" s="4"/>
      <c r="DF1302" s="4"/>
      <c r="DG1302" s="4"/>
      <c r="DH1302" s="4"/>
      <c r="DI1302" s="4"/>
      <c r="DJ1302" s="4"/>
      <c r="DK1302" s="4"/>
      <c r="DL1302" s="4"/>
      <c r="DM1302" s="4"/>
      <c r="DN1302" s="4"/>
      <c r="DO1302" s="4"/>
      <c r="DP1302" s="4"/>
      <c r="DQ1302" s="4"/>
      <c r="DR1302" s="4"/>
      <c r="DS1302" s="4"/>
      <c r="DT1302" s="4"/>
      <c r="DU1302" s="4"/>
      <c r="DV1302" s="4"/>
      <c r="DW1302" s="4"/>
      <c r="DX1302" s="4"/>
      <c r="DY1302" s="4"/>
      <c r="DZ1302" s="4"/>
      <c r="EA1302" s="4"/>
      <c r="EB1302" s="4"/>
      <c r="EC1302" s="4"/>
      <c r="ED1302" s="4"/>
      <c r="EE1302" s="4"/>
      <c r="EF1302" s="4"/>
      <c r="EG1302" s="4"/>
      <c r="EH1302" s="4"/>
      <c r="EI1302" s="4"/>
      <c r="EJ1302" s="4"/>
      <c r="EK1302" s="4"/>
      <c r="EL1302" s="4"/>
      <c r="EM1302" s="4"/>
      <c r="EN1302" s="4"/>
      <c r="EO1302" s="4"/>
      <c r="EP1302" s="4"/>
      <c r="EQ1302" s="4"/>
      <c r="ER1302" s="4"/>
      <c r="ES1302" s="4"/>
      <c r="ET1302" s="4"/>
      <c r="EU1302" s="4"/>
      <c r="EV1302" s="4"/>
      <c r="EW1302" s="4"/>
      <c r="EX1302" s="4"/>
      <c r="EY1302" s="4"/>
      <c r="EZ1302" s="4"/>
      <c r="FA1302" s="4"/>
      <c r="FB1302" s="4"/>
      <c r="FC1302" s="4"/>
      <c r="FD1302" s="4"/>
      <c r="FE1302" s="4"/>
      <c r="FF1302" s="4"/>
      <c r="FG1302" s="4"/>
      <c r="FH1302" s="4"/>
      <c r="FI1302" s="4"/>
      <c r="FJ1302" s="4"/>
      <c r="FK1302" s="4"/>
      <c r="FL1302" s="4"/>
      <c r="FM1302" s="4"/>
      <c r="FN1302" s="4"/>
      <c r="FO1302" s="4"/>
      <c r="FP1302" s="4"/>
      <c r="FQ1302" s="4"/>
      <c r="FR1302" s="4"/>
    </row>
    <row r="1303" spans="19:174" s="10" customFormat="1" x14ac:dyDescent="0.25">
      <c r="S1303" s="92"/>
      <c r="T1303" s="1"/>
      <c r="U1303" s="1"/>
      <c r="V1303" s="1"/>
      <c r="W1303" s="1"/>
      <c r="X1303" s="1"/>
      <c r="Y1303" s="1"/>
      <c r="Z1303" s="2"/>
      <c r="AA1303" s="2"/>
      <c r="AB1303" s="2"/>
      <c r="AC1303" s="2"/>
      <c r="AD1303" s="2"/>
      <c r="AE1303" s="2"/>
      <c r="AF1303" s="2"/>
      <c r="AG1303" s="2"/>
      <c r="AH1303" s="2"/>
      <c r="AI1303" s="2"/>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c r="BG1303" s="2"/>
      <c r="BH1303" s="2"/>
      <c r="BI1303" s="2"/>
      <c r="BJ1303" s="2"/>
      <c r="BK1303" s="2"/>
      <c r="BL1303" s="2"/>
      <c r="BM1303" s="2"/>
      <c r="BN1303" s="2"/>
      <c r="BO1303" s="2"/>
      <c r="BP1303" s="2"/>
      <c r="BQ1303" s="3"/>
      <c r="BR1303" s="4"/>
      <c r="BS1303" s="4"/>
      <c r="BT1303" s="4"/>
      <c r="BU1303" s="4"/>
      <c r="BV1303" s="4"/>
      <c r="BW1303" s="4"/>
      <c r="BX1303" s="4"/>
      <c r="BY1303" s="4"/>
      <c r="BZ1303" s="4"/>
      <c r="CA1303" s="4"/>
      <c r="CB1303" s="4"/>
      <c r="CC1303" s="4"/>
      <c r="CD1303" s="4"/>
      <c r="CE1303" s="4"/>
      <c r="CF1303" s="4"/>
      <c r="CG1303" s="4"/>
      <c r="CH1303" s="4"/>
      <c r="CI1303" s="4"/>
      <c r="CJ1303" s="4"/>
      <c r="CK1303" s="4"/>
      <c r="CL1303" s="4"/>
      <c r="CM1303" s="4"/>
      <c r="CN1303" s="4"/>
      <c r="CO1303" s="4"/>
      <c r="CP1303" s="4"/>
      <c r="CQ1303" s="4"/>
      <c r="CR1303" s="4"/>
      <c r="CS1303" s="4"/>
      <c r="CT1303" s="4"/>
      <c r="CU1303" s="4"/>
      <c r="CV1303" s="4"/>
      <c r="CW1303" s="4"/>
      <c r="CX1303" s="4"/>
      <c r="CY1303" s="4"/>
      <c r="CZ1303" s="4"/>
      <c r="DA1303" s="4"/>
      <c r="DB1303" s="4"/>
      <c r="DC1303" s="4"/>
      <c r="DD1303" s="4"/>
      <c r="DE1303" s="4"/>
      <c r="DF1303" s="4"/>
      <c r="DG1303" s="4"/>
      <c r="DH1303" s="4"/>
      <c r="DI1303" s="4"/>
      <c r="DJ1303" s="4"/>
      <c r="DK1303" s="4"/>
      <c r="DL1303" s="4"/>
      <c r="DM1303" s="4"/>
      <c r="DN1303" s="4"/>
      <c r="DO1303" s="4"/>
      <c r="DP1303" s="4"/>
      <c r="DQ1303" s="4"/>
      <c r="DR1303" s="4"/>
      <c r="DS1303" s="4"/>
      <c r="DT1303" s="4"/>
      <c r="DU1303" s="4"/>
      <c r="DV1303" s="4"/>
      <c r="DW1303" s="4"/>
      <c r="DX1303" s="4"/>
      <c r="DY1303" s="4"/>
      <c r="DZ1303" s="4"/>
      <c r="EA1303" s="4"/>
      <c r="EB1303" s="4"/>
      <c r="EC1303" s="4"/>
      <c r="ED1303" s="4"/>
      <c r="EE1303" s="4"/>
      <c r="EF1303" s="4"/>
      <c r="EG1303" s="4"/>
      <c r="EH1303" s="4"/>
      <c r="EI1303" s="4"/>
      <c r="EJ1303" s="4"/>
      <c r="EK1303" s="4"/>
      <c r="EL1303" s="4"/>
      <c r="EM1303" s="4"/>
      <c r="EN1303" s="4"/>
      <c r="EO1303" s="4"/>
      <c r="EP1303" s="4"/>
      <c r="EQ1303" s="4"/>
      <c r="ER1303" s="4"/>
      <c r="ES1303" s="4"/>
      <c r="ET1303" s="4"/>
      <c r="EU1303" s="4"/>
      <c r="EV1303" s="4"/>
      <c r="EW1303" s="4"/>
      <c r="EX1303" s="4"/>
      <c r="EY1303" s="4"/>
      <c r="EZ1303" s="4"/>
      <c r="FA1303" s="4"/>
      <c r="FB1303" s="4"/>
      <c r="FC1303" s="4"/>
      <c r="FD1303" s="4"/>
      <c r="FE1303" s="4"/>
      <c r="FF1303" s="4"/>
      <c r="FG1303" s="4"/>
      <c r="FH1303" s="4"/>
      <c r="FI1303" s="4"/>
      <c r="FJ1303" s="4"/>
      <c r="FK1303" s="4"/>
      <c r="FL1303" s="4"/>
      <c r="FM1303" s="4"/>
      <c r="FN1303" s="4"/>
      <c r="FO1303" s="4"/>
      <c r="FP1303" s="4"/>
      <c r="FQ1303" s="4"/>
      <c r="FR1303" s="4"/>
    </row>
    <row r="1304" spans="19:174" s="10" customFormat="1" x14ac:dyDescent="0.25">
      <c r="S1304" s="92"/>
      <c r="T1304" s="1"/>
      <c r="U1304" s="1"/>
      <c r="V1304" s="1"/>
      <c r="W1304" s="1"/>
      <c r="X1304" s="1"/>
      <c r="Y1304" s="1"/>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c r="BK1304" s="2"/>
      <c r="BL1304" s="2"/>
      <c r="BM1304" s="2"/>
      <c r="BN1304" s="2"/>
      <c r="BO1304" s="2"/>
      <c r="BP1304" s="2"/>
      <c r="BQ1304" s="3"/>
      <c r="BR1304" s="4"/>
      <c r="BS1304" s="4"/>
      <c r="BT1304" s="4"/>
      <c r="BU1304" s="4"/>
      <c r="BV1304" s="4"/>
      <c r="BW1304" s="4"/>
      <c r="BX1304" s="4"/>
      <c r="BY1304" s="4"/>
      <c r="BZ1304" s="4"/>
      <c r="CA1304" s="4"/>
      <c r="CB1304" s="4"/>
      <c r="CC1304" s="4"/>
      <c r="CD1304" s="4"/>
      <c r="CE1304" s="4"/>
      <c r="CF1304" s="4"/>
      <c r="CG1304" s="4"/>
      <c r="CH1304" s="4"/>
      <c r="CI1304" s="4"/>
      <c r="CJ1304" s="4"/>
      <c r="CK1304" s="4"/>
      <c r="CL1304" s="4"/>
      <c r="CM1304" s="4"/>
      <c r="CN1304" s="4"/>
      <c r="CO1304" s="4"/>
      <c r="CP1304" s="4"/>
      <c r="CQ1304" s="4"/>
      <c r="CR1304" s="4"/>
      <c r="CS1304" s="4"/>
      <c r="CT1304" s="4"/>
      <c r="CU1304" s="4"/>
      <c r="CV1304" s="4"/>
      <c r="CW1304" s="4"/>
      <c r="CX1304" s="4"/>
      <c r="CY1304" s="4"/>
      <c r="CZ1304" s="4"/>
      <c r="DA1304" s="4"/>
      <c r="DB1304" s="4"/>
      <c r="DC1304" s="4"/>
      <c r="DD1304" s="4"/>
      <c r="DE1304" s="4"/>
      <c r="DF1304" s="4"/>
      <c r="DG1304" s="4"/>
      <c r="DH1304" s="4"/>
      <c r="DI1304" s="4"/>
      <c r="DJ1304" s="4"/>
      <c r="DK1304" s="4"/>
      <c r="DL1304" s="4"/>
      <c r="DM1304" s="4"/>
      <c r="DN1304" s="4"/>
      <c r="DO1304" s="4"/>
      <c r="DP1304" s="4"/>
      <c r="DQ1304" s="4"/>
      <c r="DR1304" s="4"/>
      <c r="DS1304" s="4"/>
      <c r="DT1304" s="4"/>
      <c r="DU1304" s="4"/>
      <c r="DV1304" s="4"/>
      <c r="DW1304" s="4"/>
      <c r="DX1304" s="4"/>
      <c r="DY1304" s="4"/>
      <c r="DZ1304" s="4"/>
      <c r="EA1304" s="4"/>
      <c r="EB1304" s="4"/>
      <c r="EC1304" s="4"/>
      <c r="ED1304" s="4"/>
      <c r="EE1304" s="4"/>
      <c r="EF1304" s="4"/>
      <c r="EG1304" s="4"/>
      <c r="EH1304" s="4"/>
      <c r="EI1304" s="4"/>
      <c r="EJ1304" s="4"/>
      <c r="EK1304" s="4"/>
      <c r="EL1304" s="4"/>
      <c r="EM1304" s="4"/>
      <c r="EN1304" s="4"/>
      <c r="EO1304" s="4"/>
      <c r="EP1304" s="4"/>
      <c r="EQ1304" s="4"/>
      <c r="ER1304" s="4"/>
      <c r="ES1304" s="4"/>
      <c r="ET1304" s="4"/>
      <c r="EU1304" s="4"/>
      <c r="EV1304" s="4"/>
      <c r="EW1304" s="4"/>
      <c r="EX1304" s="4"/>
      <c r="EY1304" s="4"/>
      <c r="EZ1304" s="4"/>
      <c r="FA1304" s="4"/>
      <c r="FB1304" s="4"/>
      <c r="FC1304" s="4"/>
      <c r="FD1304" s="4"/>
      <c r="FE1304" s="4"/>
      <c r="FF1304" s="4"/>
      <c r="FG1304" s="4"/>
      <c r="FH1304" s="4"/>
      <c r="FI1304" s="4"/>
      <c r="FJ1304" s="4"/>
      <c r="FK1304" s="4"/>
      <c r="FL1304" s="4"/>
      <c r="FM1304" s="4"/>
      <c r="FN1304" s="4"/>
      <c r="FO1304" s="4"/>
      <c r="FP1304" s="4"/>
      <c r="FQ1304" s="4"/>
      <c r="FR1304" s="4"/>
    </row>
    <row r="1305" spans="19:174" s="10" customFormat="1" x14ac:dyDescent="0.25">
      <c r="S1305" s="92"/>
      <c r="T1305" s="1"/>
      <c r="U1305" s="1"/>
      <c r="V1305" s="1"/>
      <c r="W1305" s="1"/>
      <c r="X1305" s="1"/>
      <c r="Y1305" s="1"/>
      <c r="Z1305" s="2"/>
      <c r="AA1305" s="2"/>
      <c r="AB1305" s="2"/>
      <c r="AC1305" s="2"/>
      <c r="AD1305" s="2"/>
      <c r="AE1305" s="2"/>
      <c r="AF1305" s="2"/>
      <c r="AG1305" s="2"/>
      <c r="AH1305" s="2"/>
      <c r="AI1305" s="2"/>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c r="BG1305" s="2"/>
      <c r="BH1305" s="2"/>
      <c r="BI1305" s="2"/>
      <c r="BJ1305" s="2"/>
      <c r="BK1305" s="2"/>
      <c r="BL1305" s="2"/>
      <c r="BM1305" s="2"/>
      <c r="BN1305" s="2"/>
      <c r="BO1305" s="2"/>
      <c r="BP1305" s="2"/>
      <c r="BQ1305" s="3"/>
      <c r="BR1305" s="4"/>
      <c r="BS1305" s="4"/>
      <c r="BT1305" s="4"/>
      <c r="BU1305" s="4"/>
      <c r="BV1305" s="4"/>
      <c r="BW1305" s="4"/>
      <c r="BX1305" s="4"/>
      <c r="BY1305" s="4"/>
      <c r="BZ1305" s="4"/>
      <c r="CA1305" s="4"/>
      <c r="CB1305" s="4"/>
      <c r="CC1305" s="4"/>
      <c r="CD1305" s="4"/>
      <c r="CE1305" s="4"/>
      <c r="CF1305" s="4"/>
      <c r="CG1305" s="4"/>
      <c r="CH1305" s="4"/>
      <c r="CI1305" s="4"/>
      <c r="CJ1305" s="4"/>
      <c r="CK1305" s="4"/>
      <c r="CL1305" s="4"/>
      <c r="CM1305" s="4"/>
      <c r="CN1305" s="4"/>
      <c r="CO1305" s="4"/>
      <c r="CP1305" s="4"/>
      <c r="CQ1305" s="4"/>
      <c r="CR1305" s="4"/>
      <c r="CS1305" s="4"/>
      <c r="CT1305" s="4"/>
      <c r="CU1305" s="4"/>
      <c r="CV1305" s="4"/>
      <c r="CW1305" s="4"/>
      <c r="CX1305" s="4"/>
      <c r="CY1305" s="4"/>
      <c r="CZ1305" s="4"/>
      <c r="DA1305" s="4"/>
      <c r="DB1305" s="4"/>
      <c r="DC1305" s="4"/>
      <c r="DD1305" s="4"/>
      <c r="DE1305" s="4"/>
      <c r="DF1305" s="4"/>
      <c r="DG1305" s="4"/>
      <c r="DH1305" s="4"/>
      <c r="DI1305" s="4"/>
      <c r="DJ1305" s="4"/>
      <c r="DK1305" s="4"/>
      <c r="DL1305" s="4"/>
      <c r="DM1305" s="4"/>
      <c r="DN1305" s="4"/>
      <c r="DO1305" s="4"/>
      <c r="DP1305" s="4"/>
      <c r="DQ1305" s="4"/>
      <c r="DR1305" s="4"/>
      <c r="DS1305" s="4"/>
      <c r="DT1305" s="4"/>
      <c r="DU1305" s="4"/>
      <c r="DV1305" s="4"/>
      <c r="DW1305" s="4"/>
      <c r="DX1305" s="4"/>
      <c r="DY1305" s="4"/>
      <c r="DZ1305" s="4"/>
      <c r="EA1305" s="4"/>
      <c r="EB1305" s="4"/>
      <c r="EC1305" s="4"/>
      <c r="ED1305" s="4"/>
      <c r="EE1305" s="4"/>
      <c r="EF1305" s="4"/>
      <c r="EG1305" s="4"/>
      <c r="EH1305" s="4"/>
      <c r="EI1305" s="4"/>
      <c r="EJ1305" s="4"/>
      <c r="EK1305" s="4"/>
      <c r="EL1305" s="4"/>
      <c r="EM1305" s="4"/>
      <c r="EN1305" s="4"/>
      <c r="EO1305" s="4"/>
      <c r="EP1305" s="4"/>
      <c r="EQ1305" s="4"/>
      <c r="ER1305" s="4"/>
      <c r="ES1305" s="4"/>
      <c r="ET1305" s="4"/>
      <c r="EU1305" s="4"/>
      <c r="EV1305" s="4"/>
      <c r="EW1305" s="4"/>
      <c r="EX1305" s="4"/>
      <c r="EY1305" s="4"/>
      <c r="EZ1305" s="4"/>
      <c r="FA1305" s="4"/>
      <c r="FB1305" s="4"/>
      <c r="FC1305" s="4"/>
      <c r="FD1305" s="4"/>
      <c r="FE1305" s="4"/>
      <c r="FF1305" s="4"/>
      <c r="FG1305" s="4"/>
      <c r="FH1305" s="4"/>
      <c r="FI1305" s="4"/>
      <c r="FJ1305" s="4"/>
      <c r="FK1305" s="4"/>
      <c r="FL1305" s="4"/>
      <c r="FM1305" s="4"/>
      <c r="FN1305" s="4"/>
      <c r="FO1305" s="4"/>
      <c r="FP1305" s="4"/>
      <c r="FQ1305" s="4"/>
      <c r="FR1305" s="4"/>
    </row>
    <row r="1306" spans="19:174" s="10" customFormat="1" x14ac:dyDescent="0.25">
      <c r="S1306" s="92"/>
      <c r="T1306" s="1"/>
      <c r="U1306" s="1"/>
      <c r="V1306" s="1"/>
      <c r="W1306" s="1"/>
      <c r="X1306" s="1"/>
      <c r="Y1306" s="1"/>
      <c r="Z1306" s="2"/>
      <c r="AA1306" s="2"/>
      <c r="AB1306" s="2"/>
      <c r="AC1306" s="2"/>
      <c r="AD1306" s="2"/>
      <c r="AE1306" s="2"/>
      <c r="AF1306" s="2"/>
      <c r="AG1306" s="2"/>
      <c r="AH1306" s="2"/>
      <c r="AI1306" s="2"/>
      <c r="AJ1306" s="2"/>
      <c r="AK1306" s="2"/>
      <c r="AL1306" s="2"/>
      <c r="AM1306" s="2"/>
      <c r="AN1306" s="2"/>
      <c r="AO1306" s="2"/>
      <c r="AP1306" s="2"/>
      <c r="AQ1306" s="2"/>
      <c r="AR1306" s="2"/>
      <c r="AS1306" s="2"/>
      <c r="AT1306" s="2"/>
      <c r="AU1306" s="2"/>
      <c r="AV1306" s="2"/>
      <c r="AW1306" s="2"/>
      <c r="AX1306" s="2"/>
      <c r="AY1306" s="2"/>
      <c r="AZ1306" s="2"/>
      <c r="BA1306" s="2"/>
      <c r="BB1306" s="2"/>
      <c r="BC1306" s="2"/>
      <c r="BD1306" s="2"/>
      <c r="BE1306" s="2"/>
      <c r="BF1306" s="2"/>
      <c r="BG1306" s="2"/>
      <c r="BH1306" s="2"/>
      <c r="BI1306" s="2"/>
      <c r="BJ1306" s="2"/>
      <c r="BK1306" s="2"/>
      <c r="BL1306" s="2"/>
      <c r="BM1306" s="2"/>
      <c r="BN1306" s="2"/>
      <c r="BO1306" s="2"/>
      <c r="BP1306" s="2"/>
      <c r="BQ1306" s="3"/>
      <c r="BR1306" s="4"/>
      <c r="BS1306" s="4"/>
      <c r="BT1306" s="4"/>
      <c r="BU1306" s="4"/>
      <c r="BV1306" s="4"/>
      <c r="BW1306" s="4"/>
      <c r="BX1306" s="4"/>
      <c r="BY1306" s="4"/>
      <c r="BZ1306" s="4"/>
      <c r="CA1306" s="4"/>
      <c r="CB1306" s="4"/>
      <c r="CC1306" s="4"/>
      <c r="CD1306" s="4"/>
      <c r="CE1306" s="4"/>
      <c r="CF1306" s="4"/>
      <c r="CG1306" s="4"/>
      <c r="CH1306" s="4"/>
      <c r="CI1306" s="4"/>
      <c r="CJ1306" s="4"/>
      <c r="CK1306" s="4"/>
      <c r="CL1306" s="4"/>
      <c r="CM1306" s="4"/>
      <c r="CN1306" s="4"/>
      <c r="CO1306" s="4"/>
      <c r="CP1306" s="4"/>
      <c r="CQ1306" s="4"/>
      <c r="CR1306" s="4"/>
      <c r="CS1306" s="4"/>
      <c r="CT1306" s="4"/>
      <c r="CU1306" s="4"/>
      <c r="CV1306" s="4"/>
      <c r="CW1306" s="4"/>
      <c r="CX1306" s="4"/>
      <c r="CY1306" s="4"/>
      <c r="CZ1306" s="4"/>
      <c r="DA1306" s="4"/>
      <c r="DB1306" s="4"/>
      <c r="DC1306" s="4"/>
      <c r="DD1306" s="4"/>
      <c r="DE1306" s="4"/>
      <c r="DF1306" s="4"/>
      <c r="DG1306" s="4"/>
      <c r="DH1306" s="4"/>
      <c r="DI1306" s="4"/>
      <c r="DJ1306" s="4"/>
      <c r="DK1306" s="4"/>
      <c r="DL1306" s="4"/>
      <c r="DM1306" s="4"/>
      <c r="DN1306" s="4"/>
      <c r="DO1306" s="4"/>
      <c r="DP1306" s="4"/>
      <c r="DQ1306" s="4"/>
      <c r="DR1306" s="4"/>
      <c r="DS1306" s="4"/>
      <c r="DT1306" s="4"/>
      <c r="DU1306" s="4"/>
      <c r="DV1306" s="4"/>
      <c r="DW1306" s="4"/>
      <c r="DX1306" s="4"/>
      <c r="DY1306" s="4"/>
      <c r="DZ1306" s="4"/>
      <c r="EA1306" s="4"/>
      <c r="EB1306" s="4"/>
      <c r="EC1306" s="4"/>
      <c r="ED1306" s="4"/>
      <c r="EE1306" s="4"/>
      <c r="EF1306" s="4"/>
      <c r="EG1306" s="4"/>
      <c r="EH1306" s="4"/>
      <c r="EI1306" s="4"/>
      <c r="EJ1306" s="4"/>
      <c r="EK1306" s="4"/>
      <c r="EL1306" s="4"/>
      <c r="EM1306" s="4"/>
      <c r="EN1306" s="4"/>
      <c r="EO1306" s="4"/>
      <c r="EP1306" s="4"/>
      <c r="EQ1306" s="4"/>
      <c r="ER1306" s="4"/>
      <c r="ES1306" s="4"/>
      <c r="ET1306" s="4"/>
      <c r="EU1306" s="4"/>
      <c r="EV1306" s="4"/>
      <c r="EW1306" s="4"/>
      <c r="EX1306" s="4"/>
      <c r="EY1306" s="4"/>
      <c r="EZ1306" s="4"/>
      <c r="FA1306" s="4"/>
      <c r="FB1306" s="4"/>
      <c r="FC1306" s="4"/>
      <c r="FD1306" s="4"/>
      <c r="FE1306" s="4"/>
      <c r="FF1306" s="4"/>
      <c r="FG1306" s="4"/>
      <c r="FH1306" s="4"/>
      <c r="FI1306" s="4"/>
      <c r="FJ1306" s="4"/>
      <c r="FK1306" s="4"/>
      <c r="FL1306" s="4"/>
      <c r="FM1306" s="4"/>
      <c r="FN1306" s="4"/>
      <c r="FO1306" s="4"/>
      <c r="FP1306" s="4"/>
      <c r="FQ1306" s="4"/>
      <c r="FR1306" s="4"/>
    </row>
    <row r="1307" spans="19:174" s="10" customFormat="1" x14ac:dyDescent="0.25">
      <c r="S1307" s="92"/>
      <c r="T1307" s="1"/>
      <c r="U1307" s="1"/>
      <c r="V1307" s="1"/>
      <c r="W1307" s="1"/>
      <c r="X1307" s="1"/>
      <c r="Y1307" s="1"/>
      <c r="Z1307" s="2"/>
      <c r="AA1307" s="2"/>
      <c r="AB1307" s="2"/>
      <c r="AC1307" s="2"/>
      <c r="AD1307" s="2"/>
      <c r="AE1307" s="2"/>
      <c r="AF1307" s="2"/>
      <c r="AG1307" s="2"/>
      <c r="AH1307" s="2"/>
      <c r="AI1307" s="2"/>
      <c r="AJ1307" s="2"/>
      <c r="AK1307" s="2"/>
      <c r="AL1307" s="2"/>
      <c r="AM1307" s="2"/>
      <c r="AN1307" s="2"/>
      <c r="AO1307" s="2"/>
      <c r="AP1307" s="2"/>
      <c r="AQ1307" s="2"/>
      <c r="AR1307" s="2"/>
      <c r="AS1307" s="2"/>
      <c r="AT1307" s="2"/>
      <c r="AU1307" s="2"/>
      <c r="AV1307" s="2"/>
      <c r="AW1307" s="2"/>
      <c r="AX1307" s="2"/>
      <c r="AY1307" s="2"/>
      <c r="AZ1307" s="2"/>
      <c r="BA1307" s="2"/>
      <c r="BB1307" s="2"/>
      <c r="BC1307" s="2"/>
      <c r="BD1307" s="2"/>
      <c r="BE1307" s="2"/>
      <c r="BF1307" s="2"/>
      <c r="BG1307" s="2"/>
      <c r="BH1307" s="2"/>
      <c r="BI1307" s="2"/>
      <c r="BJ1307" s="2"/>
      <c r="BK1307" s="2"/>
      <c r="BL1307" s="2"/>
      <c r="BM1307" s="2"/>
      <c r="BN1307" s="2"/>
      <c r="BO1307" s="2"/>
      <c r="BP1307" s="2"/>
      <c r="BQ1307" s="3"/>
      <c r="BR1307" s="4"/>
      <c r="BS1307" s="4"/>
      <c r="BT1307" s="4"/>
      <c r="BU1307" s="4"/>
      <c r="BV1307" s="4"/>
      <c r="BW1307" s="4"/>
      <c r="BX1307" s="4"/>
      <c r="BY1307" s="4"/>
      <c r="BZ1307" s="4"/>
      <c r="CA1307" s="4"/>
      <c r="CB1307" s="4"/>
      <c r="CC1307" s="4"/>
      <c r="CD1307" s="4"/>
      <c r="CE1307" s="4"/>
      <c r="CF1307" s="4"/>
      <c r="CG1307" s="4"/>
      <c r="CH1307" s="4"/>
      <c r="CI1307" s="4"/>
      <c r="CJ1307" s="4"/>
      <c r="CK1307" s="4"/>
      <c r="CL1307" s="4"/>
      <c r="CM1307" s="4"/>
      <c r="CN1307" s="4"/>
      <c r="CO1307" s="4"/>
      <c r="CP1307" s="4"/>
      <c r="CQ1307" s="4"/>
      <c r="CR1307" s="4"/>
      <c r="CS1307" s="4"/>
      <c r="CT1307" s="4"/>
      <c r="CU1307" s="4"/>
      <c r="CV1307" s="4"/>
      <c r="CW1307" s="4"/>
      <c r="CX1307" s="4"/>
      <c r="CY1307" s="4"/>
      <c r="CZ1307" s="4"/>
      <c r="DA1307" s="4"/>
      <c r="DB1307" s="4"/>
      <c r="DC1307" s="4"/>
      <c r="DD1307" s="4"/>
      <c r="DE1307" s="4"/>
      <c r="DF1307" s="4"/>
      <c r="DG1307" s="4"/>
      <c r="DH1307" s="4"/>
      <c r="DI1307" s="4"/>
      <c r="DJ1307" s="4"/>
      <c r="DK1307" s="4"/>
      <c r="DL1307" s="4"/>
      <c r="DM1307" s="4"/>
      <c r="DN1307" s="4"/>
      <c r="DO1307" s="4"/>
      <c r="DP1307" s="4"/>
      <c r="DQ1307" s="4"/>
      <c r="DR1307" s="4"/>
      <c r="DS1307" s="4"/>
      <c r="DT1307" s="4"/>
      <c r="DU1307" s="4"/>
      <c r="DV1307" s="4"/>
      <c r="DW1307" s="4"/>
      <c r="DX1307" s="4"/>
      <c r="DY1307" s="4"/>
      <c r="DZ1307" s="4"/>
      <c r="EA1307" s="4"/>
      <c r="EB1307" s="4"/>
      <c r="EC1307" s="4"/>
      <c r="ED1307" s="4"/>
      <c r="EE1307" s="4"/>
      <c r="EF1307" s="4"/>
      <c r="EG1307" s="4"/>
      <c r="EH1307" s="4"/>
      <c r="EI1307" s="4"/>
      <c r="EJ1307" s="4"/>
      <c r="EK1307" s="4"/>
      <c r="EL1307" s="4"/>
      <c r="EM1307" s="4"/>
      <c r="EN1307" s="4"/>
      <c r="EO1307" s="4"/>
      <c r="EP1307" s="4"/>
      <c r="EQ1307" s="4"/>
      <c r="ER1307" s="4"/>
      <c r="ES1307" s="4"/>
      <c r="ET1307" s="4"/>
      <c r="EU1307" s="4"/>
      <c r="EV1307" s="4"/>
      <c r="EW1307" s="4"/>
      <c r="EX1307" s="4"/>
      <c r="EY1307" s="4"/>
      <c r="EZ1307" s="4"/>
      <c r="FA1307" s="4"/>
      <c r="FB1307" s="4"/>
      <c r="FC1307" s="4"/>
      <c r="FD1307" s="4"/>
      <c r="FE1307" s="4"/>
      <c r="FF1307" s="4"/>
      <c r="FG1307" s="4"/>
      <c r="FH1307" s="4"/>
      <c r="FI1307" s="4"/>
      <c r="FJ1307" s="4"/>
      <c r="FK1307" s="4"/>
      <c r="FL1307" s="4"/>
      <c r="FM1307" s="4"/>
      <c r="FN1307" s="4"/>
      <c r="FO1307" s="4"/>
      <c r="FP1307" s="4"/>
      <c r="FQ1307" s="4"/>
      <c r="FR1307" s="4"/>
    </row>
    <row r="1308" spans="19:174" s="10" customFormat="1" x14ac:dyDescent="0.25">
      <c r="S1308" s="92"/>
      <c r="T1308" s="1"/>
      <c r="U1308" s="1"/>
      <c r="V1308" s="1"/>
      <c r="W1308" s="1"/>
      <c r="X1308" s="1"/>
      <c r="Y1308" s="1"/>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2"/>
      <c r="BH1308" s="2"/>
      <c r="BI1308" s="2"/>
      <c r="BJ1308" s="2"/>
      <c r="BK1308" s="2"/>
      <c r="BL1308" s="2"/>
      <c r="BM1308" s="2"/>
      <c r="BN1308" s="2"/>
      <c r="BO1308" s="2"/>
      <c r="BP1308" s="2"/>
      <c r="BQ1308" s="3"/>
      <c r="BR1308" s="4"/>
      <c r="BS1308" s="4"/>
      <c r="BT1308" s="4"/>
      <c r="BU1308" s="4"/>
      <c r="BV1308" s="4"/>
      <c r="BW1308" s="4"/>
      <c r="BX1308" s="4"/>
      <c r="BY1308" s="4"/>
      <c r="BZ1308" s="4"/>
      <c r="CA1308" s="4"/>
      <c r="CB1308" s="4"/>
      <c r="CC1308" s="4"/>
      <c r="CD1308" s="4"/>
      <c r="CE1308" s="4"/>
      <c r="CF1308" s="4"/>
      <c r="CG1308" s="4"/>
      <c r="CH1308" s="4"/>
      <c r="CI1308" s="4"/>
      <c r="CJ1308" s="4"/>
      <c r="CK1308" s="4"/>
      <c r="CL1308" s="4"/>
      <c r="CM1308" s="4"/>
      <c r="CN1308" s="4"/>
      <c r="CO1308" s="4"/>
      <c r="CP1308" s="4"/>
      <c r="CQ1308" s="4"/>
      <c r="CR1308" s="4"/>
      <c r="CS1308" s="4"/>
      <c r="CT1308" s="4"/>
      <c r="CU1308" s="4"/>
      <c r="CV1308" s="4"/>
      <c r="CW1308" s="4"/>
      <c r="CX1308" s="4"/>
      <c r="CY1308" s="4"/>
      <c r="CZ1308" s="4"/>
      <c r="DA1308" s="4"/>
      <c r="DB1308" s="4"/>
      <c r="DC1308" s="4"/>
      <c r="DD1308" s="4"/>
      <c r="DE1308" s="4"/>
      <c r="DF1308" s="4"/>
      <c r="DG1308" s="4"/>
      <c r="DH1308" s="4"/>
      <c r="DI1308" s="4"/>
      <c r="DJ1308" s="4"/>
      <c r="DK1308" s="4"/>
      <c r="DL1308" s="4"/>
      <c r="DM1308" s="4"/>
      <c r="DN1308" s="4"/>
      <c r="DO1308" s="4"/>
      <c r="DP1308" s="4"/>
      <c r="DQ1308" s="4"/>
      <c r="DR1308" s="4"/>
      <c r="DS1308" s="4"/>
      <c r="DT1308" s="4"/>
      <c r="DU1308" s="4"/>
      <c r="DV1308" s="4"/>
      <c r="DW1308" s="4"/>
      <c r="DX1308" s="4"/>
      <c r="DY1308" s="4"/>
      <c r="DZ1308" s="4"/>
      <c r="EA1308" s="4"/>
      <c r="EB1308" s="4"/>
      <c r="EC1308" s="4"/>
      <c r="ED1308" s="4"/>
      <c r="EE1308" s="4"/>
      <c r="EF1308" s="4"/>
      <c r="EG1308" s="4"/>
      <c r="EH1308" s="4"/>
      <c r="EI1308" s="4"/>
      <c r="EJ1308" s="4"/>
      <c r="EK1308" s="4"/>
      <c r="EL1308" s="4"/>
      <c r="EM1308" s="4"/>
      <c r="EN1308" s="4"/>
      <c r="EO1308" s="4"/>
      <c r="EP1308" s="4"/>
      <c r="EQ1308" s="4"/>
      <c r="ER1308" s="4"/>
      <c r="ES1308" s="4"/>
      <c r="ET1308" s="4"/>
      <c r="EU1308" s="4"/>
      <c r="EV1308" s="4"/>
      <c r="EW1308" s="4"/>
      <c r="EX1308" s="4"/>
      <c r="EY1308" s="4"/>
      <c r="EZ1308" s="4"/>
      <c r="FA1308" s="4"/>
      <c r="FB1308" s="4"/>
      <c r="FC1308" s="4"/>
      <c r="FD1308" s="4"/>
      <c r="FE1308" s="4"/>
      <c r="FF1308" s="4"/>
      <c r="FG1308" s="4"/>
      <c r="FH1308" s="4"/>
      <c r="FI1308" s="4"/>
      <c r="FJ1308" s="4"/>
      <c r="FK1308" s="4"/>
      <c r="FL1308" s="4"/>
      <c r="FM1308" s="4"/>
      <c r="FN1308" s="4"/>
      <c r="FO1308" s="4"/>
      <c r="FP1308" s="4"/>
      <c r="FQ1308" s="4"/>
      <c r="FR1308" s="4"/>
    </row>
    <row r="1309" spans="19:174" s="10" customFormat="1" x14ac:dyDescent="0.25">
      <c r="S1309" s="92"/>
      <c r="T1309" s="1"/>
      <c r="U1309" s="1"/>
      <c r="V1309" s="1"/>
      <c r="W1309" s="1"/>
      <c r="X1309" s="1"/>
      <c r="Y1309" s="1"/>
      <c r="Z1309" s="2"/>
      <c r="AA1309" s="2"/>
      <c r="AB1309" s="2"/>
      <c r="AC1309" s="2"/>
      <c r="AD1309" s="2"/>
      <c r="AE1309" s="2"/>
      <c r="AF1309" s="2"/>
      <c r="AG1309" s="2"/>
      <c r="AH1309" s="2"/>
      <c r="AI1309" s="2"/>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c r="BG1309" s="2"/>
      <c r="BH1309" s="2"/>
      <c r="BI1309" s="2"/>
      <c r="BJ1309" s="2"/>
      <c r="BK1309" s="2"/>
      <c r="BL1309" s="2"/>
      <c r="BM1309" s="2"/>
      <c r="BN1309" s="2"/>
      <c r="BO1309" s="2"/>
      <c r="BP1309" s="2"/>
      <c r="BQ1309" s="3"/>
      <c r="BR1309" s="4"/>
      <c r="BS1309" s="4"/>
      <c r="BT1309" s="4"/>
      <c r="BU1309" s="4"/>
      <c r="BV1309" s="4"/>
      <c r="BW1309" s="4"/>
      <c r="BX1309" s="4"/>
      <c r="BY1309" s="4"/>
      <c r="BZ1309" s="4"/>
      <c r="CA1309" s="4"/>
      <c r="CB1309" s="4"/>
      <c r="CC1309" s="4"/>
      <c r="CD1309" s="4"/>
      <c r="CE1309" s="4"/>
      <c r="CF1309" s="4"/>
      <c r="CG1309" s="4"/>
      <c r="CH1309" s="4"/>
      <c r="CI1309" s="4"/>
      <c r="CJ1309" s="4"/>
      <c r="CK1309" s="4"/>
      <c r="CL1309" s="4"/>
      <c r="CM1309" s="4"/>
      <c r="CN1309" s="4"/>
      <c r="CO1309" s="4"/>
      <c r="CP1309" s="4"/>
      <c r="CQ1309" s="4"/>
      <c r="CR1309" s="4"/>
      <c r="CS1309" s="4"/>
      <c r="CT1309" s="4"/>
      <c r="CU1309" s="4"/>
      <c r="CV1309" s="4"/>
      <c r="CW1309" s="4"/>
      <c r="CX1309" s="4"/>
      <c r="CY1309" s="4"/>
      <c r="CZ1309" s="4"/>
      <c r="DA1309" s="4"/>
      <c r="DB1309" s="4"/>
      <c r="DC1309" s="4"/>
      <c r="DD1309" s="4"/>
      <c r="DE1309" s="4"/>
      <c r="DF1309" s="4"/>
      <c r="DG1309" s="4"/>
      <c r="DH1309" s="4"/>
      <c r="DI1309" s="4"/>
      <c r="DJ1309" s="4"/>
      <c r="DK1309" s="4"/>
      <c r="DL1309" s="4"/>
      <c r="DM1309" s="4"/>
      <c r="DN1309" s="4"/>
      <c r="DO1309" s="4"/>
      <c r="DP1309" s="4"/>
      <c r="DQ1309" s="4"/>
      <c r="DR1309" s="4"/>
      <c r="DS1309" s="4"/>
      <c r="DT1309" s="4"/>
      <c r="DU1309" s="4"/>
      <c r="DV1309" s="4"/>
      <c r="DW1309" s="4"/>
      <c r="DX1309" s="4"/>
      <c r="DY1309" s="4"/>
      <c r="DZ1309" s="4"/>
      <c r="EA1309" s="4"/>
      <c r="EB1309" s="4"/>
      <c r="EC1309" s="4"/>
      <c r="ED1309" s="4"/>
      <c r="EE1309" s="4"/>
      <c r="EF1309" s="4"/>
      <c r="EG1309" s="4"/>
      <c r="EH1309" s="4"/>
      <c r="EI1309" s="4"/>
      <c r="EJ1309" s="4"/>
      <c r="EK1309" s="4"/>
      <c r="EL1309" s="4"/>
      <c r="EM1309" s="4"/>
      <c r="EN1309" s="4"/>
      <c r="EO1309" s="4"/>
      <c r="EP1309" s="4"/>
      <c r="EQ1309" s="4"/>
      <c r="ER1309" s="4"/>
      <c r="ES1309" s="4"/>
      <c r="ET1309" s="4"/>
      <c r="EU1309" s="4"/>
      <c r="EV1309" s="4"/>
      <c r="EW1309" s="4"/>
      <c r="EX1309" s="4"/>
      <c r="EY1309" s="4"/>
      <c r="EZ1309" s="4"/>
      <c r="FA1309" s="4"/>
      <c r="FB1309" s="4"/>
      <c r="FC1309" s="4"/>
      <c r="FD1309" s="4"/>
      <c r="FE1309" s="4"/>
      <c r="FF1309" s="4"/>
      <c r="FG1309" s="4"/>
      <c r="FH1309" s="4"/>
      <c r="FI1309" s="4"/>
      <c r="FJ1309" s="4"/>
      <c r="FK1309" s="4"/>
      <c r="FL1309" s="4"/>
      <c r="FM1309" s="4"/>
      <c r="FN1309" s="4"/>
      <c r="FO1309" s="4"/>
      <c r="FP1309" s="4"/>
      <c r="FQ1309" s="4"/>
      <c r="FR1309" s="4"/>
    </row>
    <row r="1310" spans="19:174" s="10" customFormat="1" x14ac:dyDescent="0.25">
      <c r="S1310" s="92"/>
      <c r="T1310" s="1"/>
      <c r="U1310" s="1"/>
      <c r="V1310" s="1"/>
      <c r="W1310" s="1"/>
      <c r="X1310" s="1"/>
      <c r="Y1310" s="1"/>
      <c r="Z1310" s="2"/>
      <c r="AA1310" s="2"/>
      <c r="AB1310" s="2"/>
      <c r="AC1310" s="2"/>
      <c r="AD1310" s="2"/>
      <c r="AE1310" s="2"/>
      <c r="AF1310" s="2"/>
      <c r="AG1310" s="2"/>
      <c r="AH1310" s="2"/>
      <c r="AI1310" s="2"/>
      <c r="AJ1310" s="2"/>
      <c r="AK1310" s="2"/>
      <c r="AL1310" s="2"/>
      <c r="AM1310" s="2"/>
      <c r="AN1310" s="2"/>
      <c r="AO1310" s="2"/>
      <c r="AP1310" s="2"/>
      <c r="AQ1310" s="2"/>
      <c r="AR1310" s="2"/>
      <c r="AS1310" s="2"/>
      <c r="AT1310" s="2"/>
      <c r="AU1310" s="2"/>
      <c r="AV1310" s="2"/>
      <c r="AW1310" s="2"/>
      <c r="AX1310" s="2"/>
      <c r="AY1310" s="2"/>
      <c r="AZ1310" s="2"/>
      <c r="BA1310" s="2"/>
      <c r="BB1310" s="2"/>
      <c r="BC1310" s="2"/>
      <c r="BD1310" s="2"/>
      <c r="BE1310" s="2"/>
      <c r="BF1310" s="2"/>
      <c r="BG1310" s="2"/>
      <c r="BH1310" s="2"/>
      <c r="BI1310" s="2"/>
      <c r="BJ1310" s="2"/>
      <c r="BK1310" s="2"/>
      <c r="BL1310" s="2"/>
      <c r="BM1310" s="2"/>
      <c r="BN1310" s="2"/>
      <c r="BO1310" s="2"/>
      <c r="BP1310" s="2"/>
      <c r="BQ1310" s="3"/>
      <c r="BR1310" s="4"/>
      <c r="BS1310" s="4"/>
      <c r="BT1310" s="4"/>
      <c r="BU1310" s="4"/>
      <c r="BV1310" s="4"/>
      <c r="BW1310" s="4"/>
      <c r="BX1310" s="4"/>
      <c r="BY1310" s="4"/>
      <c r="BZ1310" s="4"/>
      <c r="CA1310" s="4"/>
      <c r="CB1310" s="4"/>
      <c r="CC1310" s="4"/>
      <c r="CD1310" s="4"/>
      <c r="CE1310" s="4"/>
      <c r="CF1310" s="4"/>
      <c r="CG1310" s="4"/>
      <c r="CH1310" s="4"/>
      <c r="CI1310" s="4"/>
      <c r="CJ1310" s="4"/>
      <c r="CK1310" s="4"/>
      <c r="CL1310" s="4"/>
      <c r="CM1310" s="4"/>
      <c r="CN1310" s="4"/>
      <c r="CO1310" s="4"/>
      <c r="CP1310" s="4"/>
      <c r="CQ1310" s="4"/>
      <c r="CR1310" s="4"/>
      <c r="CS1310" s="4"/>
      <c r="CT1310" s="4"/>
      <c r="CU1310" s="4"/>
      <c r="CV1310" s="4"/>
      <c r="CW1310" s="4"/>
      <c r="CX1310" s="4"/>
      <c r="CY1310" s="4"/>
      <c r="CZ1310" s="4"/>
      <c r="DA1310" s="4"/>
      <c r="DB1310" s="4"/>
      <c r="DC1310" s="4"/>
      <c r="DD1310" s="4"/>
      <c r="DE1310" s="4"/>
      <c r="DF1310" s="4"/>
      <c r="DG1310" s="4"/>
      <c r="DH1310" s="4"/>
      <c r="DI1310" s="4"/>
      <c r="DJ1310" s="4"/>
      <c r="DK1310" s="4"/>
      <c r="DL1310" s="4"/>
      <c r="DM1310" s="4"/>
      <c r="DN1310" s="4"/>
      <c r="DO1310" s="4"/>
      <c r="DP1310" s="4"/>
      <c r="DQ1310" s="4"/>
      <c r="DR1310" s="4"/>
      <c r="DS1310" s="4"/>
      <c r="DT1310" s="4"/>
      <c r="DU1310" s="4"/>
      <c r="DV1310" s="4"/>
      <c r="DW1310" s="4"/>
      <c r="DX1310" s="4"/>
      <c r="DY1310" s="4"/>
      <c r="DZ1310" s="4"/>
      <c r="EA1310" s="4"/>
      <c r="EB1310" s="4"/>
      <c r="EC1310" s="4"/>
      <c r="ED1310" s="4"/>
      <c r="EE1310" s="4"/>
      <c r="EF1310" s="4"/>
      <c r="EG1310" s="4"/>
      <c r="EH1310" s="4"/>
      <c r="EI1310" s="4"/>
      <c r="EJ1310" s="4"/>
      <c r="EK1310" s="4"/>
      <c r="EL1310" s="4"/>
      <c r="EM1310" s="4"/>
      <c r="EN1310" s="4"/>
      <c r="EO1310" s="4"/>
      <c r="EP1310" s="4"/>
      <c r="EQ1310" s="4"/>
      <c r="ER1310" s="4"/>
      <c r="ES1310" s="4"/>
      <c r="ET1310" s="4"/>
      <c r="EU1310" s="4"/>
      <c r="EV1310" s="4"/>
      <c r="EW1310" s="4"/>
      <c r="EX1310" s="4"/>
      <c r="EY1310" s="4"/>
      <c r="EZ1310" s="4"/>
      <c r="FA1310" s="4"/>
      <c r="FB1310" s="4"/>
      <c r="FC1310" s="4"/>
      <c r="FD1310" s="4"/>
      <c r="FE1310" s="4"/>
      <c r="FF1310" s="4"/>
      <c r="FG1310" s="4"/>
      <c r="FH1310" s="4"/>
      <c r="FI1310" s="4"/>
      <c r="FJ1310" s="4"/>
      <c r="FK1310" s="4"/>
      <c r="FL1310" s="4"/>
      <c r="FM1310" s="4"/>
      <c r="FN1310" s="4"/>
      <c r="FO1310" s="4"/>
      <c r="FP1310" s="4"/>
      <c r="FQ1310" s="4"/>
      <c r="FR1310" s="4"/>
    </row>
    <row r="1311" spans="19:174" s="10" customFormat="1" x14ac:dyDescent="0.25">
      <c r="S1311" s="92"/>
      <c r="T1311" s="1"/>
      <c r="U1311" s="1"/>
      <c r="V1311" s="1"/>
      <c r="W1311" s="1"/>
      <c r="X1311" s="1"/>
      <c r="Y1311" s="1"/>
      <c r="Z1311" s="2"/>
      <c r="AA1311" s="2"/>
      <c r="AB1311" s="2"/>
      <c r="AC1311" s="2"/>
      <c r="AD1311" s="2"/>
      <c r="AE1311" s="2"/>
      <c r="AF1311" s="2"/>
      <c r="AG1311" s="2"/>
      <c r="AH1311" s="2"/>
      <c r="AI1311" s="2"/>
      <c r="AJ1311" s="2"/>
      <c r="AK1311" s="2"/>
      <c r="AL1311" s="2"/>
      <c r="AM1311" s="2"/>
      <c r="AN1311" s="2"/>
      <c r="AO1311" s="2"/>
      <c r="AP1311" s="2"/>
      <c r="AQ1311" s="2"/>
      <c r="AR1311" s="2"/>
      <c r="AS1311" s="2"/>
      <c r="AT1311" s="2"/>
      <c r="AU1311" s="2"/>
      <c r="AV1311" s="2"/>
      <c r="AW1311" s="2"/>
      <c r="AX1311" s="2"/>
      <c r="AY1311" s="2"/>
      <c r="AZ1311" s="2"/>
      <c r="BA1311" s="2"/>
      <c r="BB1311" s="2"/>
      <c r="BC1311" s="2"/>
      <c r="BD1311" s="2"/>
      <c r="BE1311" s="2"/>
      <c r="BF1311" s="2"/>
      <c r="BG1311" s="2"/>
      <c r="BH1311" s="2"/>
      <c r="BI1311" s="2"/>
      <c r="BJ1311" s="2"/>
      <c r="BK1311" s="2"/>
      <c r="BL1311" s="2"/>
      <c r="BM1311" s="2"/>
      <c r="BN1311" s="2"/>
      <c r="BO1311" s="2"/>
      <c r="BP1311" s="2"/>
      <c r="BQ1311" s="3"/>
      <c r="BR1311" s="4"/>
      <c r="BS1311" s="4"/>
      <c r="BT1311" s="4"/>
      <c r="BU1311" s="4"/>
      <c r="BV1311" s="4"/>
      <c r="BW1311" s="4"/>
      <c r="BX1311" s="4"/>
      <c r="BY1311" s="4"/>
      <c r="BZ1311" s="4"/>
      <c r="CA1311" s="4"/>
      <c r="CB1311" s="4"/>
      <c r="CC1311" s="4"/>
      <c r="CD1311" s="4"/>
      <c r="CE1311" s="4"/>
      <c r="CF1311" s="4"/>
      <c r="CG1311" s="4"/>
      <c r="CH1311" s="4"/>
      <c r="CI1311" s="4"/>
      <c r="CJ1311" s="4"/>
      <c r="CK1311" s="4"/>
      <c r="CL1311" s="4"/>
      <c r="CM1311" s="4"/>
      <c r="CN1311" s="4"/>
      <c r="CO1311" s="4"/>
      <c r="CP1311" s="4"/>
      <c r="CQ1311" s="4"/>
      <c r="CR1311" s="4"/>
      <c r="CS1311" s="4"/>
      <c r="CT1311" s="4"/>
      <c r="CU1311" s="4"/>
      <c r="CV1311" s="4"/>
      <c r="CW1311" s="4"/>
      <c r="CX1311" s="4"/>
      <c r="CY1311" s="4"/>
      <c r="CZ1311" s="4"/>
      <c r="DA1311" s="4"/>
      <c r="DB1311" s="4"/>
      <c r="DC1311" s="4"/>
      <c r="DD1311" s="4"/>
      <c r="DE1311" s="4"/>
      <c r="DF1311" s="4"/>
      <c r="DG1311" s="4"/>
      <c r="DH1311" s="4"/>
      <c r="DI1311" s="4"/>
      <c r="DJ1311" s="4"/>
      <c r="DK1311" s="4"/>
      <c r="DL1311" s="4"/>
      <c r="DM1311" s="4"/>
      <c r="DN1311" s="4"/>
      <c r="DO1311" s="4"/>
      <c r="DP1311" s="4"/>
      <c r="DQ1311" s="4"/>
      <c r="DR1311" s="4"/>
      <c r="DS1311" s="4"/>
      <c r="DT1311" s="4"/>
      <c r="DU1311" s="4"/>
      <c r="DV1311" s="4"/>
      <c r="DW1311" s="4"/>
      <c r="DX1311" s="4"/>
      <c r="DY1311" s="4"/>
      <c r="DZ1311" s="4"/>
      <c r="EA1311" s="4"/>
      <c r="EB1311" s="4"/>
      <c r="EC1311" s="4"/>
      <c r="ED1311" s="4"/>
      <c r="EE1311" s="4"/>
      <c r="EF1311" s="4"/>
      <c r="EG1311" s="4"/>
      <c r="EH1311" s="4"/>
      <c r="EI1311" s="4"/>
      <c r="EJ1311" s="4"/>
      <c r="EK1311" s="4"/>
      <c r="EL1311" s="4"/>
      <c r="EM1311" s="4"/>
      <c r="EN1311" s="4"/>
      <c r="EO1311" s="4"/>
      <c r="EP1311" s="4"/>
      <c r="EQ1311" s="4"/>
      <c r="ER1311" s="4"/>
      <c r="ES1311" s="4"/>
      <c r="ET1311" s="4"/>
      <c r="EU1311" s="4"/>
      <c r="EV1311" s="4"/>
      <c r="EW1311" s="4"/>
      <c r="EX1311" s="4"/>
      <c r="EY1311" s="4"/>
      <c r="EZ1311" s="4"/>
      <c r="FA1311" s="4"/>
      <c r="FB1311" s="4"/>
      <c r="FC1311" s="4"/>
      <c r="FD1311" s="4"/>
      <c r="FE1311" s="4"/>
      <c r="FF1311" s="4"/>
      <c r="FG1311" s="4"/>
      <c r="FH1311" s="4"/>
      <c r="FI1311" s="4"/>
      <c r="FJ1311" s="4"/>
      <c r="FK1311" s="4"/>
      <c r="FL1311" s="4"/>
      <c r="FM1311" s="4"/>
      <c r="FN1311" s="4"/>
      <c r="FO1311" s="4"/>
      <c r="FP1311" s="4"/>
      <c r="FQ1311" s="4"/>
      <c r="FR1311" s="4"/>
    </row>
    <row r="1312" spans="19:174" s="10" customFormat="1" x14ac:dyDescent="0.25">
      <c r="S1312" s="92"/>
      <c r="T1312" s="1"/>
      <c r="U1312" s="1"/>
      <c r="V1312" s="1"/>
      <c r="W1312" s="1"/>
      <c r="X1312" s="1"/>
      <c r="Y1312" s="1"/>
      <c r="Z1312" s="2"/>
      <c r="AA1312" s="2"/>
      <c r="AB1312" s="2"/>
      <c r="AC1312" s="2"/>
      <c r="AD1312" s="2"/>
      <c r="AE1312" s="2"/>
      <c r="AF1312" s="2"/>
      <c r="AG1312" s="2"/>
      <c r="AH1312" s="2"/>
      <c r="AI1312" s="2"/>
      <c r="AJ1312" s="2"/>
      <c r="AK1312" s="2"/>
      <c r="AL1312" s="2"/>
      <c r="AM1312" s="2"/>
      <c r="AN1312" s="2"/>
      <c r="AO1312" s="2"/>
      <c r="AP1312" s="2"/>
      <c r="AQ1312" s="2"/>
      <c r="AR1312" s="2"/>
      <c r="AS1312" s="2"/>
      <c r="AT1312" s="2"/>
      <c r="AU1312" s="2"/>
      <c r="AV1312" s="2"/>
      <c r="AW1312" s="2"/>
      <c r="AX1312" s="2"/>
      <c r="AY1312" s="2"/>
      <c r="AZ1312" s="2"/>
      <c r="BA1312" s="2"/>
      <c r="BB1312" s="2"/>
      <c r="BC1312" s="2"/>
      <c r="BD1312" s="2"/>
      <c r="BE1312" s="2"/>
      <c r="BF1312" s="2"/>
      <c r="BG1312" s="2"/>
      <c r="BH1312" s="2"/>
      <c r="BI1312" s="2"/>
      <c r="BJ1312" s="2"/>
      <c r="BK1312" s="2"/>
      <c r="BL1312" s="2"/>
      <c r="BM1312" s="2"/>
      <c r="BN1312" s="2"/>
      <c r="BO1312" s="2"/>
      <c r="BP1312" s="2"/>
      <c r="BQ1312" s="3"/>
      <c r="BR1312" s="4"/>
      <c r="BS1312" s="4"/>
      <c r="BT1312" s="4"/>
      <c r="BU1312" s="4"/>
      <c r="BV1312" s="4"/>
      <c r="BW1312" s="4"/>
      <c r="BX1312" s="4"/>
      <c r="BY1312" s="4"/>
      <c r="BZ1312" s="4"/>
      <c r="CA1312" s="4"/>
      <c r="CB1312" s="4"/>
      <c r="CC1312" s="4"/>
      <c r="CD1312" s="4"/>
      <c r="CE1312" s="4"/>
      <c r="CF1312" s="4"/>
      <c r="CG1312" s="4"/>
      <c r="CH1312" s="4"/>
      <c r="CI1312" s="4"/>
      <c r="CJ1312" s="4"/>
      <c r="CK1312" s="4"/>
      <c r="CL1312" s="4"/>
      <c r="CM1312" s="4"/>
      <c r="CN1312" s="4"/>
      <c r="CO1312" s="4"/>
      <c r="CP1312" s="4"/>
      <c r="CQ1312" s="4"/>
      <c r="CR1312" s="4"/>
      <c r="CS1312" s="4"/>
      <c r="CT1312" s="4"/>
      <c r="CU1312" s="4"/>
      <c r="CV1312" s="4"/>
      <c r="CW1312" s="4"/>
      <c r="CX1312" s="4"/>
      <c r="CY1312" s="4"/>
      <c r="CZ1312" s="4"/>
      <c r="DA1312" s="4"/>
      <c r="DB1312" s="4"/>
      <c r="DC1312" s="4"/>
      <c r="DD1312" s="4"/>
      <c r="DE1312" s="4"/>
      <c r="DF1312" s="4"/>
      <c r="DG1312" s="4"/>
      <c r="DH1312" s="4"/>
      <c r="DI1312" s="4"/>
      <c r="DJ1312" s="4"/>
      <c r="DK1312" s="4"/>
      <c r="DL1312" s="4"/>
      <c r="DM1312" s="4"/>
      <c r="DN1312" s="4"/>
      <c r="DO1312" s="4"/>
      <c r="DP1312" s="4"/>
      <c r="DQ1312" s="4"/>
      <c r="DR1312" s="4"/>
      <c r="DS1312" s="4"/>
      <c r="DT1312" s="4"/>
      <c r="DU1312" s="4"/>
      <c r="DV1312" s="4"/>
      <c r="DW1312" s="4"/>
      <c r="DX1312" s="4"/>
      <c r="DY1312" s="4"/>
      <c r="DZ1312" s="4"/>
      <c r="EA1312" s="4"/>
      <c r="EB1312" s="4"/>
      <c r="EC1312" s="4"/>
      <c r="ED1312" s="4"/>
      <c r="EE1312" s="4"/>
      <c r="EF1312" s="4"/>
      <c r="EG1312" s="4"/>
      <c r="EH1312" s="4"/>
      <c r="EI1312" s="4"/>
      <c r="EJ1312" s="4"/>
      <c r="EK1312" s="4"/>
      <c r="EL1312" s="4"/>
      <c r="EM1312" s="4"/>
      <c r="EN1312" s="4"/>
      <c r="EO1312" s="4"/>
      <c r="EP1312" s="4"/>
      <c r="EQ1312" s="4"/>
      <c r="ER1312" s="4"/>
      <c r="ES1312" s="4"/>
      <c r="ET1312" s="4"/>
      <c r="EU1312" s="4"/>
      <c r="EV1312" s="4"/>
      <c r="EW1312" s="4"/>
      <c r="EX1312" s="4"/>
      <c r="EY1312" s="4"/>
      <c r="EZ1312" s="4"/>
      <c r="FA1312" s="4"/>
      <c r="FB1312" s="4"/>
      <c r="FC1312" s="4"/>
      <c r="FD1312" s="4"/>
      <c r="FE1312" s="4"/>
      <c r="FF1312" s="4"/>
      <c r="FG1312" s="4"/>
      <c r="FH1312" s="4"/>
      <c r="FI1312" s="4"/>
      <c r="FJ1312" s="4"/>
      <c r="FK1312" s="4"/>
      <c r="FL1312" s="4"/>
      <c r="FM1312" s="4"/>
      <c r="FN1312" s="4"/>
      <c r="FO1312" s="4"/>
      <c r="FP1312" s="4"/>
      <c r="FQ1312" s="4"/>
      <c r="FR1312" s="4"/>
    </row>
    <row r="1313" spans="19:174" s="10" customFormat="1" x14ac:dyDescent="0.25">
      <c r="S1313" s="92"/>
      <c r="T1313" s="1"/>
      <c r="U1313" s="1"/>
      <c r="V1313" s="1"/>
      <c r="W1313" s="1"/>
      <c r="X1313" s="1"/>
      <c r="Y1313" s="1"/>
      <c r="Z1313" s="2"/>
      <c r="AA1313" s="2"/>
      <c r="AB1313" s="2"/>
      <c r="AC1313" s="2"/>
      <c r="AD1313" s="2"/>
      <c r="AE1313" s="2"/>
      <c r="AF1313" s="2"/>
      <c r="AG1313" s="2"/>
      <c r="AH1313" s="2"/>
      <c r="AI1313" s="2"/>
      <c r="AJ1313" s="2"/>
      <c r="AK1313" s="2"/>
      <c r="AL1313" s="2"/>
      <c r="AM1313" s="2"/>
      <c r="AN1313" s="2"/>
      <c r="AO1313" s="2"/>
      <c r="AP1313" s="2"/>
      <c r="AQ1313" s="2"/>
      <c r="AR1313" s="2"/>
      <c r="AS1313" s="2"/>
      <c r="AT1313" s="2"/>
      <c r="AU1313" s="2"/>
      <c r="AV1313" s="2"/>
      <c r="AW1313" s="2"/>
      <c r="AX1313" s="2"/>
      <c r="AY1313" s="2"/>
      <c r="AZ1313" s="2"/>
      <c r="BA1313" s="2"/>
      <c r="BB1313" s="2"/>
      <c r="BC1313" s="2"/>
      <c r="BD1313" s="2"/>
      <c r="BE1313" s="2"/>
      <c r="BF1313" s="2"/>
      <c r="BG1313" s="2"/>
      <c r="BH1313" s="2"/>
      <c r="BI1313" s="2"/>
      <c r="BJ1313" s="2"/>
      <c r="BK1313" s="2"/>
      <c r="BL1313" s="2"/>
      <c r="BM1313" s="2"/>
      <c r="BN1313" s="2"/>
      <c r="BO1313" s="2"/>
      <c r="BP1313" s="2"/>
      <c r="BQ1313" s="3"/>
      <c r="BR1313" s="4"/>
      <c r="BS1313" s="4"/>
      <c r="BT1313" s="4"/>
      <c r="BU1313" s="4"/>
      <c r="BV1313" s="4"/>
      <c r="BW1313" s="4"/>
      <c r="BX1313" s="4"/>
      <c r="BY1313" s="4"/>
      <c r="BZ1313" s="4"/>
      <c r="CA1313" s="4"/>
      <c r="CB1313" s="4"/>
      <c r="CC1313" s="4"/>
      <c r="CD1313" s="4"/>
      <c r="CE1313" s="4"/>
      <c r="CF1313" s="4"/>
      <c r="CG1313" s="4"/>
      <c r="CH1313" s="4"/>
      <c r="CI1313" s="4"/>
      <c r="CJ1313" s="4"/>
      <c r="CK1313" s="4"/>
      <c r="CL1313" s="4"/>
      <c r="CM1313" s="4"/>
      <c r="CN1313" s="4"/>
      <c r="CO1313" s="4"/>
      <c r="CP1313" s="4"/>
      <c r="CQ1313" s="4"/>
      <c r="CR1313" s="4"/>
      <c r="CS1313" s="4"/>
      <c r="CT1313" s="4"/>
      <c r="CU1313" s="4"/>
      <c r="CV1313" s="4"/>
      <c r="CW1313" s="4"/>
      <c r="CX1313" s="4"/>
      <c r="CY1313" s="4"/>
      <c r="CZ1313" s="4"/>
      <c r="DA1313" s="4"/>
      <c r="DB1313" s="4"/>
      <c r="DC1313" s="4"/>
      <c r="DD1313" s="4"/>
      <c r="DE1313" s="4"/>
      <c r="DF1313" s="4"/>
      <c r="DG1313" s="4"/>
      <c r="DH1313" s="4"/>
      <c r="DI1313" s="4"/>
      <c r="DJ1313" s="4"/>
      <c r="DK1313" s="4"/>
      <c r="DL1313" s="4"/>
      <c r="DM1313" s="4"/>
      <c r="DN1313" s="4"/>
      <c r="DO1313" s="4"/>
      <c r="DP1313" s="4"/>
      <c r="DQ1313" s="4"/>
      <c r="DR1313" s="4"/>
      <c r="DS1313" s="4"/>
      <c r="DT1313" s="4"/>
      <c r="DU1313" s="4"/>
      <c r="DV1313" s="4"/>
      <c r="DW1313" s="4"/>
      <c r="DX1313" s="4"/>
      <c r="DY1313" s="4"/>
      <c r="DZ1313" s="4"/>
      <c r="EA1313" s="4"/>
      <c r="EB1313" s="4"/>
      <c r="EC1313" s="4"/>
      <c r="ED1313" s="4"/>
      <c r="EE1313" s="4"/>
      <c r="EF1313" s="4"/>
      <c r="EG1313" s="4"/>
      <c r="EH1313" s="4"/>
      <c r="EI1313" s="4"/>
      <c r="EJ1313" s="4"/>
      <c r="EK1313" s="4"/>
      <c r="EL1313" s="4"/>
      <c r="EM1313" s="4"/>
      <c r="EN1313" s="4"/>
      <c r="EO1313" s="4"/>
      <c r="EP1313" s="4"/>
      <c r="EQ1313" s="4"/>
      <c r="ER1313" s="4"/>
      <c r="ES1313" s="4"/>
      <c r="ET1313" s="4"/>
      <c r="EU1313" s="4"/>
      <c r="EV1313" s="4"/>
      <c r="EW1313" s="4"/>
      <c r="EX1313" s="4"/>
      <c r="EY1313" s="4"/>
      <c r="EZ1313" s="4"/>
      <c r="FA1313" s="4"/>
      <c r="FB1313" s="4"/>
      <c r="FC1313" s="4"/>
      <c r="FD1313" s="4"/>
      <c r="FE1313" s="4"/>
      <c r="FF1313" s="4"/>
      <c r="FG1313" s="4"/>
      <c r="FH1313" s="4"/>
      <c r="FI1313" s="4"/>
      <c r="FJ1313" s="4"/>
      <c r="FK1313" s="4"/>
      <c r="FL1313" s="4"/>
      <c r="FM1313" s="4"/>
      <c r="FN1313" s="4"/>
      <c r="FO1313" s="4"/>
      <c r="FP1313" s="4"/>
      <c r="FQ1313" s="4"/>
      <c r="FR1313" s="4"/>
    </row>
    <row r="1314" spans="19:174" s="10" customFormat="1" x14ac:dyDescent="0.25">
      <c r="S1314" s="92"/>
      <c r="T1314" s="1"/>
      <c r="U1314" s="1"/>
      <c r="V1314" s="1"/>
      <c r="W1314" s="1"/>
      <c r="X1314" s="1"/>
      <c r="Y1314" s="1"/>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c r="AW1314" s="2"/>
      <c r="AX1314" s="2"/>
      <c r="AY1314" s="2"/>
      <c r="AZ1314" s="2"/>
      <c r="BA1314" s="2"/>
      <c r="BB1314" s="2"/>
      <c r="BC1314" s="2"/>
      <c r="BD1314" s="2"/>
      <c r="BE1314" s="2"/>
      <c r="BF1314" s="2"/>
      <c r="BG1314" s="2"/>
      <c r="BH1314" s="2"/>
      <c r="BI1314" s="2"/>
      <c r="BJ1314" s="2"/>
      <c r="BK1314" s="2"/>
      <c r="BL1314" s="2"/>
      <c r="BM1314" s="2"/>
      <c r="BN1314" s="2"/>
      <c r="BO1314" s="2"/>
      <c r="BP1314" s="2"/>
      <c r="BQ1314" s="3"/>
      <c r="BR1314" s="4"/>
      <c r="BS1314" s="4"/>
      <c r="BT1314" s="4"/>
      <c r="BU1314" s="4"/>
      <c r="BV1314" s="4"/>
      <c r="BW1314" s="4"/>
      <c r="BX1314" s="4"/>
      <c r="BY1314" s="4"/>
      <c r="BZ1314" s="4"/>
      <c r="CA1314" s="4"/>
      <c r="CB1314" s="4"/>
      <c r="CC1314" s="4"/>
      <c r="CD1314" s="4"/>
      <c r="CE1314" s="4"/>
      <c r="CF1314" s="4"/>
      <c r="CG1314" s="4"/>
      <c r="CH1314" s="4"/>
      <c r="CI1314" s="4"/>
      <c r="CJ1314" s="4"/>
      <c r="CK1314" s="4"/>
      <c r="CL1314" s="4"/>
      <c r="CM1314" s="4"/>
      <c r="CN1314" s="4"/>
      <c r="CO1314" s="4"/>
      <c r="CP1314" s="4"/>
      <c r="CQ1314" s="4"/>
      <c r="CR1314" s="4"/>
      <c r="CS1314" s="4"/>
      <c r="CT1314" s="4"/>
      <c r="CU1314" s="4"/>
      <c r="CV1314" s="4"/>
      <c r="CW1314" s="4"/>
      <c r="CX1314" s="4"/>
      <c r="CY1314" s="4"/>
      <c r="CZ1314" s="4"/>
      <c r="DA1314" s="4"/>
      <c r="DB1314" s="4"/>
      <c r="DC1314" s="4"/>
      <c r="DD1314" s="4"/>
      <c r="DE1314" s="4"/>
      <c r="DF1314" s="4"/>
      <c r="DG1314" s="4"/>
      <c r="DH1314" s="4"/>
      <c r="DI1314" s="4"/>
      <c r="DJ1314" s="4"/>
      <c r="DK1314" s="4"/>
      <c r="DL1314" s="4"/>
      <c r="DM1314" s="4"/>
      <c r="DN1314" s="4"/>
      <c r="DO1314" s="4"/>
      <c r="DP1314" s="4"/>
      <c r="DQ1314" s="4"/>
      <c r="DR1314" s="4"/>
      <c r="DS1314" s="4"/>
      <c r="DT1314" s="4"/>
      <c r="DU1314" s="4"/>
      <c r="DV1314" s="4"/>
      <c r="DW1314" s="4"/>
      <c r="DX1314" s="4"/>
      <c r="DY1314" s="4"/>
      <c r="DZ1314" s="4"/>
      <c r="EA1314" s="4"/>
      <c r="EB1314" s="4"/>
      <c r="EC1314" s="4"/>
      <c r="ED1314" s="4"/>
      <c r="EE1314" s="4"/>
      <c r="EF1314" s="4"/>
      <c r="EG1314" s="4"/>
      <c r="EH1314" s="4"/>
      <c r="EI1314" s="4"/>
      <c r="EJ1314" s="4"/>
      <c r="EK1314" s="4"/>
      <c r="EL1314" s="4"/>
      <c r="EM1314" s="4"/>
      <c r="EN1314" s="4"/>
      <c r="EO1314" s="4"/>
      <c r="EP1314" s="4"/>
      <c r="EQ1314" s="4"/>
      <c r="ER1314" s="4"/>
      <c r="ES1314" s="4"/>
      <c r="ET1314" s="4"/>
      <c r="EU1314" s="4"/>
      <c r="EV1314" s="4"/>
      <c r="EW1314" s="4"/>
      <c r="EX1314" s="4"/>
      <c r="EY1314" s="4"/>
      <c r="EZ1314" s="4"/>
      <c r="FA1314" s="4"/>
      <c r="FB1314" s="4"/>
      <c r="FC1314" s="4"/>
      <c r="FD1314" s="4"/>
      <c r="FE1314" s="4"/>
      <c r="FF1314" s="4"/>
      <c r="FG1314" s="4"/>
      <c r="FH1314" s="4"/>
      <c r="FI1314" s="4"/>
      <c r="FJ1314" s="4"/>
      <c r="FK1314" s="4"/>
      <c r="FL1314" s="4"/>
      <c r="FM1314" s="4"/>
      <c r="FN1314" s="4"/>
      <c r="FO1314" s="4"/>
      <c r="FP1314" s="4"/>
      <c r="FQ1314" s="4"/>
      <c r="FR1314" s="4"/>
    </row>
    <row r="1315" spans="19:174" s="10" customFormat="1" x14ac:dyDescent="0.25">
      <c r="S1315" s="92"/>
      <c r="T1315" s="1"/>
      <c r="U1315" s="1"/>
      <c r="V1315" s="1"/>
      <c r="W1315" s="1"/>
      <c r="X1315" s="1"/>
      <c r="Y1315" s="1"/>
      <c r="Z1315" s="2"/>
      <c r="AA1315" s="2"/>
      <c r="AB1315" s="2"/>
      <c r="AC1315" s="2"/>
      <c r="AD1315" s="2"/>
      <c r="AE1315" s="2"/>
      <c r="AF1315" s="2"/>
      <c r="AG1315" s="2"/>
      <c r="AH1315" s="2"/>
      <c r="AI1315" s="2"/>
      <c r="AJ1315" s="2"/>
      <c r="AK1315" s="2"/>
      <c r="AL1315" s="2"/>
      <c r="AM1315" s="2"/>
      <c r="AN1315" s="2"/>
      <c r="AO1315" s="2"/>
      <c r="AP1315" s="2"/>
      <c r="AQ1315" s="2"/>
      <c r="AR1315" s="2"/>
      <c r="AS1315" s="2"/>
      <c r="AT1315" s="2"/>
      <c r="AU1315" s="2"/>
      <c r="AV1315" s="2"/>
      <c r="AW1315" s="2"/>
      <c r="AX1315" s="2"/>
      <c r="AY1315" s="2"/>
      <c r="AZ1315" s="2"/>
      <c r="BA1315" s="2"/>
      <c r="BB1315" s="2"/>
      <c r="BC1315" s="2"/>
      <c r="BD1315" s="2"/>
      <c r="BE1315" s="2"/>
      <c r="BF1315" s="2"/>
      <c r="BG1315" s="2"/>
      <c r="BH1315" s="2"/>
      <c r="BI1315" s="2"/>
      <c r="BJ1315" s="2"/>
      <c r="BK1315" s="2"/>
      <c r="BL1315" s="2"/>
      <c r="BM1315" s="2"/>
      <c r="BN1315" s="2"/>
      <c r="BO1315" s="2"/>
      <c r="BP1315" s="2"/>
      <c r="BQ1315" s="3"/>
      <c r="BR1315" s="4"/>
      <c r="BS1315" s="4"/>
      <c r="BT1315" s="4"/>
      <c r="BU1315" s="4"/>
      <c r="BV1315" s="4"/>
      <c r="BW1315" s="4"/>
      <c r="BX1315" s="4"/>
      <c r="BY1315" s="4"/>
      <c r="BZ1315" s="4"/>
      <c r="CA1315" s="4"/>
      <c r="CB1315" s="4"/>
      <c r="CC1315" s="4"/>
      <c r="CD1315" s="4"/>
      <c r="CE1315" s="4"/>
      <c r="CF1315" s="4"/>
      <c r="CG1315" s="4"/>
      <c r="CH1315" s="4"/>
      <c r="CI1315" s="4"/>
      <c r="CJ1315" s="4"/>
      <c r="CK1315" s="4"/>
      <c r="CL1315" s="4"/>
      <c r="CM1315" s="4"/>
      <c r="CN1315" s="4"/>
      <c r="CO1315" s="4"/>
      <c r="CP1315" s="4"/>
      <c r="CQ1315" s="4"/>
      <c r="CR1315" s="4"/>
      <c r="CS1315" s="4"/>
      <c r="CT1315" s="4"/>
      <c r="CU1315" s="4"/>
      <c r="CV1315" s="4"/>
      <c r="CW1315" s="4"/>
      <c r="CX1315" s="4"/>
      <c r="CY1315" s="4"/>
      <c r="CZ1315" s="4"/>
      <c r="DA1315" s="4"/>
      <c r="DB1315" s="4"/>
      <c r="DC1315" s="4"/>
      <c r="DD1315" s="4"/>
      <c r="DE1315" s="4"/>
      <c r="DF1315" s="4"/>
      <c r="DG1315" s="4"/>
      <c r="DH1315" s="4"/>
      <c r="DI1315" s="4"/>
      <c r="DJ1315" s="4"/>
      <c r="DK1315" s="4"/>
      <c r="DL1315" s="4"/>
      <c r="DM1315" s="4"/>
      <c r="DN1315" s="4"/>
      <c r="DO1315" s="4"/>
      <c r="DP1315" s="4"/>
      <c r="DQ1315" s="4"/>
      <c r="DR1315" s="4"/>
      <c r="DS1315" s="4"/>
      <c r="DT1315" s="4"/>
      <c r="DU1315" s="4"/>
      <c r="DV1315" s="4"/>
      <c r="DW1315" s="4"/>
      <c r="DX1315" s="4"/>
      <c r="DY1315" s="4"/>
      <c r="DZ1315" s="4"/>
      <c r="EA1315" s="4"/>
      <c r="EB1315" s="4"/>
      <c r="EC1315" s="4"/>
      <c r="ED1315" s="4"/>
      <c r="EE1315" s="4"/>
      <c r="EF1315" s="4"/>
      <c r="EG1315" s="4"/>
      <c r="EH1315" s="4"/>
      <c r="EI1315" s="4"/>
      <c r="EJ1315" s="4"/>
      <c r="EK1315" s="4"/>
      <c r="EL1315" s="4"/>
      <c r="EM1315" s="4"/>
      <c r="EN1315" s="4"/>
      <c r="EO1315" s="4"/>
      <c r="EP1315" s="4"/>
      <c r="EQ1315" s="4"/>
      <c r="ER1315" s="4"/>
      <c r="ES1315" s="4"/>
      <c r="ET1315" s="4"/>
      <c r="EU1315" s="4"/>
      <c r="EV1315" s="4"/>
      <c r="EW1315" s="4"/>
      <c r="EX1315" s="4"/>
      <c r="EY1315" s="4"/>
      <c r="EZ1315" s="4"/>
      <c r="FA1315" s="4"/>
      <c r="FB1315" s="4"/>
      <c r="FC1315" s="4"/>
      <c r="FD1315" s="4"/>
      <c r="FE1315" s="4"/>
      <c r="FF1315" s="4"/>
      <c r="FG1315" s="4"/>
      <c r="FH1315" s="4"/>
      <c r="FI1315" s="4"/>
      <c r="FJ1315" s="4"/>
      <c r="FK1315" s="4"/>
      <c r="FL1315" s="4"/>
      <c r="FM1315" s="4"/>
      <c r="FN1315" s="4"/>
      <c r="FO1315" s="4"/>
      <c r="FP1315" s="4"/>
      <c r="FQ1315" s="4"/>
      <c r="FR1315" s="4"/>
    </row>
    <row r="1316" spans="19:174" s="10" customFormat="1" x14ac:dyDescent="0.25">
      <c r="S1316" s="92"/>
      <c r="T1316" s="1"/>
      <c r="U1316" s="1"/>
      <c r="V1316" s="1"/>
      <c r="W1316" s="1"/>
      <c r="X1316" s="1"/>
      <c r="Y1316" s="1"/>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c r="AW1316" s="2"/>
      <c r="AX1316" s="2"/>
      <c r="AY1316" s="2"/>
      <c r="AZ1316" s="2"/>
      <c r="BA1316" s="2"/>
      <c r="BB1316" s="2"/>
      <c r="BC1316" s="2"/>
      <c r="BD1316" s="2"/>
      <c r="BE1316" s="2"/>
      <c r="BF1316" s="2"/>
      <c r="BG1316" s="2"/>
      <c r="BH1316" s="2"/>
      <c r="BI1316" s="2"/>
      <c r="BJ1316" s="2"/>
      <c r="BK1316" s="2"/>
      <c r="BL1316" s="2"/>
      <c r="BM1316" s="2"/>
      <c r="BN1316" s="2"/>
      <c r="BO1316" s="2"/>
      <c r="BP1316" s="2"/>
      <c r="BQ1316" s="3"/>
      <c r="BR1316" s="4"/>
      <c r="BS1316" s="4"/>
      <c r="BT1316" s="4"/>
      <c r="BU1316" s="4"/>
      <c r="BV1316" s="4"/>
      <c r="BW1316" s="4"/>
      <c r="BX1316" s="4"/>
      <c r="BY1316" s="4"/>
      <c r="BZ1316" s="4"/>
      <c r="CA1316" s="4"/>
      <c r="CB1316" s="4"/>
      <c r="CC1316" s="4"/>
      <c r="CD1316" s="4"/>
      <c r="CE1316" s="4"/>
      <c r="CF1316" s="4"/>
      <c r="CG1316" s="4"/>
      <c r="CH1316" s="4"/>
      <c r="CI1316" s="4"/>
      <c r="CJ1316" s="4"/>
      <c r="CK1316" s="4"/>
      <c r="CL1316" s="4"/>
      <c r="CM1316" s="4"/>
      <c r="CN1316" s="4"/>
      <c r="CO1316" s="4"/>
      <c r="CP1316" s="4"/>
      <c r="CQ1316" s="4"/>
      <c r="CR1316" s="4"/>
      <c r="CS1316" s="4"/>
      <c r="CT1316" s="4"/>
      <c r="CU1316" s="4"/>
      <c r="CV1316" s="4"/>
      <c r="CW1316" s="4"/>
      <c r="CX1316" s="4"/>
      <c r="CY1316" s="4"/>
      <c r="CZ1316" s="4"/>
      <c r="DA1316" s="4"/>
      <c r="DB1316" s="4"/>
      <c r="DC1316" s="4"/>
      <c r="DD1316" s="4"/>
      <c r="DE1316" s="4"/>
      <c r="DF1316" s="4"/>
      <c r="DG1316" s="4"/>
      <c r="DH1316" s="4"/>
      <c r="DI1316" s="4"/>
      <c r="DJ1316" s="4"/>
      <c r="DK1316" s="4"/>
      <c r="DL1316" s="4"/>
      <c r="DM1316" s="4"/>
      <c r="DN1316" s="4"/>
      <c r="DO1316" s="4"/>
      <c r="DP1316" s="4"/>
      <c r="DQ1316" s="4"/>
      <c r="DR1316" s="4"/>
      <c r="DS1316" s="4"/>
      <c r="DT1316" s="4"/>
      <c r="DU1316" s="4"/>
      <c r="DV1316" s="4"/>
      <c r="DW1316" s="4"/>
      <c r="DX1316" s="4"/>
      <c r="DY1316" s="4"/>
      <c r="DZ1316" s="4"/>
      <c r="EA1316" s="4"/>
      <c r="EB1316" s="4"/>
      <c r="EC1316" s="4"/>
      <c r="ED1316" s="4"/>
      <c r="EE1316" s="4"/>
      <c r="EF1316" s="4"/>
      <c r="EG1316" s="4"/>
      <c r="EH1316" s="4"/>
      <c r="EI1316" s="4"/>
      <c r="EJ1316" s="4"/>
      <c r="EK1316" s="4"/>
      <c r="EL1316" s="4"/>
      <c r="EM1316" s="4"/>
      <c r="EN1316" s="4"/>
      <c r="EO1316" s="4"/>
      <c r="EP1316" s="4"/>
      <c r="EQ1316" s="4"/>
      <c r="ER1316" s="4"/>
      <c r="ES1316" s="4"/>
      <c r="ET1316" s="4"/>
      <c r="EU1316" s="4"/>
      <c r="EV1316" s="4"/>
      <c r="EW1316" s="4"/>
      <c r="EX1316" s="4"/>
      <c r="EY1316" s="4"/>
      <c r="EZ1316" s="4"/>
      <c r="FA1316" s="4"/>
      <c r="FB1316" s="4"/>
      <c r="FC1316" s="4"/>
      <c r="FD1316" s="4"/>
      <c r="FE1316" s="4"/>
      <c r="FF1316" s="4"/>
      <c r="FG1316" s="4"/>
      <c r="FH1316" s="4"/>
      <c r="FI1316" s="4"/>
      <c r="FJ1316" s="4"/>
      <c r="FK1316" s="4"/>
      <c r="FL1316" s="4"/>
      <c r="FM1316" s="4"/>
      <c r="FN1316" s="4"/>
      <c r="FO1316" s="4"/>
      <c r="FP1316" s="4"/>
      <c r="FQ1316" s="4"/>
      <c r="FR1316" s="4"/>
    </row>
    <row r="1317" spans="19:174" s="10" customFormat="1" x14ac:dyDescent="0.25">
      <c r="S1317" s="92"/>
      <c r="T1317" s="1"/>
      <c r="U1317" s="1"/>
      <c r="V1317" s="1"/>
      <c r="W1317" s="1"/>
      <c r="X1317" s="1"/>
      <c r="Y1317" s="1"/>
      <c r="Z1317" s="2"/>
      <c r="AA1317" s="2"/>
      <c r="AB1317" s="2"/>
      <c r="AC1317" s="2"/>
      <c r="AD1317" s="2"/>
      <c r="AE1317" s="2"/>
      <c r="AF1317" s="2"/>
      <c r="AG1317" s="2"/>
      <c r="AH1317" s="2"/>
      <c r="AI1317" s="2"/>
      <c r="AJ1317" s="2"/>
      <c r="AK1317" s="2"/>
      <c r="AL1317" s="2"/>
      <c r="AM1317" s="2"/>
      <c r="AN1317" s="2"/>
      <c r="AO1317" s="2"/>
      <c r="AP1317" s="2"/>
      <c r="AQ1317" s="2"/>
      <c r="AR1317" s="2"/>
      <c r="AS1317" s="2"/>
      <c r="AT1317" s="2"/>
      <c r="AU1317" s="2"/>
      <c r="AV1317" s="2"/>
      <c r="AW1317" s="2"/>
      <c r="AX1317" s="2"/>
      <c r="AY1317" s="2"/>
      <c r="AZ1317" s="2"/>
      <c r="BA1317" s="2"/>
      <c r="BB1317" s="2"/>
      <c r="BC1317" s="2"/>
      <c r="BD1317" s="2"/>
      <c r="BE1317" s="2"/>
      <c r="BF1317" s="2"/>
      <c r="BG1317" s="2"/>
      <c r="BH1317" s="2"/>
      <c r="BI1317" s="2"/>
      <c r="BJ1317" s="2"/>
      <c r="BK1317" s="2"/>
      <c r="BL1317" s="2"/>
      <c r="BM1317" s="2"/>
      <c r="BN1317" s="2"/>
      <c r="BO1317" s="2"/>
      <c r="BP1317" s="2"/>
      <c r="BQ1317" s="3"/>
      <c r="BR1317" s="4"/>
      <c r="BS1317" s="4"/>
      <c r="BT1317" s="4"/>
      <c r="BU1317" s="4"/>
      <c r="BV1317" s="4"/>
      <c r="BW1317" s="4"/>
      <c r="BX1317" s="4"/>
      <c r="BY1317" s="4"/>
      <c r="BZ1317" s="4"/>
      <c r="CA1317" s="4"/>
      <c r="CB1317" s="4"/>
      <c r="CC1317" s="4"/>
      <c r="CD1317" s="4"/>
      <c r="CE1317" s="4"/>
      <c r="CF1317" s="4"/>
      <c r="CG1317" s="4"/>
      <c r="CH1317" s="4"/>
      <c r="CI1317" s="4"/>
      <c r="CJ1317" s="4"/>
      <c r="CK1317" s="4"/>
      <c r="CL1317" s="4"/>
      <c r="CM1317" s="4"/>
      <c r="CN1317" s="4"/>
      <c r="CO1317" s="4"/>
      <c r="CP1317" s="4"/>
      <c r="CQ1317" s="4"/>
      <c r="CR1317" s="4"/>
      <c r="CS1317" s="4"/>
      <c r="CT1317" s="4"/>
      <c r="CU1317" s="4"/>
      <c r="CV1317" s="4"/>
      <c r="CW1317" s="4"/>
      <c r="CX1317" s="4"/>
      <c r="CY1317" s="4"/>
      <c r="CZ1317" s="4"/>
      <c r="DA1317" s="4"/>
      <c r="DB1317" s="4"/>
      <c r="DC1317" s="4"/>
      <c r="DD1317" s="4"/>
      <c r="DE1317" s="4"/>
      <c r="DF1317" s="4"/>
      <c r="DG1317" s="4"/>
      <c r="DH1317" s="4"/>
      <c r="DI1317" s="4"/>
      <c r="DJ1317" s="4"/>
      <c r="DK1317" s="4"/>
      <c r="DL1317" s="4"/>
      <c r="DM1317" s="4"/>
      <c r="DN1317" s="4"/>
      <c r="DO1317" s="4"/>
      <c r="DP1317" s="4"/>
      <c r="DQ1317" s="4"/>
      <c r="DR1317" s="4"/>
      <c r="DS1317" s="4"/>
      <c r="DT1317" s="4"/>
      <c r="DU1317" s="4"/>
      <c r="DV1317" s="4"/>
      <c r="DW1317" s="4"/>
      <c r="DX1317" s="4"/>
      <c r="DY1317" s="4"/>
      <c r="DZ1317" s="4"/>
      <c r="EA1317" s="4"/>
      <c r="EB1317" s="4"/>
      <c r="EC1317" s="4"/>
      <c r="ED1317" s="4"/>
      <c r="EE1317" s="4"/>
      <c r="EF1317" s="4"/>
      <c r="EG1317" s="4"/>
      <c r="EH1317" s="4"/>
      <c r="EI1317" s="4"/>
      <c r="EJ1317" s="4"/>
      <c r="EK1317" s="4"/>
      <c r="EL1317" s="4"/>
      <c r="EM1317" s="4"/>
      <c r="EN1317" s="4"/>
      <c r="EO1317" s="4"/>
      <c r="EP1317" s="4"/>
      <c r="EQ1317" s="4"/>
      <c r="ER1317" s="4"/>
      <c r="ES1317" s="4"/>
      <c r="ET1317" s="4"/>
      <c r="EU1317" s="4"/>
      <c r="EV1317" s="4"/>
      <c r="EW1317" s="4"/>
      <c r="EX1317" s="4"/>
      <c r="EY1317" s="4"/>
      <c r="EZ1317" s="4"/>
      <c r="FA1317" s="4"/>
      <c r="FB1317" s="4"/>
      <c r="FC1317" s="4"/>
      <c r="FD1317" s="4"/>
      <c r="FE1317" s="4"/>
      <c r="FF1317" s="4"/>
      <c r="FG1317" s="4"/>
      <c r="FH1317" s="4"/>
      <c r="FI1317" s="4"/>
      <c r="FJ1317" s="4"/>
      <c r="FK1317" s="4"/>
      <c r="FL1317" s="4"/>
      <c r="FM1317" s="4"/>
      <c r="FN1317" s="4"/>
      <c r="FO1317" s="4"/>
      <c r="FP1317" s="4"/>
      <c r="FQ1317" s="4"/>
      <c r="FR1317" s="4"/>
    </row>
    <row r="1318" spans="19:174" s="10" customFormat="1" x14ac:dyDescent="0.25">
      <c r="S1318" s="92"/>
      <c r="T1318" s="1"/>
      <c r="U1318" s="1"/>
      <c r="V1318" s="1"/>
      <c r="W1318" s="1"/>
      <c r="X1318" s="1"/>
      <c r="Y1318" s="1"/>
      <c r="Z1318" s="2"/>
      <c r="AA1318" s="2"/>
      <c r="AB1318" s="2"/>
      <c r="AC1318" s="2"/>
      <c r="AD1318" s="2"/>
      <c r="AE1318" s="2"/>
      <c r="AF1318" s="2"/>
      <c r="AG1318" s="2"/>
      <c r="AH1318" s="2"/>
      <c r="AI1318" s="2"/>
      <c r="AJ1318" s="2"/>
      <c r="AK1318" s="2"/>
      <c r="AL1318" s="2"/>
      <c r="AM1318" s="2"/>
      <c r="AN1318" s="2"/>
      <c r="AO1318" s="2"/>
      <c r="AP1318" s="2"/>
      <c r="AQ1318" s="2"/>
      <c r="AR1318" s="2"/>
      <c r="AS1318" s="2"/>
      <c r="AT1318" s="2"/>
      <c r="AU1318" s="2"/>
      <c r="AV1318" s="2"/>
      <c r="AW1318" s="2"/>
      <c r="AX1318" s="2"/>
      <c r="AY1318" s="2"/>
      <c r="AZ1318" s="2"/>
      <c r="BA1318" s="2"/>
      <c r="BB1318" s="2"/>
      <c r="BC1318" s="2"/>
      <c r="BD1318" s="2"/>
      <c r="BE1318" s="2"/>
      <c r="BF1318" s="2"/>
      <c r="BG1318" s="2"/>
      <c r="BH1318" s="2"/>
      <c r="BI1318" s="2"/>
      <c r="BJ1318" s="2"/>
      <c r="BK1318" s="2"/>
      <c r="BL1318" s="2"/>
      <c r="BM1318" s="2"/>
      <c r="BN1318" s="2"/>
      <c r="BO1318" s="2"/>
      <c r="BP1318" s="2"/>
      <c r="BQ1318" s="3"/>
      <c r="BR1318" s="4"/>
      <c r="BS1318" s="4"/>
      <c r="BT1318" s="4"/>
      <c r="BU1318" s="4"/>
      <c r="BV1318" s="4"/>
      <c r="BW1318" s="4"/>
      <c r="BX1318" s="4"/>
      <c r="BY1318" s="4"/>
      <c r="BZ1318" s="4"/>
      <c r="CA1318" s="4"/>
      <c r="CB1318" s="4"/>
      <c r="CC1318" s="4"/>
      <c r="CD1318" s="4"/>
      <c r="CE1318" s="4"/>
      <c r="CF1318" s="4"/>
      <c r="CG1318" s="4"/>
      <c r="CH1318" s="4"/>
      <c r="CI1318" s="4"/>
      <c r="CJ1318" s="4"/>
      <c r="CK1318" s="4"/>
      <c r="CL1318" s="4"/>
      <c r="CM1318" s="4"/>
      <c r="CN1318" s="4"/>
      <c r="CO1318" s="4"/>
      <c r="CP1318" s="4"/>
      <c r="CQ1318" s="4"/>
      <c r="CR1318" s="4"/>
      <c r="CS1318" s="4"/>
      <c r="CT1318" s="4"/>
      <c r="CU1318" s="4"/>
      <c r="CV1318" s="4"/>
      <c r="CW1318" s="4"/>
      <c r="CX1318" s="4"/>
      <c r="CY1318" s="4"/>
      <c r="CZ1318" s="4"/>
      <c r="DA1318" s="4"/>
      <c r="DB1318" s="4"/>
      <c r="DC1318" s="4"/>
      <c r="DD1318" s="4"/>
      <c r="DE1318" s="4"/>
      <c r="DF1318" s="4"/>
      <c r="DG1318" s="4"/>
      <c r="DH1318" s="4"/>
      <c r="DI1318" s="4"/>
      <c r="DJ1318" s="4"/>
      <c r="DK1318" s="4"/>
      <c r="DL1318" s="4"/>
      <c r="DM1318" s="4"/>
      <c r="DN1318" s="4"/>
      <c r="DO1318" s="4"/>
      <c r="DP1318" s="4"/>
      <c r="DQ1318" s="4"/>
      <c r="DR1318" s="4"/>
      <c r="DS1318" s="4"/>
      <c r="DT1318" s="4"/>
      <c r="DU1318" s="4"/>
      <c r="DV1318" s="4"/>
      <c r="DW1318" s="4"/>
      <c r="DX1318" s="4"/>
      <c r="DY1318" s="4"/>
      <c r="DZ1318" s="4"/>
      <c r="EA1318" s="4"/>
      <c r="EB1318" s="4"/>
      <c r="EC1318" s="4"/>
      <c r="ED1318" s="4"/>
      <c r="EE1318" s="4"/>
      <c r="EF1318" s="4"/>
      <c r="EG1318" s="4"/>
      <c r="EH1318" s="4"/>
      <c r="EI1318" s="4"/>
      <c r="EJ1318" s="4"/>
      <c r="EK1318" s="4"/>
      <c r="EL1318" s="4"/>
      <c r="EM1318" s="4"/>
      <c r="EN1318" s="4"/>
      <c r="EO1318" s="4"/>
      <c r="EP1318" s="4"/>
      <c r="EQ1318" s="4"/>
      <c r="ER1318" s="4"/>
      <c r="ES1318" s="4"/>
      <c r="ET1318" s="4"/>
      <c r="EU1318" s="4"/>
      <c r="EV1318" s="4"/>
      <c r="EW1318" s="4"/>
      <c r="EX1318" s="4"/>
      <c r="EY1318" s="4"/>
      <c r="EZ1318" s="4"/>
      <c r="FA1318" s="4"/>
      <c r="FB1318" s="4"/>
      <c r="FC1318" s="4"/>
      <c r="FD1318" s="4"/>
      <c r="FE1318" s="4"/>
      <c r="FF1318" s="4"/>
      <c r="FG1318" s="4"/>
      <c r="FH1318" s="4"/>
      <c r="FI1318" s="4"/>
      <c r="FJ1318" s="4"/>
      <c r="FK1318" s="4"/>
      <c r="FL1318" s="4"/>
      <c r="FM1318" s="4"/>
      <c r="FN1318" s="4"/>
      <c r="FO1318" s="4"/>
      <c r="FP1318" s="4"/>
      <c r="FQ1318" s="4"/>
      <c r="FR1318" s="4"/>
    </row>
    <row r="1319" spans="19:174" s="10" customFormat="1" x14ac:dyDescent="0.25">
      <c r="S1319" s="92"/>
      <c r="T1319" s="1"/>
      <c r="U1319" s="1"/>
      <c r="V1319" s="1"/>
      <c r="W1319" s="1"/>
      <c r="X1319" s="1"/>
      <c r="Y1319" s="1"/>
      <c r="Z1319" s="2"/>
      <c r="AA1319" s="2"/>
      <c r="AB1319" s="2"/>
      <c r="AC1319" s="2"/>
      <c r="AD1319" s="2"/>
      <c r="AE1319" s="2"/>
      <c r="AF1319" s="2"/>
      <c r="AG1319" s="2"/>
      <c r="AH1319" s="2"/>
      <c r="AI1319" s="2"/>
      <c r="AJ1319" s="2"/>
      <c r="AK1319" s="2"/>
      <c r="AL1319" s="2"/>
      <c r="AM1319" s="2"/>
      <c r="AN1319" s="2"/>
      <c r="AO1319" s="2"/>
      <c r="AP1319" s="2"/>
      <c r="AQ1319" s="2"/>
      <c r="AR1319" s="2"/>
      <c r="AS1319" s="2"/>
      <c r="AT1319" s="2"/>
      <c r="AU1319" s="2"/>
      <c r="AV1319" s="2"/>
      <c r="AW1319" s="2"/>
      <c r="AX1319" s="2"/>
      <c r="AY1319" s="2"/>
      <c r="AZ1319" s="2"/>
      <c r="BA1319" s="2"/>
      <c r="BB1319" s="2"/>
      <c r="BC1319" s="2"/>
      <c r="BD1319" s="2"/>
      <c r="BE1319" s="2"/>
      <c r="BF1319" s="2"/>
      <c r="BG1319" s="2"/>
      <c r="BH1319" s="2"/>
      <c r="BI1319" s="2"/>
      <c r="BJ1319" s="2"/>
      <c r="BK1319" s="2"/>
      <c r="BL1319" s="2"/>
      <c r="BM1319" s="2"/>
      <c r="BN1319" s="2"/>
      <c r="BO1319" s="2"/>
      <c r="BP1319" s="2"/>
      <c r="BQ1319" s="3"/>
      <c r="BR1319" s="4"/>
      <c r="BS1319" s="4"/>
      <c r="BT1319" s="4"/>
      <c r="BU1319" s="4"/>
      <c r="BV1319" s="4"/>
      <c r="BW1319" s="4"/>
      <c r="BX1319" s="4"/>
      <c r="BY1319" s="4"/>
      <c r="BZ1319" s="4"/>
      <c r="CA1319" s="4"/>
      <c r="CB1319" s="4"/>
      <c r="CC1319" s="4"/>
      <c r="CD1319" s="4"/>
      <c r="CE1319" s="4"/>
      <c r="CF1319" s="4"/>
      <c r="CG1319" s="4"/>
      <c r="CH1319" s="4"/>
      <c r="CI1319" s="4"/>
      <c r="CJ1319" s="4"/>
      <c r="CK1319" s="4"/>
      <c r="CL1319" s="4"/>
      <c r="CM1319" s="4"/>
      <c r="CN1319" s="4"/>
      <c r="CO1319" s="4"/>
      <c r="CP1319" s="4"/>
      <c r="CQ1319" s="4"/>
      <c r="CR1319" s="4"/>
      <c r="CS1319" s="4"/>
      <c r="CT1319" s="4"/>
      <c r="CU1319" s="4"/>
      <c r="CV1319" s="4"/>
      <c r="CW1319" s="4"/>
      <c r="CX1319" s="4"/>
      <c r="CY1319" s="4"/>
      <c r="CZ1319" s="4"/>
      <c r="DA1319" s="4"/>
      <c r="DB1319" s="4"/>
      <c r="DC1319" s="4"/>
      <c r="DD1319" s="4"/>
      <c r="DE1319" s="4"/>
      <c r="DF1319" s="4"/>
      <c r="DG1319" s="4"/>
      <c r="DH1319" s="4"/>
      <c r="DI1319" s="4"/>
      <c r="DJ1319" s="4"/>
      <c r="DK1319" s="4"/>
      <c r="DL1319" s="4"/>
      <c r="DM1319" s="4"/>
      <c r="DN1319" s="4"/>
      <c r="DO1319" s="4"/>
      <c r="DP1319" s="4"/>
      <c r="DQ1319" s="4"/>
      <c r="DR1319" s="4"/>
      <c r="DS1319" s="4"/>
      <c r="DT1319" s="4"/>
      <c r="DU1319" s="4"/>
      <c r="DV1319" s="4"/>
      <c r="DW1319" s="4"/>
      <c r="DX1319" s="4"/>
      <c r="DY1319" s="4"/>
      <c r="DZ1319" s="4"/>
      <c r="EA1319" s="4"/>
      <c r="EB1319" s="4"/>
      <c r="EC1319" s="4"/>
      <c r="ED1319" s="4"/>
      <c r="EE1319" s="4"/>
      <c r="EF1319" s="4"/>
      <c r="EG1319" s="4"/>
      <c r="EH1319" s="4"/>
      <c r="EI1319" s="4"/>
      <c r="EJ1319" s="4"/>
      <c r="EK1319" s="4"/>
      <c r="EL1319" s="4"/>
      <c r="EM1319" s="4"/>
      <c r="EN1319" s="4"/>
      <c r="EO1319" s="4"/>
      <c r="EP1319" s="4"/>
      <c r="EQ1319" s="4"/>
      <c r="ER1319" s="4"/>
      <c r="ES1319" s="4"/>
      <c r="ET1319" s="4"/>
      <c r="EU1319" s="4"/>
      <c r="EV1319" s="4"/>
      <c r="EW1319" s="4"/>
      <c r="EX1319" s="4"/>
      <c r="EY1319" s="4"/>
      <c r="EZ1319" s="4"/>
      <c r="FA1319" s="4"/>
      <c r="FB1319" s="4"/>
      <c r="FC1319" s="4"/>
      <c r="FD1319" s="4"/>
      <c r="FE1319" s="4"/>
      <c r="FF1319" s="4"/>
      <c r="FG1319" s="4"/>
      <c r="FH1319" s="4"/>
      <c r="FI1319" s="4"/>
      <c r="FJ1319" s="4"/>
      <c r="FK1319" s="4"/>
      <c r="FL1319" s="4"/>
      <c r="FM1319" s="4"/>
      <c r="FN1319" s="4"/>
      <c r="FO1319" s="4"/>
      <c r="FP1319" s="4"/>
      <c r="FQ1319" s="4"/>
      <c r="FR1319" s="4"/>
    </row>
    <row r="1320" spans="19:174" s="10" customFormat="1" x14ac:dyDescent="0.25">
      <c r="S1320" s="92"/>
      <c r="T1320" s="1"/>
      <c r="U1320" s="1"/>
      <c r="V1320" s="1"/>
      <c r="W1320" s="1"/>
      <c r="X1320" s="1"/>
      <c r="Y1320" s="1"/>
      <c r="Z1320" s="2"/>
      <c r="AA1320" s="2"/>
      <c r="AB1320" s="2"/>
      <c r="AC1320" s="2"/>
      <c r="AD1320" s="2"/>
      <c r="AE1320" s="2"/>
      <c r="AF1320" s="2"/>
      <c r="AG1320" s="2"/>
      <c r="AH1320" s="2"/>
      <c r="AI1320" s="2"/>
      <c r="AJ1320" s="2"/>
      <c r="AK1320" s="2"/>
      <c r="AL1320" s="2"/>
      <c r="AM1320" s="2"/>
      <c r="AN1320" s="2"/>
      <c r="AO1320" s="2"/>
      <c r="AP1320" s="2"/>
      <c r="AQ1320" s="2"/>
      <c r="AR1320" s="2"/>
      <c r="AS1320" s="2"/>
      <c r="AT1320" s="2"/>
      <c r="AU1320" s="2"/>
      <c r="AV1320" s="2"/>
      <c r="AW1320" s="2"/>
      <c r="AX1320" s="2"/>
      <c r="AY1320" s="2"/>
      <c r="AZ1320" s="2"/>
      <c r="BA1320" s="2"/>
      <c r="BB1320" s="2"/>
      <c r="BC1320" s="2"/>
      <c r="BD1320" s="2"/>
      <c r="BE1320" s="2"/>
      <c r="BF1320" s="2"/>
      <c r="BG1320" s="2"/>
      <c r="BH1320" s="2"/>
      <c r="BI1320" s="2"/>
      <c r="BJ1320" s="2"/>
      <c r="BK1320" s="2"/>
      <c r="BL1320" s="2"/>
      <c r="BM1320" s="2"/>
      <c r="BN1320" s="2"/>
      <c r="BO1320" s="2"/>
      <c r="BP1320" s="2"/>
      <c r="BQ1320" s="3"/>
      <c r="BR1320" s="4"/>
      <c r="BS1320" s="4"/>
      <c r="BT1320" s="4"/>
      <c r="BU1320" s="4"/>
      <c r="BV1320" s="4"/>
      <c r="BW1320" s="4"/>
      <c r="BX1320" s="4"/>
      <c r="BY1320" s="4"/>
      <c r="BZ1320" s="4"/>
      <c r="CA1320" s="4"/>
      <c r="CB1320" s="4"/>
      <c r="CC1320" s="4"/>
      <c r="CD1320" s="4"/>
      <c r="CE1320" s="4"/>
      <c r="CF1320" s="4"/>
      <c r="CG1320" s="4"/>
      <c r="CH1320" s="4"/>
      <c r="CI1320" s="4"/>
      <c r="CJ1320" s="4"/>
      <c r="CK1320" s="4"/>
      <c r="CL1320" s="4"/>
      <c r="CM1320" s="4"/>
      <c r="CN1320" s="4"/>
      <c r="CO1320" s="4"/>
      <c r="CP1320" s="4"/>
      <c r="CQ1320" s="4"/>
      <c r="CR1320" s="4"/>
      <c r="CS1320" s="4"/>
      <c r="CT1320" s="4"/>
      <c r="CU1320" s="4"/>
      <c r="CV1320" s="4"/>
      <c r="CW1320" s="4"/>
      <c r="CX1320" s="4"/>
      <c r="CY1320" s="4"/>
      <c r="CZ1320" s="4"/>
      <c r="DA1320" s="4"/>
      <c r="DB1320" s="4"/>
      <c r="DC1320" s="4"/>
      <c r="DD1320" s="4"/>
      <c r="DE1320" s="4"/>
      <c r="DF1320" s="4"/>
      <c r="DG1320" s="4"/>
      <c r="DH1320" s="4"/>
      <c r="DI1320" s="4"/>
      <c r="DJ1320" s="4"/>
      <c r="DK1320" s="4"/>
      <c r="DL1320" s="4"/>
      <c r="DM1320" s="4"/>
      <c r="DN1320" s="4"/>
      <c r="DO1320" s="4"/>
      <c r="DP1320" s="4"/>
      <c r="DQ1320" s="4"/>
      <c r="DR1320" s="4"/>
      <c r="DS1320" s="4"/>
      <c r="DT1320" s="4"/>
      <c r="DU1320" s="4"/>
      <c r="DV1320" s="4"/>
      <c r="DW1320" s="4"/>
      <c r="DX1320" s="4"/>
      <c r="DY1320" s="4"/>
      <c r="DZ1320" s="4"/>
      <c r="EA1320" s="4"/>
      <c r="EB1320" s="4"/>
      <c r="EC1320" s="4"/>
      <c r="ED1320" s="4"/>
      <c r="EE1320" s="4"/>
      <c r="EF1320" s="4"/>
      <c r="EG1320" s="4"/>
      <c r="EH1320" s="4"/>
      <c r="EI1320" s="4"/>
      <c r="EJ1320" s="4"/>
      <c r="EK1320" s="4"/>
      <c r="EL1320" s="4"/>
      <c r="EM1320" s="4"/>
      <c r="EN1320" s="4"/>
      <c r="EO1320" s="4"/>
      <c r="EP1320" s="4"/>
      <c r="EQ1320" s="4"/>
      <c r="ER1320" s="4"/>
      <c r="ES1320" s="4"/>
      <c r="ET1320" s="4"/>
      <c r="EU1320" s="4"/>
      <c r="EV1320" s="4"/>
      <c r="EW1320" s="4"/>
      <c r="EX1320" s="4"/>
      <c r="EY1320" s="4"/>
      <c r="EZ1320" s="4"/>
      <c r="FA1320" s="4"/>
      <c r="FB1320" s="4"/>
      <c r="FC1320" s="4"/>
      <c r="FD1320" s="4"/>
      <c r="FE1320" s="4"/>
      <c r="FF1320" s="4"/>
      <c r="FG1320" s="4"/>
      <c r="FH1320" s="4"/>
      <c r="FI1320" s="4"/>
      <c r="FJ1320" s="4"/>
      <c r="FK1320" s="4"/>
      <c r="FL1320" s="4"/>
      <c r="FM1320" s="4"/>
      <c r="FN1320" s="4"/>
      <c r="FO1320" s="4"/>
      <c r="FP1320" s="4"/>
      <c r="FQ1320" s="4"/>
      <c r="FR1320" s="4"/>
    </row>
    <row r="1321" spans="19:174" s="10" customFormat="1" x14ac:dyDescent="0.25">
      <c r="S1321" s="92"/>
      <c r="T1321" s="1"/>
      <c r="U1321" s="1"/>
      <c r="V1321" s="1"/>
      <c r="W1321" s="1"/>
      <c r="X1321" s="1"/>
      <c r="Y1321" s="1"/>
      <c r="Z1321" s="2"/>
      <c r="AA1321" s="2"/>
      <c r="AB1321" s="2"/>
      <c r="AC1321" s="2"/>
      <c r="AD1321" s="2"/>
      <c r="AE1321" s="2"/>
      <c r="AF1321" s="2"/>
      <c r="AG1321" s="2"/>
      <c r="AH1321" s="2"/>
      <c r="AI1321" s="2"/>
      <c r="AJ1321" s="2"/>
      <c r="AK1321" s="2"/>
      <c r="AL1321" s="2"/>
      <c r="AM1321" s="2"/>
      <c r="AN1321" s="2"/>
      <c r="AO1321" s="2"/>
      <c r="AP1321" s="2"/>
      <c r="AQ1321" s="2"/>
      <c r="AR1321" s="2"/>
      <c r="AS1321" s="2"/>
      <c r="AT1321" s="2"/>
      <c r="AU1321" s="2"/>
      <c r="AV1321" s="2"/>
      <c r="AW1321" s="2"/>
      <c r="AX1321" s="2"/>
      <c r="AY1321" s="2"/>
      <c r="AZ1321" s="2"/>
      <c r="BA1321" s="2"/>
      <c r="BB1321" s="2"/>
      <c r="BC1321" s="2"/>
      <c r="BD1321" s="2"/>
      <c r="BE1321" s="2"/>
      <c r="BF1321" s="2"/>
      <c r="BG1321" s="2"/>
      <c r="BH1321" s="2"/>
      <c r="BI1321" s="2"/>
      <c r="BJ1321" s="2"/>
      <c r="BK1321" s="2"/>
      <c r="BL1321" s="2"/>
      <c r="BM1321" s="2"/>
      <c r="BN1321" s="2"/>
      <c r="BO1321" s="2"/>
      <c r="BP1321" s="2"/>
      <c r="BQ1321" s="3"/>
      <c r="BR1321" s="4"/>
      <c r="BS1321" s="4"/>
      <c r="BT1321" s="4"/>
      <c r="BU1321" s="4"/>
      <c r="BV1321" s="4"/>
      <c r="BW1321" s="4"/>
      <c r="BX1321" s="4"/>
      <c r="BY1321" s="4"/>
      <c r="BZ1321" s="4"/>
      <c r="CA1321" s="4"/>
      <c r="CB1321" s="4"/>
      <c r="CC1321" s="4"/>
      <c r="CD1321" s="4"/>
      <c r="CE1321" s="4"/>
      <c r="CF1321" s="4"/>
      <c r="CG1321" s="4"/>
      <c r="CH1321" s="4"/>
      <c r="CI1321" s="4"/>
      <c r="CJ1321" s="4"/>
      <c r="CK1321" s="4"/>
      <c r="CL1321" s="4"/>
      <c r="CM1321" s="4"/>
      <c r="CN1321" s="4"/>
      <c r="CO1321" s="4"/>
      <c r="CP1321" s="4"/>
      <c r="CQ1321" s="4"/>
      <c r="CR1321" s="4"/>
      <c r="CS1321" s="4"/>
      <c r="CT1321" s="4"/>
      <c r="CU1321" s="4"/>
      <c r="CV1321" s="4"/>
      <c r="CW1321" s="4"/>
      <c r="CX1321" s="4"/>
      <c r="CY1321" s="4"/>
      <c r="CZ1321" s="4"/>
      <c r="DA1321" s="4"/>
      <c r="DB1321" s="4"/>
      <c r="DC1321" s="4"/>
      <c r="DD1321" s="4"/>
      <c r="DE1321" s="4"/>
      <c r="DF1321" s="4"/>
      <c r="DG1321" s="4"/>
      <c r="DH1321" s="4"/>
      <c r="DI1321" s="4"/>
      <c r="DJ1321" s="4"/>
      <c r="DK1321" s="4"/>
      <c r="DL1321" s="4"/>
      <c r="DM1321" s="4"/>
      <c r="DN1321" s="4"/>
      <c r="DO1321" s="4"/>
      <c r="DP1321" s="4"/>
      <c r="DQ1321" s="4"/>
      <c r="DR1321" s="4"/>
      <c r="DS1321" s="4"/>
      <c r="DT1321" s="4"/>
      <c r="DU1321" s="4"/>
      <c r="DV1321" s="4"/>
      <c r="DW1321" s="4"/>
      <c r="DX1321" s="4"/>
      <c r="DY1321" s="4"/>
      <c r="DZ1321" s="4"/>
      <c r="EA1321" s="4"/>
      <c r="EB1321" s="4"/>
      <c r="EC1321" s="4"/>
      <c r="ED1321" s="4"/>
      <c r="EE1321" s="4"/>
      <c r="EF1321" s="4"/>
      <c r="EG1321" s="4"/>
      <c r="EH1321" s="4"/>
      <c r="EI1321" s="4"/>
      <c r="EJ1321" s="4"/>
      <c r="EK1321" s="4"/>
      <c r="EL1321" s="4"/>
      <c r="EM1321" s="4"/>
      <c r="EN1321" s="4"/>
      <c r="EO1321" s="4"/>
      <c r="EP1321" s="4"/>
      <c r="EQ1321" s="4"/>
      <c r="ER1321" s="4"/>
      <c r="ES1321" s="4"/>
      <c r="ET1321" s="4"/>
      <c r="EU1321" s="4"/>
      <c r="EV1321" s="4"/>
      <c r="EW1321" s="4"/>
      <c r="EX1321" s="4"/>
      <c r="EY1321" s="4"/>
      <c r="EZ1321" s="4"/>
      <c r="FA1321" s="4"/>
      <c r="FB1321" s="4"/>
      <c r="FC1321" s="4"/>
      <c r="FD1321" s="4"/>
      <c r="FE1321" s="4"/>
      <c r="FF1321" s="4"/>
      <c r="FG1321" s="4"/>
      <c r="FH1321" s="4"/>
      <c r="FI1321" s="4"/>
      <c r="FJ1321" s="4"/>
      <c r="FK1321" s="4"/>
      <c r="FL1321" s="4"/>
      <c r="FM1321" s="4"/>
      <c r="FN1321" s="4"/>
      <c r="FO1321" s="4"/>
      <c r="FP1321" s="4"/>
      <c r="FQ1321" s="4"/>
      <c r="FR1321" s="4"/>
    </row>
    <row r="1322" spans="19:174" s="10" customFormat="1" x14ac:dyDescent="0.25">
      <c r="S1322" s="92"/>
      <c r="T1322" s="1"/>
      <c r="U1322" s="1"/>
      <c r="V1322" s="1"/>
      <c r="W1322" s="1"/>
      <c r="X1322" s="1"/>
      <c r="Y1322" s="1"/>
      <c r="Z1322" s="2"/>
      <c r="AA1322" s="2"/>
      <c r="AB1322" s="2"/>
      <c r="AC1322" s="2"/>
      <c r="AD1322" s="2"/>
      <c r="AE1322" s="2"/>
      <c r="AF1322" s="2"/>
      <c r="AG1322" s="2"/>
      <c r="AH1322" s="2"/>
      <c r="AI1322" s="2"/>
      <c r="AJ1322" s="2"/>
      <c r="AK1322" s="2"/>
      <c r="AL1322" s="2"/>
      <c r="AM1322" s="2"/>
      <c r="AN1322" s="2"/>
      <c r="AO1322" s="2"/>
      <c r="AP1322" s="2"/>
      <c r="AQ1322" s="2"/>
      <c r="AR1322" s="2"/>
      <c r="AS1322" s="2"/>
      <c r="AT1322" s="2"/>
      <c r="AU1322" s="2"/>
      <c r="AV1322" s="2"/>
      <c r="AW1322" s="2"/>
      <c r="AX1322" s="2"/>
      <c r="AY1322" s="2"/>
      <c r="AZ1322" s="2"/>
      <c r="BA1322" s="2"/>
      <c r="BB1322" s="2"/>
      <c r="BC1322" s="2"/>
      <c r="BD1322" s="2"/>
      <c r="BE1322" s="2"/>
      <c r="BF1322" s="2"/>
      <c r="BG1322" s="2"/>
      <c r="BH1322" s="2"/>
      <c r="BI1322" s="2"/>
      <c r="BJ1322" s="2"/>
      <c r="BK1322" s="2"/>
      <c r="BL1322" s="2"/>
      <c r="BM1322" s="2"/>
      <c r="BN1322" s="2"/>
      <c r="BO1322" s="2"/>
      <c r="BP1322" s="2"/>
      <c r="BQ1322" s="3"/>
      <c r="BR1322" s="4"/>
      <c r="BS1322" s="4"/>
      <c r="BT1322" s="4"/>
      <c r="BU1322" s="4"/>
      <c r="BV1322" s="4"/>
      <c r="BW1322" s="4"/>
      <c r="BX1322" s="4"/>
      <c r="BY1322" s="4"/>
      <c r="BZ1322" s="4"/>
      <c r="CA1322" s="4"/>
      <c r="CB1322" s="4"/>
      <c r="CC1322" s="4"/>
      <c r="CD1322" s="4"/>
      <c r="CE1322" s="4"/>
      <c r="CF1322" s="4"/>
      <c r="CG1322" s="4"/>
      <c r="CH1322" s="4"/>
      <c r="CI1322" s="4"/>
      <c r="CJ1322" s="4"/>
      <c r="CK1322" s="4"/>
      <c r="CL1322" s="4"/>
      <c r="CM1322" s="4"/>
      <c r="CN1322" s="4"/>
      <c r="CO1322" s="4"/>
      <c r="CP1322" s="4"/>
      <c r="CQ1322" s="4"/>
      <c r="CR1322" s="4"/>
      <c r="CS1322" s="4"/>
      <c r="CT1322" s="4"/>
      <c r="CU1322" s="4"/>
      <c r="CV1322" s="4"/>
      <c r="CW1322" s="4"/>
      <c r="CX1322" s="4"/>
      <c r="CY1322" s="4"/>
      <c r="CZ1322" s="4"/>
      <c r="DA1322" s="4"/>
      <c r="DB1322" s="4"/>
      <c r="DC1322" s="4"/>
      <c r="DD1322" s="4"/>
      <c r="DE1322" s="4"/>
      <c r="DF1322" s="4"/>
      <c r="DG1322" s="4"/>
      <c r="DH1322" s="4"/>
      <c r="DI1322" s="4"/>
      <c r="DJ1322" s="4"/>
      <c r="DK1322" s="4"/>
      <c r="DL1322" s="4"/>
      <c r="DM1322" s="4"/>
      <c r="DN1322" s="4"/>
      <c r="DO1322" s="4"/>
      <c r="DP1322" s="4"/>
      <c r="DQ1322" s="4"/>
      <c r="DR1322" s="4"/>
      <c r="DS1322" s="4"/>
      <c r="DT1322" s="4"/>
      <c r="DU1322" s="4"/>
      <c r="DV1322" s="4"/>
      <c r="DW1322" s="4"/>
      <c r="DX1322" s="4"/>
      <c r="DY1322" s="4"/>
      <c r="DZ1322" s="4"/>
      <c r="EA1322" s="4"/>
      <c r="EB1322" s="4"/>
      <c r="EC1322" s="4"/>
      <c r="ED1322" s="4"/>
      <c r="EE1322" s="4"/>
      <c r="EF1322" s="4"/>
      <c r="EG1322" s="4"/>
      <c r="EH1322" s="4"/>
      <c r="EI1322" s="4"/>
      <c r="EJ1322" s="4"/>
      <c r="EK1322" s="4"/>
      <c r="EL1322" s="4"/>
      <c r="EM1322" s="4"/>
      <c r="EN1322" s="4"/>
      <c r="EO1322" s="4"/>
      <c r="EP1322" s="4"/>
      <c r="EQ1322" s="4"/>
      <c r="ER1322" s="4"/>
      <c r="ES1322" s="4"/>
      <c r="ET1322" s="4"/>
      <c r="EU1322" s="4"/>
      <c r="EV1322" s="4"/>
      <c r="EW1322" s="4"/>
      <c r="EX1322" s="4"/>
      <c r="EY1322" s="4"/>
      <c r="EZ1322" s="4"/>
      <c r="FA1322" s="4"/>
      <c r="FB1322" s="4"/>
      <c r="FC1322" s="4"/>
      <c r="FD1322" s="4"/>
      <c r="FE1322" s="4"/>
      <c r="FF1322" s="4"/>
      <c r="FG1322" s="4"/>
      <c r="FH1322" s="4"/>
      <c r="FI1322" s="4"/>
      <c r="FJ1322" s="4"/>
      <c r="FK1322" s="4"/>
      <c r="FL1322" s="4"/>
      <c r="FM1322" s="4"/>
      <c r="FN1322" s="4"/>
      <c r="FO1322" s="4"/>
      <c r="FP1322" s="4"/>
      <c r="FQ1322" s="4"/>
      <c r="FR1322" s="4"/>
    </row>
    <row r="1323" spans="19:174" s="10" customFormat="1" x14ac:dyDescent="0.25">
      <c r="S1323" s="92"/>
      <c r="T1323" s="1"/>
      <c r="U1323" s="1"/>
      <c r="V1323" s="1"/>
      <c r="W1323" s="1"/>
      <c r="X1323" s="1"/>
      <c r="Y1323" s="1"/>
      <c r="Z1323" s="2"/>
      <c r="AA1323" s="2"/>
      <c r="AB1323" s="2"/>
      <c r="AC1323" s="2"/>
      <c r="AD1323" s="2"/>
      <c r="AE1323" s="2"/>
      <c r="AF1323" s="2"/>
      <c r="AG1323" s="2"/>
      <c r="AH1323" s="2"/>
      <c r="AI1323" s="2"/>
      <c r="AJ1323" s="2"/>
      <c r="AK1323" s="2"/>
      <c r="AL1323" s="2"/>
      <c r="AM1323" s="2"/>
      <c r="AN1323" s="2"/>
      <c r="AO1323" s="2"/>
      <c r="AP1323" s="2"/>
      <c r="AQ1323" s="2"/>
      <c r="AR1323" s="2"/>
      <c r="AS1323" s="2"/>
      <c r="AT1323" s="2"/>
      <c r="AU1323" s="2"/>
      <c r="AV1323" s="2"/>
      <c r="AW1323" s="2"/>
      <c r="AX1323" s="2"/>
      <c r="AY1323" s="2"/>
      <c r="AZ1323" s="2"/>
      <c r="BA1323" s="2"/>
      <c r="BB1323" s="2"/>
      <c r="BC1323" s="2"/>
      <c r="BD1323" s="2"/>
      <c r="BE1323" s="2"/>
      <c r="BF1323" s="2"/>
      <c r="BG1323" s="2"/>
      <c r="BH1323" s="2"/>
      <c r="BI1323" s="2"/>
      <c r="BJ1323" s="2"/>
      <c r="BK1323" s="2"/>
      <c r="BL1323" s="2"/>
      <c r="BM1323" s="2"/>
      <c r="BN1323" s="2"/>
      <c r="BO1323" s="2"/>
      <c r="BP1323" s="2"/>
      <c r="BQ1323" s="3"/>
      <c r="BR1323" s="4"/>
      <c r="BS1323" s="4"/>
      <c r="BT1323" s="4"/>
      <c r="BU1323" s="4"/>
      <c r="BV1323" s="4"/>
      <c r="BW1323" s="4"/>
      <c r="BX1323" s="4"/>
      <c r="BY1323" s="4"/>
      <c r="BZ1323" s="4"/>
      <c r="CA1323" s="4"/>
      <c r="CB1323" s="4"/>
      <c r="CC1323" s="4"/>
      <c r="CD1323" s="4"/>
      <c r="CE1323" s="4"/>
      <c r="CF1323" s="4"/>
      <c r="CG1323" s="4"/>
      <c r="CH1323" s="4"/>
      <c r="CI1323" s="4"/>
      <c r="CJ1323" s="4"/>
      <c r="CK1323" s="4"/>
      <c r="CL1323" s="4"/>
      <c r="CM1323" s="4"/>
      <c r="CN1323" s="4"/>
      <c r="CO1323" s="4"/>
      <c r="CP1323" s="4"/>
      <c r="CQ1323" s="4"/>
      <c r="CR1323" s="4"/>
      <c r="CS1323" s="4"/>
      <c r="CT1323" s="4"/>
      <c r="CU1323" s="4"/>
      <c r="CV1323" s="4"/>
      <c r="CW1323" s="4"/>
      <c r="CX1323" s="4"/>
      <c r="CY1323" s="4"/>
      <c r="CZ1323" s="4"/>
      <c r="DA1323" s="4"/>
      <c r="DB1323" s="4"/>
      <c r="DC1323" s="4"/>
      <c r="DD1323" s="4"/>
      <c r="DE1323" s="4"/>
      <c r="DF1323" s="4"/>
      <c r="DG1323" s="4"/>
      <c r="DH1323" s="4"/>
      <c r="DI1323" s="4"/>
      <c r="DJ1323" s="4"/>
      <c r="DK1323" s="4"/>
      <c r="DL1323" s="4"/>
      <c r="DM1323" s="4"/>
      <c r="DN1323" s="4"/>
      <c r="DO1323" s="4"/>
      <c r="DP1323" s="4"/>
      <c r="DQ1323" s="4"/>
      <c r="DR1323" s="4"/>
      <c r="DS1323" s="4"/>
      <c r="DT1323" s="4"/>
      <c r="DU1323" s="4"/>
      <c r="DV1323" s="4"/>
      <c r="DW1323" s="4"/>
      <c r="DX1323" s="4"/>
      <c r="DY1323" s="4"/>
      <c r="DZ1323" s="4"/>
      <c r="EA1323" s="4"/>
      <c r="EB1323" s="4"/>
      <c r="EC1323" s="4"/>
      <c r="ED1323" s="4"/>
      <c r="EE1323" s="4"/>
      <c r="EF1323" s="4"/>
      <c r="EG1323" s="4"/>
      <c r="EH1323" s="4"/>
      <c r="EI1323" s="4"/>
      <c r="EJ1323" s="4"/>
      <c r="EK1323" s="4"/>
      <c r="EL1323" s="4"/>
      <c r="EM1323" s="4"/>
      <c r="EN1323" s="4"/>
      <c r="EO1323" s="4"/>
      <c r="EP1323" s="4"/>
      <c r="EQ1323" s="4"/>
      <c r="ER1323" s="4"/>
      <c r="ES1323" s="4"/>
      <c r="ET1323" s="4"/>
      <c r="EU1323" s="4"/>
      <c r="EV1323" s="4"/>
      <c r="EW1323" s="4"/>
      <c r="EX1323" s="4"/>
      <c r="EY1323" s="4"/>
      <c r="EZ1323" s="4"/>
      <c r="FA1323" s="4"/>
      <c r="FB1323" s="4"/>
      <c r="FC1323" s="4"/>
      <c r="FD1323" s="4"/>
      <c r="FE1323" s="4"/>
      <c r="FF1323" s="4"/>
      <c r="FG1323" s="4"/>
      <c r="FH1323" s="4"/>
      <c r="FI1323" s="4"/>
      <c r="FJ1323" s="4"/>
      <c r="FK1323" s="4"/>
      <c r="FL1323" s="4"/>
      <c r="FM1323" s="4"/>
      <c r="FN1323" s="4"/>
      <c r="FO1323" s="4"/>
      <c r="FP1323" s="4"/>
      <c r="FQ1323" s="4"/>
      <c r="FR1323" s="4"/>
    </row>
    <row r="1324" spans="19:174" s="10" customFormat="1" x14ac:dyDescent="0.25">
      <c r="S1324" s="92"/>
      <c r="T1324" s="1"/>
      <c r="U1324" s="1"/>
      <c r="V1324" s="1"/>
      <c r="W1324" s="1"/>
      <c r="X1324" s="1"/>
      <c r="Y1324" s="1"/>
      <c r="Z1324" s="2"/>
      <c r="AA1324" s="2"/>
      <c r="AB1324" s="2"/>
      <c r="AC1324" s="2"/>
      <c r="AD1324" s="2"/>
      <c r="AE1324" s="2"/>
      <c r="AF1324" s="2"/>
      <c r="AG1324" s="2"/>
      <c r="AH1324" s="2"/>
      <c r="AI1324" s="2"/>
      <c r="AJ1324" s="2"/>
      <c r="AK1324" s="2"/>
      <c r="AL1324" s="2"/>
      <c r="AM1324" s="2"/>
      <c r="AN1324" s="2"/>
      <c r="AO1324" s="2"/>
      <c r="AP1324" s="2"/>
      <c r="AQ1324" s="2"/>
      <c r="AR1324" s="2"/>
      <c r="AS1324" s="2"/>
      <c r="AT1324" s="2"/>
      <c r="AU1324" s="2"/>
      <c r="AV1324" s="2"/>
      <c r="AW1324" s="2"/>
      <c r="AX1324" s="2"/>
      <c r="AY1324" s="2"/>
      <c r="AZ1324" s="2"/>
      <c r="BA1324" s="2"/>
      <c r="BB1324" s="2"/>
      <c r="BC1324" s="2"/>
      <c r="BD1324" s="2"/>
      <c r="BE1324" s="2"/>
      <c r="BF1324" s="2"/>
      <c r="BG1324" s="2"/>
      <c r="BH1324" s="2"/>
      <c r="BI1324" s="2"/>
      <c r="BJ1324" s="2"/>
      <c r="BK1324" s="2"/>
      <c r="BL1324" s="2"/>
      <c r="BM1324" s="2"/>
      <c r="BN1324" s="2"/>
      <c r="BO1324" s="2"/>
      <c r="BP1324" s="2"/>
      <c r="BQ1324" s="3"/>
      <c r="BR1324" s="4"/>
      <c r="BS1324" s="4"/>
      <c r="BT1324" s="4"/>
      <c r="BU1324" s="4"/>
      <c r="BV1324" s="4"/>
      <c r="BW1324" s="4"/>
      <c r="BX1324" s="4"/>
      <c r="BY1324" s="4"/>
      <c r="BZ1324" s="4"/>
      <c r="CA1324" s="4"/>
      <c r="CB1324" s="4"/>
      <c r="CC1324" s="4"/>
      <c r="CD1324" s="4"/>
      <c r="CE1324" s="4"/>
      <c r="CF1324" s="4"/>
      <c r="CG1324" s="4"/>
      <c r="CH1324" s="4"/>
      <c r="CI1324" s="4"/>
      <c r="CJ1324" s="4"/>
      <c r="CK1324" s="4"/>
      <c r="CL1324" s="4"/>
      <c r="CM1324" s="4"/>
      <c r="CN1324" s="4"/>
      <c r="CO1324" s="4"/>
      <c r="CP1324" s="4"/>
      <c r="CQ1324" s="4"/>
      <c r="CR1324" s="4"/>
      <c r="CS1324" s="4"/>
      <c r="CT1324" s="4"/>
      <c r="CU1324" s="4"/>
      <c r="CV1324" s="4"/>
      <c r="CW1324" s="4"/>
      <c r="CX1324" s="4"/>
      <c r="CY1324" s="4"/>
      <c r="CZ1324" s="4"/>
      <c r="DA1324" s="4"/>
      <c r="DB1324" s="4"/>
      <c r="DC1324" s="4"/>
      <c r="DD1324" s="4"/>
      <c r="DE1324" s="4"/>
      <c r="DF1324" s="4"/>
      <c r="DG1324" s="4"/>
      <c r="DH1324" s="4"/>
      <c r="DI1324" s="4"/>
      <c r="DJ1324" s="4"/>
      <c r="DK1324" s="4"/>
      <c r="DL1324" s="4"/>
      <c r="DM1324" s="4"/>
      <c r="DN1324" s="4"/>
      <c r="DO1324" s="4"/>
      <c r="DP1324" s="4"/>
      <c r="DQ1324" s="4"/>
      <c r="DR1324" s="4"/>
      <c r="DS1324" s="4"/>
      <c r="DT1324" s="4"/>
      <c r="DU1324" s="4"/>
      <c r="DV1324" s="4"/>
      <c r="DW1324" s="4"/>
      <c r="DX1324" s="4"/>
      <c r="DY1324" s="4"/>
      <c r="DZ1324" s="4"/>
      <c r="EA1324" s="4"/>
      <c r="EB1324" s="4"/>
      <c r="EC1324" s="4"/>
      <c r="ED1324" s="4"/>
      <c r="EE1324" s="4"/>
      <c r="EF1324" s="4"/>
      <c r="EG1324" s="4"/>
      <c r="EH1324" s="4"/>
      <c r="EI1324" s="4"/>
      <c r="EJ1324" s="4"/>
      <c r="EK1324" s="4"/>
      <c r="EL1324" s="4"/>
      <c r="EM1324" s="4"/>
      <c r="EN1324" s="4"/>
      <c r="EO1324" s="4"/>
      <c r="EP1324" s="4"/>
      <c r="EQ1324" s="4"/>
      <c r="ER1324" s="4"/>
      <c r="ES1324" s="4"/>
      <c r="ET1324" s="4"/>
      <c r="EU1324" s="4"/>
      <c r="EV1324" s="4"/>
      <c r="EW1324" s="4"/>
      <c r="EX1324" s="4"/>
      <c r="EY1324" s="4"/>
      <c r="EZ1324" s="4"/>
      <c r="FA1324" s="4"/>
      <c r="FB1324" s="4"/>
      <c r="FC1324" s="4"/>
      <c r="FD1324" s="4"/>
      <c r="FE1324" s="4"/>
      <c r="FF1324" s="4"/>
      <c r="FG1324" s="4"/>
      <c r="FH1324" s="4"/>
      <c r="FI1324" s="4"/>
      <c r="FJ1324" s="4"/>
      <c r="FK1324" s="4"/>
      <c r="FL1324" s="4"/>
      <c r="FM1324" s="4"/>
      <c r="FN1324" s="4"/>
      <c r="FO1324" s="4"/>
      <c r="FP1324" s="4"/>
      <c r="FQ1324" s="4"/>
      <c r="FR1324" s="4"/>
    </row>
    <row r="1325" spans="19:174" s="10" customFormat="1" x14ac:dyDescent="0.25">
      <c r="S1325" s="92"/>
      <c r="T1325" s="1"/>
      <c r="U1325" s="1"/>
      <c r="V1325" s="1"/>
      <c r="W1325" s="1"/>
      <c r="X1325" s="1"/>
      <c r="Y1325" s="1"/>
      <c r="Z1325" s="2"/>
      <c r="AA1325" s="2"/>
      <c r="AB1325" s="2"/>
      <c r="AC1325" s="2"/>
      <c r="AD1325" s="2"/>
      <c r="AE1325" s="2"/>
      <c r="AF1325" s="2"/>
      <c r="AG1325" s="2"/>
      <c r="AH1325" s="2"/>
      <c r="AI1325" s="2"/>
      <c r="AJ1325" s="2"/>
      <c r="AK1325" s="2"/>
      <c r="AL1325" s="2"/>
      <c r="AM1325" s="2"/>
      <c r="AN1325" s="2"/>
      <c r="AO1325" s="2"/>
      <c r="AP1325" s="2"/>
      <c r="AQ1325" s="2"/>
      <c r="AR1325" s="2"/>
      <c r="AS1325" s="2"/>
      <c r="AT1325" s="2"/>
      <c r="AU1325" s="2"/>
      <c r="AV1325" s="2"/>
      <c r="AW1325" s="2"/>
      <c r="AX1325" s="2"/>
      <c r="AY1325" s="2"/>
      <c r="AZ1325" s="2"/>
      <c r="BA1325" s="2"/>
      <c r="BB1325" s="2"/>
      <c r="BC1325" s="2"/>
      <c r="BD1325" s="2"/>
      <c r="BE1325" s="2"/>
      <c r="BF1325" s="2"/>
      <c r="BG1325" s="2"/>
      <c r="BH1325" s="2"/>
      <c r="BI1325" s="2"/>
      <c r="BJ1325" s="2"/>
      <c r="BK1325" s="2"/>
      <c r="BL1325" s="2"/>
      <c r="BM1325" s="2"/>
      <c r="BN1325" s="2"/>
      <c r="BO1325" s="2"/>
      <c r="BP1325" s="2"/>
      <c r="BQ1325" s="3"/>
      <c r="BR1325" s="4"/>
      <c r="BS1325" s="4"/>
      <c r="BT1325" s="4"/>
      <c r="BU1325" s="4"/>
      <c r="BV1325" s="4"/>
      <c r="BW1325" s="4"/>
      <c r="BX1325" s="4"/>
      <c r="BY1325" s="4"/>
      <c r="BZ1325" s="4"/>
      <c r="CA1325" s="4"/>
      <c r="CB1325" s="4"/>
      <c r="CC1325" s="4"/>
      <c r="CD1325" s="4"/>
      <c r="CE1325" s="4"/>
      <c r="CF1325" s="4"/>
      <c r="CG1325" s="4"/>
      <c r="CH1325" s="4"/>
      <c r="CI1325" s="4"/>
      <c r="CJ1325" s="4"/>
      <c r="CK1325" s="4"/>
      <c r="CL1325" s="4"/>
      <c r="CM1325" s="4"/>
      <c r="CN1325" s="4"/>
      <c r="CO1325" s="4"/>
      <c r="CP1325" s="4"/>
      <c r="CQ1325" s="4"/>
      <c r="CR1325" s="4"/>
      <c r="CS1325" s="4"/>
      <c r="CT1325" s="4"/>
      <c r="CU1325" s="4"/>
      <c r="CV1325" s="4"/>
      <c r="CW1325" s="4"/>
      <c r="CX1325" s="4"/>
      <c r="CY1325" s="4"/>
      <c r="CZ1325" s="4"/>
      <c r="DA1325" s="4"/>
      <c r="DB1325" s="4"/>
      <c r="DC1325" s="4"/>
      <c r="DD1325" s="4"/>
      <c r="DE1325" s="4"/>
      <c r="DF1325" s="4"/>
      <c r="DG1325" s="4"/>
      <c r="DH1325" s="4"/>
      <c r="DI1325" s="4"/>
      <c r="DJ1325" s="4"/>
      <c r="DK1325" s="4"/>
      <c r="DL1325" s="4"/>
      <c r="DM1325" s="4"/>
      <c r="DN1325" s="4"/>
      <c r="DO1325" s="4"/>
      <c r="DP1325" s="4"/>
      <c r="DQ1325" s="4"/>
      <c r="DR1325" s="4"/>
      <c r="DS1325" s="4"/>
      <c r="DT1325" s="4"/>
      <c r="DU1325" s="4"/>
      <c r="DV1325" s="4"/>
      <c r="DW1325" s="4"/>
      <c r="DX1325" s="4"/>
      <c r="DY1325" s="4"/>
      <c r="DZ1325" s="4"/>
      <c r="EA1325" s="4"/>
      <c r="EB1325" s="4"/>
      <c r="EC1325" s="4"/>
      <c r="ED1325" s="4"/>
      <c r="EE1325" s="4"/>
      <c r="EF1325" s="4"/>
      <c r="EG1325" s="4"/>
      <c r="EH1325" s="4"/>
      <c r="EI1325" s="4"/>
      <c r="EJ1325" s="4"/>
      <c r="EK1325" s="4"/>
      <c r="EL1325" s="4"/>
      <c r="EM1325" s="4"/>
      <c r="EN1325" s="4"/>
      <c r="EO1325" s="4"/>
      <c r="EP1325" s="4"/>
      <c r="EQ1325" s="4"/>
      <c r="ER1325" s="4"/>
      <c r="ES1325" s="4"/>
      <c r="ET1325" s="4"/>
      <c r="EU1325" s="4"/>
      <c r="EV1325" s="4"/>
      <c r="EW1325" s="4"/>
      <c r="EX1325" s="4"/>
      <c r="EY1325" s="4"/>
      <c r="EZ1325" s="4"/>
      <c r="FA1325" s="4"/>
      <c r="FB1325" s="4"/>
      <c r="FC1325" s="4"/>
      <c r="FD1325" s="4"/>
      <c r="FE1325" s="4"/>
      <c r="FF1325" s="4"/>
      <c r="FG1325" s="4"/>
      <c r="FH1325" s="4"/>
      <c r="FI1325" s="4"/>
      <c r="FJ1325" s="4"/>
      <c r="FK1325" s="4"/>
      <c r="FL1325" s="4"/>
      <c r="FM1325" s="4"/>
      <c r="FN1325" s="4"/>
      <c r="FO1325" s="4"/>
      <c r="FP1325" s="4"/>
      <c r="FQ1325" s="4"/>
      <c r="FR1325" s="4"/>
    </row>
    <row r="1326" spans="19:174" s="10" customFormat="1" x14ac:dyDescent="0.25">
      <c r="S1326" s="92"/>
      <c r="T1326" s="1"/>
      <c r="U1326" s="1"/>
      <c r="V1326" s="1"/>
      <c r="W1326" s="1"/>
      <c r="X1326" s="1"/>
      <c r="Y1326" s="1"/>
      <c r="Z1326" s="2"/>
      <c r="AA1326" s="2"/>
      <c r="AB1326" s="2"/>
      <c r="AC1326" s="2"/>
      <c r="AD1326" s="2"/>
      <c r="AE1326" s="2"/>
      <c r="AF1326" s="2"/>
      <c r="AG1326" s="2"/>
      <c r="AH1326" s="2"/>
      <c r="AI1326" s="2"/>
      <c r="AJ1326" s="2"/>
      <c r="AK1326" s="2"/>
      <c r="AL1326" s="2"/>
      <c r="AM1326" s="2"/>
      <c r="AN1326" s="2"/>
      <c r="AO1326" s="2"/>
      <c r="AP1326" s="2"/>
      <c r="AQ1326" s="2"/>
      <c r="AR1326" s="2"/>
      <c r="AS1326" s="2"/>
      <c r="AT1326" s="2"/>
      <c r="AU1326" s="2"/>
      <c r="AV1326" s="2"/>
      <c r="AW1326" s="2"/>
      <c r="AX1326" s="2"/>
      <c r="AY1326" s="2"/>
      <c r="AZ1326" s="2"/>
      <c r="BA1326" s="2"/>
      <c r="BB1326" s="2"/>
      <c r="BC1326" s="2"/>
      <c r="BD1326" s="2"/>
      <c r="BE1326" s="2"/>
      <c r="BF1326" s="2"/>
      <c r="BG1326" s="2"/>
      <c r="BH1326" s="2"/>
      <c r="BI1326" s="2"/>
      <c r="BJ1326" s="2"/>
      <c r="BK1326" s="2"/>
      <c r="BL1326" s="2"/>
      <c r="BM1326" s="2"/>
      <c r="BN1326" s="2"/>
      <c r="BO1326" s="2"/>
      <c r="BP1326" s="2"/>
      <c r="BQ1326" s="3"/>
      <c r="BR1326" s="4"/>
      <c r="BS1326" s="4"/>
      <c r="BT1326" s="4"/>
      <c r="BU1326" s="4"/>
      <c r="BV1326" s="4"/>
      <c r="BW1326" s="4"/>
      <c r="BX1326" s="4"/>
      <c r="BY1326" s="4"/>
      <c r="BZ1326" s="4"/>
      <c r="CA1326" s="4"/>
      <c r="CB1326" s="4"/>
      <c r="CC1326" s="4"/>
      <c r="CD1326" s="4"/>
      <c r="CE1326" s="4"/>
      <c r="CF1326" s="4"/>
      <c r="CG1326" s="4"/>
      <c r="CH1326" s="4"/>
      <c r="CI1326" s="4"/>
      <c r="CJ1326" s="4"/>
      <c r="CK1326" s="4"/>
      <c r="CL1326" s="4"/>
      <c r="CM1326" s="4"/>
      <c r="CN1326" s="4"/>
      <c r="CO1326" s="4"/>
      <c r="CP1326" s="4"/>
      <c r="CQ1326" s="4"/>
      <c r="CR1326" s="4"/>
      <c r="CS1326" s="4"/>
      <c r="CT1326" s="4"/>
      <c r="CU1326" s="4"/>
      <c r="CV1326" s="4"/>
      <c r="CW1326" s="4"/>
      <c r="CX1326" s="4"/>
      <c r="CY1326" s="4"/>
      <c r="CZ1326" s="4"/>
      <c r="DA1326" s="4"/>
      <c r="DB1326" s="4"/>
      <c r="DC1326" s="4"/>
      <c r="DD1326" s="4"/>
      <c r="DE1326" s="4"/>
      <c r="DF1326" s="4"/>
      <c r="DG1326" s="4"/>
      <c r="DH1326" s="4"/>
      <c r="DI1326" s="4"/>
      <c r="DJ1326" s="4"/>
      <c r="DK1326" s="4"/>
      <c r="DL1326" s="4"/>
      <c r="DM1326" s="4"/>
      <c r="DN1326" s="4"/>
      <c r="DO1326" s="4"/>
      <c r="DP1326" s="4"/>
      <c r="DQ1326" s="4"/>
      <c r="DR1326" s="4"/>
      <c r="DS1326" s="4"/>
      <c r="DT1326" s="4"/>
      <c r="DU1326" s="4"/>
      <c r="DV1326" s="4"/>
      <c r="DW1326" s="4"/>
      <c r="DX1326" s="4"/>
      <c r="DY1326" s="4"/>
      <c r="DZ1326" s="4"/>
      <c r="EA1326" s="4"/>
      <c r="EB1326" s="4"/>
      <c r="EC1326" s="4"/>
      <c r="ED1326" s="4"/>
      <c r="EE1326" s="4"/>
      <c r="EF1326" s="4"/>
      <c r="EG1326" s="4"/>
      <c r="EH1326" s="4"/>
      <c r="EI1326" s="4"/>
      <c r="EJ1326" s="4"/>
      <c r="EK1326" s="4"/>
      <c r="EL1326" s="4"/>
      <c r="EM1326" s="4"/>
      <c r="EN1326" s="4"/>
      <c r="EO1326" s="4"/>
      <c r="EP1326" s="4"/>
      <c r="EQ1326" s="4"/>
      <c r="ER1326" s="4"/>
      <c r="ES1326" s="4"/>
      <c r="ET1326" s="4"/>
      <c r="EU1326" s="4"/>
      <c r="EV1326" s="4"/>
      <c r="EW1326" s="4"/>
      <c r="EX1326" s="4"/>
      <c r="EY1326" s="4"/>
      <c r="EZ1326" s="4"/>
      <c r="FA1326" s="4"/>
      <c r="FB1326" s="4"/>
      <c r="FC1326" s="4"/>
      <c r="FD1326" s="4"/>
      <c r="FE1326" s="4"/>
      <c r="FF1326" s="4"/>
      <c r="FG1326" s="4"/>
      <c r="FH1326" s="4"/>
      <c r="FI1326" s="4"/>
      <c r="FJ1326" s="4"/>
      <c r="FK1326" s="4"/>
      <c r="FL1326" s="4"/>
      <c r="FM1326" s="4"/>
      <c r="FN1326" s="4"/>
      <c r="FO1326" s="4"/>
      <c r="FP1326" s="4"/>
      <c r="FQ1326" s="4"/>
      <c r="FR1326" s="4"/>
    </row>
    <row r="1327" spans="19:174" s="10" customFormat="1" x14ac:dyDescent="0.25">
      <c r="S1327" s="92"/>
      <c r="T1327" s="1"/>
      <c r="U1327" s="1"/>
      <c r="V1327" s="1"/>
      <c r="W1327" s="1"/>
      <c r="X1327" s="1"/>
      <c r="Y1327" s="1"/>
      <c r="Z1327" s="2"/>
      <c r="AA1327" s="2"/>
      <c r="AB1327" s="2"/>
      <c r="AC1327" s="2"/>
      <c r="AD1327" s="2"/>
      <c r="AE1327" s="2"/>
      <c r="AF1327" s="2"/>
      <c r="AG1327" s="2"/>
      <c r="AH1327" s="2"/>
      <c r="AI1327" s="2"/>
      <c r="AJ1327" s="2"/>
      <c r="AK1327" s="2"/>
      <c r="AL1327" s="2"/>
      <c r="AM1327" s="2"/>
      <c r="AN1327" s="2"/>
      <c r="AO1327" s="2"/>
      <c r="AP1327" s="2"/>
      <c r="AQ1327" s="2"/>
      <c r="AR1327" s="2"/>
      <c r="AS1327" s="2"/>
      <c r="AT1327" s="2"/>
      <c r="AU1327" s="2"/>
      <c r="AV1327" s="2"/>
      <c r="AW1327" s="2"/>
      <c r="AX1327" s="2"/>
      <c r="AY1327" s="2"/>
      <c r="AZ1327" s="2"/>
      <c r="BA1327" s="2"/>
      <c r="BB1327" s="2"/>
      <c r="BC1327" s="2"/>
      <c r="BD1327" s="2"/>
      <c r="BE1327" s="2"/>
      <c r="BF1327" s="2"/>
      <c r="BG1327" s="2"/>
      <c r="BH1327" s="2"/>
      <c r="BI1327" s="2"/>
      <c r="BJ1327" s="2"/>
      <c r="BK1327" s="2"/>
      <c r="BL1327" s="2"/>
      <c r="BM1327" s="2"/>
      <c r="BN1327" s="2"/>
      <c r="BO1327" s="2"/>
      <c r="BP1327" s="2"/>
      <c r="BQ1327" s="3"/>
      <c r="BR1327" s="4"/>
      <c r="BS1327" s="4"/>
      <c r="BT1327" s="4"/>
      <c r="BU1327" s="4"/>
      <c r="BV1327" s="4"/>
      <c r="BW1327" s="4"/>
      <c r="BX1327" s="4"/>
      <c r="BY1327" s="4"/>
      <c r="BZ1327" s="4"/>
      <c r="CA1327" s="4"/>
      <c r="CB1327" s="4"/>
      <c r="CC1327" s="4"/>
      <c r="CD1327" s="4"/>
      <c r="CE1327" s="4"/>
      <c r="CF1327" s="4"/>
      <c r="CG1327" s="4"/>
      <c r="CH1327" s="4"/>
      <c r="CI1327" s="4"/>
      <c r="CJ1327" s="4"/>
      <c r="CK1327" s="4"/>
      <c r="CL1327" s="4"/>
      <c r="CM1327" s="4"/>
      <c r="CN1327" s="4"/>
      <c r="CO1327" s="4"/>
      <c r="CP1327" s="4"/>
      <c r="CQ1327" s="4"/>
      <c r="CR1327" s="4"/>
      <c r="CS1327" s="4"/>
      <c r="CT1327" s="4"/>
      <c r="CU1327" s="4"/>
      <c r="CV1327" s="4"/>
      <c r="CW1327" s="4"/>
      <c r="CX1327" s="4"/>
      <c r="CY1327" s="4"/>
      <c r="CZ1327" s="4"/>
      <c r="DA1327" s="4"/>
      <c r="DB1327" s="4"/>
      <c r="DC1327" s="4"/>
      <c r="DD1327" s="4"/>
      <c r="DE1327" s="4"/>
      <c r="DF1327" s="4"/>
      <c r="DG1327" s="4"/>
      <c r="DH1327" s="4"/>
      <c r="DI1327" s="4"/>
      <c r="DJ1327" s="4"/>
      <c r="DK1327" s="4"/>
      <c r="DL1327" s="4"/>
      <c r="DM1327" s="4"/>
      <c r="DN1327" s="4"/>
      <c r="DO1327" s="4"/>
      <c r="DP1327" s="4"/>
      <c r="DQ1327" s="4"/>
      <c r="DR1327" s="4"/>
      <c r="DS1327" s="4"/>
      <c r="DT1327" s="4"/>
      <c r="DU1327" s="4"/>
      <c r="DV1327" s="4"/>
      <c r="DW1327" s="4"/>
      <c r="DX1327" s="4"/>
      <c r="DY1327" s="4"/>
      <c r="DZ1327" s="4"/>
      <c r="EA1327" s="4"/>
      <c r="EB1327" s="4"/>
      <c r="EC1327" s="4"/>
      <c r="ED1327" s="4"/>
      <c r="EE1327" s="4"/>
      <c r="EF1327" s="4"/>
      <c r="EG1327" s="4"/>
      <c r="EH1327" s="4"/>
      <c r="EI1327" s="4"/>
      <c r="EJ1327" s="4"/>
      <c r="EK1327" s="4"/>
      <c r="EL1327" s="4"/>
      <c r="EM1327" s="4"/>
      <c r="EN1327" s="4"/>
      <c r="EO1327" s="4"/>
      <c r="EP1327" s="4"/>
      <c r="EQ1327" s="4"/>
      <c r="ER1327" s="4"/>
      <c r="ES1327" s="4"/>
      <c r="ET1327" s="4"/>
      <c r="EU1327" s="4"/>
      <c r="EV1327" s="4"/>
      <c r="EW1327" s="4"/>
      <c r="EX1327" s="4"/>
      <c r="EY1327" s="4"/>
      <c r="EZ1327" s="4"/>
      <c r="FA1327" s="4"/>
      <c r="FB1327" s="4"/>
      <c r="FC1327" s="4"/>
      <c r="FD1327" s="4"/>
      <c r="FE1327" s="4"/>
      <c r="FF1327" s="4"/>
      <c r="FG1327" s="4"/>
      <c r="FH1327" s="4"/>
      <c r="FI1327" s="4"/>
      <c r="FJ1327" s="4"/>
      <c r="FK1327" s="4"/>
      <c r="FL1327" s="4"/>
      <c r="FM1327" s="4"/>
      <c r="FN1327" s="4"/>
      <c r="FO1327" s="4"/>
      <c r="FP1327" s="4"/>
      <c r="FQ1327" s="4"/>
      <c r="FR1327" s="4"/>
    </row>
    <row r="1328" spans="19:174" s="10" customFormat="1" x14ac:dyDescent="0.25">
      <c r="S1328" s="92"/>
      <c r="T1328" s="1"/>
      <c r="U1328" s="1"/>
      <c r="V1328" s="1"/>
      <c r="W1328" s="1"/>
      <c r="X1328" s="1"/>
      <c r="Y1328" s="1"/>
      <c r="Z1328" s="2"/>
      <c r="AA1328" s="2"/>
      <c r="AB1328" s="2"/>
      <c r="AC1328" s="2"/>
      <c r="AD1328" s="2"/>
      <c r="AE1328" s="2"/>
      <c r="AF1328" s="2"/>
      <c r="AG1328" s="2"/>
      <c r="AH1328" s="2"/>
      <c r="AI1328" s="2"/>
      <c r="AJ1328" s="2"/>
      <c r="AK1328" s="2"/>
      <c r="AL1328" s="2"/>
      <c r="AM1328" s="2"/>
      <c r="AN1328" s="2"/>
      <c r="AO1328" s="2"/>
      <c r="AP1328" s="2"/>
      <c r="AQ1328" s="2"/>
      <c r="AR1328" s="2"/>
      <c r="AS1328" s="2"/>
      <c r="AT1328" s="2"/>
      <c r="AU1328" s="2"/>
      <c r="AV1328" s="2"/>
      <c r="AW1328" s="2"/>
      <c r="AX1328" s="2"/>
      <c r="AY1328" s="2"/>
      <c r="AZ1328" s="2"/>
      <c r="BA1328" s="2"/>
      <c r="BB1328" s="2"/>
      <c r="BC1328" s="2"/>
      <c r="BD1328" s="2"/>
      <c r="BE1328" s="2"/>
      <c r="BF1328" s="2"/>
      <c r="BG1328" s="2"/>
      <c r="BH1328" s="2"/>
      <c r="BI1328" s="2"/>
      <c r="BJ1328" s="2"/>
      <c r="BK1328" s="2"/>
      <c r="BL1328" s="2"/>
      <c r="BM1328" s="2"/>
      <c r="BN1328" s="2"/>
      <c r="BO1328" s="2"/>
      <c r="BP1328" s="2"/>
      <c r="BQ1328" s="3"/>
      <c r="BR1328" s="4"/>
      <c r="BS1328" s="4"/>
      <c r="BT1328" s="4"/>
      <c r="BU1328" s="4"/>
      <c r="BV1328" s="4"/>
      <c r="BW1328" s="4"/>
      <c r="BX1328" s="4"/>
      <c r="BY1328" s="4"/>
      <c r="BZ1328" s="4"/>
      <c r="CA1328" s="4"/>
      <c r="CB1328" s="4"/>
      <c r="CC1328" s="4"/>
      <c r="CD1328" s="4"/>
      <c r="CE1328" s="4"/>
      <c r="CF1328" s="4"/>
      <c r="CG1328" s="4"/>
      <c r="CH1328" s="4"/>
      <c r="CI1328" s="4"/>
      <c r="CJ1328" s="4"/>
      <c r="CK1328" s="4"/>
      <c r="CL1328" s="4"/>
      <c r="CM1328" s="4"/>
      <c r="CN1328" s="4"/>
      <c r="CO1328" s="4"/>
      <c r="CP1328" s="4"/>
      <c r="CQ1328" s="4"/>
      <c r="CR1328" s="4"/>
      <c r="CS1328" s="4"/>
      <c r="CT1328" s="4"/>
      <c r="CU1328" s="4"/>
      <c r="CV1328" s="4"/>
      <c r="CW1328" s="4"/>
      <c r="CX1328" s="4"/>
      <c r="CY1328" s="4"/>
      <c r="CZ1328" s="4"/>
      <c r="DA1328" s="4"/>
      <c r="DB1328" s="4"/>
      <c r="DC1328" s="4"/>
      <c r="DD1328" s="4"/>
      <c r="DE1328" s="4"/>
      <c r="DF1328" s="4"/>
      <c r="DG1328" s="4"/>
      <c r="DH1328" s="4"/>
      <c r="DI1328" s="4"/>
      <c r="DJ1328" s="4"/>
      <c r="DK1328" s="4"/>
      <c r="DL1328" s="4"/>
      <c r="DM1328" s="4"/>
      <c r="DN1328" s="4"/>
      <c r="DO1328" s="4"/>
      <c r="DP1328" s="4"/>
      <c r="DQ1328" s="4"/>
      <c r="DR1328" s="4"/>
      <c r="DS1328" s="4"/>
      <c r="DT1328" s="4"/>
      <c r="DU1328" s="4"/>
      <c r="DV1328" s="4"/>
      <c r="DW1328" s="4"/>
      <c r="DX1328" s="4"/>
      <c r="DY1328" s="4"/>
      <c r="DZ1328" s="4"/>
      <c r="EA1328" s="4"/>
      <c r="EB1328" s="4"/>
      <c r="EC1328" s="4"/>
      <c r="ED1328" s="4"/>
      <c r="EE1328" s="4"/>
      <c r="EF1328" s="4"/>
      <c r="EG1328" s="4"/>
      <c r="EH1328" s="4"/>
      <c r="EI1328" s="4"/>
      <c r="EJ1328" s="4"/>
      <c r="EK1328" s="4"/>
      <c r="EL1328" s="4"/>
      <c r="EM1328" s="4"/>
      <c r="EN1328" s="4"/>
      <c r="EO1328" s="4"/>
      <c r="EP1328" s="4"/>
      <c r="EQ1328" s="4"/>
      <c r="ER1328" s="4"/>
      <c r="ES1328" s="4"/>
      <c r="ET1328" s="4"/>
      <c r="EU1328" s="4"/>
      <c r="EV1328" s="4"/>
      <c r="EW1328" s="4"/>
      <c r="EX1328" s="4"/>
      <c r="EY1328" s="4"/>
      <c r="EZ1328" s="4"/>
      <c r="FA1328" s="4"/>
      <c r="FB1328" s="4"/>
      <c r="FC1328" s="4"/>
      <c r="FD1328" s="4"/>
      <c r="FE1328" s="4"/>
      <c r="FF1328" s="4"/>
      <c r="FG1328" s="4"/>
      <c r="FH1328" s="4"/>
      <c r="FI1328" s="4"/>
      <c r="FJ1328" s="4"/>
      <c r="FK1328" s="4"/>
      <c r="FL1328" s="4"/>
      <c r="FM1328" s="4"/>
      <c r="FN1328" s="4"/>
      <c r="FO1328" s="4"/>
      <c r="FP1328" s="4"/>
      <c r="FQ1328" s="4"/>
      <c r="FR1328" s="4"/>
    </row>
    <row r="1329" spans="19:174" s="10" customFormat="1" x14ac:dyDescent="0.25">
      <c r="S1329" s="92"/>
      <c r="T1329" s="1"/>
      <c r="U1329" s="1"/>
      <c r="V1329" s="1"/>
      <c r="W1329" s="1"/>
      <c r="X1329" s="1"/>
      <c r="Y1329" s="1"/>
      <c r="Z1329" s="2"/>
      <c r="AA1329" s="2"/>
      <c r="AB1329" s="2"/>
      <c r="AC1329" s="2"/>
      <c r="AD1329" s="2"/>
      <c r="AE1329" s="2"/>
      <c r="AF1329" s="2"/>
      <c r="AG1329" s="2"/>
      <c r="AH1329" s="2"/>
      <c r="AI1329" s="2"/>
      <c r="AJ1329" s="2"/>
      <c r="AK1329" s="2"/>
      <c r="AL1329" s="2"/>
      <c r="AM1329" s="2"/>
      <c r="AN1329" s="2"/>
      <c r="AO1329" s="2"/>
      <c r="AP1329" s="2"/>
      <c r="AQ1329" s="2"/>
      <c r="AR1329" s="2"/>
      <c r="AS1329" s="2"/>
      <c r="AT1329" s="2"/>
      <c r="AU1329" s="2"/>
      <c r="AV1329" s="2"/>
      <c r="AW1329" s="2"/>
      <c r="AX1329" s="2"/>
      <c r="AY1329" s="2"/>
      <c r="AZ1329" s="2"/>
      <c r="BA1329" s="2"/>
      <c r="BB1329" s="2"/>
      <c r="BC1329" s="2"/>
      <c r="BD1329" s="2"/>
      <c r="BE1329" s="2"/>
      <c r="BF1329" s="2"/>
      <c r="BG1329" s="2"/>
      <c r="BH1329" s="2"/>
      <c r="BI1329" s="2"/>
      <c r="BJ1329" s="2"/>
      <c r="BK1329" s="2"/>
      <c r="BL1329" s="2"/>
      <c r="BM1329" s="2"/>
      <c r="BN1329" s="2"/>
      <c r="BO1329" s="2"/>
      <c r="BP1329" s="2"/>
      <c r="BQ1329" s="3"/>
      <c r="BR1329" s="4"/>
      <c r="BS1329" s="4"/>
      <c r="BT1329" s="4"/>
      <c r="BU1329" s="4"/>
      <c r="BV1329" s="4"/>
      <c r="BW1329" s="4"/>
      <c r="BX1329" s="4"/>
      <c r="BY1329" s="4"/>
      <c r="BZ1329" s="4"/>
      <c r="CA1329" s="4"/>
      <c r="CB1329" s="4"/>
      <c r="CC1329" s="4"/>
      <c r="CD1329" s="4"/>
      <c r="CE1329" s="4"/>
      <c r="CF1329" s="4"/>
      <c r="CG1329" s="4"/>
      <c r="CH1329" s="4"/>
      <c r="CI1329" s="4"/>
      <c r="CJ1329" s="4"/>
      <c r="CK1329" s="4"/>
      <c r="CL1329" s="4"/>
      <c r="CM1329" s="4"/>
      <c r="CN1329" s="4"/>
      <c r="CO1329" s="4"/>
      <c r="CP1329" s="4"/>
      <c r="CQ1329" s="4"/>
      <c r="CR1329" s="4"/>
      <c r="CS1329" s="4"/>
      <c r="CT1329" s="4"/>
      <c r="CU1329" s="4"/>
      <c r="CV1329" s="4"/>
      <c r="CW1329" s="4"/>
      <c r="CX1329" s="4"/>
      <c r="CY1329" s="4"/>
      <c r="CZ1329" s="4"/>
      <c r="DA1329" s="4"/>
      <c r="DB1329" s="4"/>
      <c r="DC1329" s="4"/>
      <c r="DD1329" s="4"/>
      <c r="DE1329" s="4"/>
      <c r="DF1329" s="4"/>
      <c r="DG1329" s="4"/>
      <c r="DH1329" s="4"/>
      <c r="DI1329" s="4"/>
      <c r="DJ1329" s="4"/>
      <c r="DK1329" s="4"/>
      <c r="DL1329" s="4"/>
      <c r="DM1329" s="4"/>
      <c r="DN1329" s="4"/>
      <c r="DO1329" s="4"/>
      <c r="DP1329" s="4"/>
      <c r="DQ1329" s="4"/>
      <c r="DR1329" s="4"/>
      <c r="DS1329" s="4"/>
      <c r="DT1329" s="4"/>
      <c r="DU1329" s="4"/>
      <c r="DV1329" s="4"/>
      <c r="DW1329" s="4"/>
      <c r="DX1329" s="4"/>
      <c r="DY1329" s="4"/>
      <c r="DZ1329" s="4"/>
      <c r="EA1329" s="4"/>
      <c r="EB1329" s="4"/>
      <c r="EC1329" s="4"/>
      <c r="ED1329" s="4"/>
      <c r="EE1329" s="4"/>
      <c r="EF1329" s="4"/>
      <c r="EG1329" s="4"/>
      <c r="EH1329" s="4"/>
      <c r="EI1329" s="4"/>
      <c r="EJ1329" s="4"/>
      <c r="EK1329" s="4"/>
      <c r="EL1329" s="4"/>
      <c r="EM1329" s="4"/>
      <c r="EN1329" s="4"/>
      <c r="EO1329" s="4"/>
      <c r="EP1329" s="4"/>
      <c r="EQ1329" s="4"/>
      <c r="ER1329" s="4"/>
      <c r="ES1329" s="4"/>
      <c r="ET1329" s="4"/>
      <c r="EU1329" s="4"/>
      <c r="EV1329" s="4"/>
      <c r="EW1329" s="4"/>
      <c r="EX1329" s="4"/>
      <c r="EY1329" s="4"/>
      <c r="EZ1329" s="4"/>
      <c r="FA1329" s="4"/>
      <c r="FB1329" s="4"/>
      <c r="FC1329" s="4"/>
      <c r="FD1329" s="4"/>
      <c r="FE1329" s="4"/>
      <c r="FF1329" s="4"/>
      <c r="FG1329" s="4"/>
      <c r="FH1329" s="4"/>
      <c r="FI1329" s="4"/>
      <c r="FJ1329" s="4"/>
      <c r="FK1329" s="4"/>
      <c r="FL1329" s="4"/>
      <c r="FM1329" s="4"/>
      <c r="FN1329" s="4"/>
      <c r="FO1329" s="4"/>
      <c r="FP1329" s="4"/>
      <c r="FQ1329" s="4"/>
      <c r="FR1329" s="4"/>
    </row>
    <row r="1330" spans="19:174" s="10" customFormat="1" x14ac:dyDescent="0.25">
      <c r="S1330" s="92"/>
      <c r="T1330" s="1"/>
      <c r="U1330" s="1"/>
      <c r="V1330" s="1"/>
      <c r="W1330" s="1"/>
      <c r="X1330" s="1"/>
      <c r="Y1330" s="1"/>
      <c r="Z1330" s="2"/>
      <c r="AA1330" s="2"/>
      <c r="AB1330" s="2"/>
      <c r="AC1330" s="2"/>
      <c r="AD1330" s="2"/>
      <c r="AE1330" s="2"/>
      <c r="AF1330" s="2"/>
      <c r="AG1330" s="2"/>
      <c r="AH1330" s="2"/>
      <c r="AI1330" s="2"/>
      <c r="AJ1330" s="2"/>
      <c r="AK1330" s="2"/>
      <c r="AL1330" s="2"/>
      <c r="AM1330" s="2"/>
      <c r="AN1330" s="2"/>
      <c r="AO1330" s="2"/>
      <c r="AP1330" s="2"/>
      <c r="AQ1330" s="2"/>
      <c r="AR1330" s="2"/>
      <c r="AS1330" s="2"/>
      <c r="AT1330" s="2"/>
      <c r="AU1330" s="2"/>
      <c r="AV1330" s="2"/>
      <c r="AW1330" s="2"/>
      <c r="AX1330" s="2"/>
      <c r="AY1330" s="2"/>
      <c r="AZ1330" s="2"/>
      <c r="BA1330" s="2"/>
      <c r="BB1330" s="2"/>
      <c r="BC1330" s="2"/>
      <c r="BD1330" s="2"/>
      <c r="BE1330" s="2"/>
      <c r="BF1330" s="2"/>
      <c r="BG1330" s="2"/>
      <c r="BH1330" s="2"/>
      <c r="BI1330" s="2"/>
      <c r="BJ1330" s="2"/>
      <c r="BK1330" s="2"/>
      <c r="BL1330" s="2"/>
      <c r="BM1330" s="2"/>
      <c r="BN1330" s="2"/>
      <c r="BO1330" s="2"/>
      <c r="BP1330" s="2"/>
      <c r="BQ1330" s="3"/>
      <c r="BR1330" s="4"/>
      <c r="BS1330" s="4"/>
      <c r="BT1330" s="4"/>
      <c r="BU1330" s="4"/>
      <c r="BV1330" s="4"/>
      <c r="BW1330" s="4"/>
      <c r="BX1330" s="4"/>
      <c r="BY1330" s="4"/>
      <c r="BZ1330" s="4"/>
      <c r="CA1330" s="4"/>
      <c r="CB1330" s="4"/>
      <c r="CC1330" s="4"/>
      <c r="CD1330" s="4"/>
      <c r="CE1330" s="4"/>
      <c r="CF1330" s="4"/>
      <c r="CG1330" s="4"/>
      <c r="CH1330" s="4"/>
      <c r="CI1330" s="4"/>
      <c r="CJ1330" s="4"/>
      <c r="CK1330" s="4"/>
      <c r="CL1330" s="4"/>
      <c r="CM1330" s="4"/>
      <c r="CN1330" s="4"/>
      <c r="CO1330" s="4"/>
      <c r="CP1330" s="4"/>
      <c r="CQ1330" s="4"/>
      <c r="CR1330" s="4"/>
      <c r="CS1330" s="4"/>
      <c r="CT1330" s="4"/>
      <c r="CU1330" s="4"/>
      <c r="CV1330" s="4"/>
      <c r="CW1330" s="4"/>
      <c r="CX1330" s="4"/>
      <c r="CY1330" s="4"/>
      <c r="CZ1330" s="4"/>
      <c r="DA1330" s="4"/>
      <c r="DB1330" s="4"/>
      <c r="DC1330" s="4"/>
      <c r="DD1330" s="4"/>
      <c r="DE1330" s="4"/>
      <c r="DF1330" s="4"/>
      <c r="DG1330" s="4"/>
      <c r="DH1330" s="4"/>
      <c r="DI1330" s="4"/>
      <c r="DJ1330" s="4"/>
      <c r="DK1330" s="4"/>
      <c r="DL1330" s="4"/>
      <c r="DM1330" s="4"/>
      <c r="DN1330" s="4"/>
      <c r="DO1330" s="4"/>
      <c r="DP1330" s="4"/>
      <c r="DQ1330" s="4"/>
      <c r="DR1330" s="4"/>
      <c r="DS1330" s="4"/>
      <c r="DT1330" s="4"/>
      <c r="DU1330" s="4"/>
      <c r="DV1330" s="4"/>
      <c r="DW1330" s="4"/>
      <c r="DX1330" s="4"/>
      <c r="DY1330" s="4"/>
      <c r="DZ1330" s="4"/>
      <c r="EA1330" s="4"/>
      <c r="EB1330" s="4"/>
      <c r="EC1330" s="4"/>
      <c r="ED1330" s="4"/>
      <c r="EE1330" s="4"/>
      <c r="EF1330" s="4"/>
      <c r="EG1330" s="4"/>
      <c r="EH1330" s="4"/>
      <c r="EI1330" s="4"/>
      <c r="EJ1330" s="4"/>
      <c r="EK1330" s="4"/>
      <c r="EL1330" s="4"/>
      <c r="EM1330" s="4"/>
      <c r="EN1330" s="4"/>
      <c r="EO1330" s="4"/>
      <c r="EP1330" s="4"/>
      <c r="EQ1330" s="4"/>
      <c r="ER1330" s="4"/>
      <c r="ES1330" s="4"/>
      <c r="ET1330" s="4"/>
      <c r="EU1330" s="4"/>
      <c r="EV1330" s="4"/>
      <c r="EW1330" s="4"/>
      <c r="EX1330" s="4"/>
      <c r="EY1330" s="4"/>
      <c r="EZ1330" s="4"/>
      <c r="FA1330" s="4"/>
      <c r="FB1330" s="4"/>
      <c r="FC1330" s="4"/>
      <c r="FD1330" s="4"/>
      <c r="FE1330" s="4"/>
      <c r="FF1330" s="4"/>
      <c r="FG1330" s="4"/>
      <c r="FH1330" s="4"/>
      <c r="FI1330" s="4"/>
      <c r="FJ1330" s="4"/>
      <c r="FK1330" s="4"/>
      <c r="FL1330" s="4"/>
      <c r="FM1330" s="4"/>
      <c r="FN1330" s="4"/>
      <c r="FO1330" s="4"/>
      <c r="FP1330" s="4"/>
      <c r="FQ1330" s="4"/>
      <c r="FR1330" s="4"/>
    </row>
    <row r="1331" spans="19:174" s="10" customFormat="1" x14ac:dyDescent="0.25">
      <c r="S1331" s="92"/>
      <c r="T1331" s="1"/>
      <c r="U1331" s="1"/>
      <c r="V1331" s="1"/>
      <c r="W1331" s="1"/>
      <c r="X1331" s="1"/>
      <c r="Y1331" s="1"/>
      <c r="Z1331" s="2"/>
      <c r="AA1331" s="2"/>
      <c r="AB1331" s="2"/>
      <c r="AC1331" s="2"/>
      <c r="AD1331" s="2"/>
      <c r="AE1331" s="2"/>
      <c r="AF1331" s="2"/>
      <c r="AG1331" s="2"/>
      <c r="AH1331" s="2"/>
      <c r="AI1331" s="2"/>
      <c r="AJ1331" s="2"/>
      <c r="AK1331" s="2"/>
      <c r="AL1331" s="2"/>
      <c r="AM1331" s="2"/>
      <c r="AN1331" s="2"/>
      <c r="AO1331" s="2"/>
      <c r="AP1331" s="2"/>
      <c r="AQ1331" s="2"/>
      <c r="AR1331" s="2"/>
      <c r="AS1331" s="2"/>
      <c r="AT1331" s="2"/>
      <c r="AU1331" s="2"/>
      <c r="AV1331" s="2"/>
      <c r="AW1331" s="2"/>
      <c r="AX1331" s="2"/>
      <c r="AY1331" s="2"/>
      <c r="AZ1331" s="2"/>
      <c r="BA1331" s="2"/>
      <c r="BB1331" s="2"/>
      <c r="BC1331" s="2"/>
      <c r="BD1331" s="2"/>
      <c r="BE1331" s="2"/>
      <c r="BF1331" s="2"/>
      <c r="BG1331" s="2"/>
      <c r="BH1331" s="2"/>
      <c r="BI1331" s="2"/>
      <c r="BJ1331" s="2"/>
      <c r="BK1331" s="2"/>
      <c r="BL1331" s="2"/>
      <c r="BM1331" s="2"/>
      <c r="BN1331" s="2"/>
      <c r="BO1331" s="2"/>
      <c r="BP1331" s="2"/>
      <c r="BQ1331" s="3"/>
      <c r="BR1331" s="4"/>
      <c r="BS1331" s="4"/>
      <c r="BT1331" s="4"/>
      <c r="BU1331" s="4"/>
      <c r="BV1331" s="4"/>
      <c r="BW1331" s="4"/>
      <c r="BX1331" s="4"/>
      <c r="BY1331" s="4"/>
      <c r="BZ1331" s="4"/>
      <c r="CA1331" s="4"/>
      <c r="CB1331" s="4"/>
      <c r="CC1331" s="4"/>
      <c r="CD1331" s="4"/>
      <c r="CE1331" s="4"/>
      <c r="CF1331" s="4"/>
      <c r="CG1331" s="4"/>
      <c r="CH1331" s="4"/>
      <c r="CI1331" s="4"/>
      <c r="CJ1331" s="4"/>
      <c r="CK1331" s="4"/>
      <c r="CL1331" s="4"/>
      <c r="CM1331" s="4"/>
      <c r="CN1331" s="4"/>
      <c r="CO1331" s="4"/>
      <c r="CP1331" s="4"/>
      <c r="CQ1331" s="4"/>
      <c r="CR1331" s="4"/>
      <c r="CS1331" s="4"/>
      <c r="CT1331" s="4"/>
      <c r="CU1331" s="4"/>
      <c r="CV1331" s="4"/>
      <c r="CW1331" s="4"/>
      <c r="CX1331" s="4"/>
      <c r="CY1331" s="4"/>
      <c r="CZ1331" s="4"/>
      <c r="DA1331" s="4"/>
      <c r="DB1331" s="4"/>
      <c r="DC1331" s="4"/>
      <c r="DD1331" s="4"/>
      <c r="DE1331" s="4"/>
      <c r="DF1331" s="4"/>
      <c r="DG1331" s="4"/>
      <c r="DH1331" s="4"/>
      <c r="DI1331" s="4"/>
      <c r="DJ1331" s="4"/>
      <c r="DK1331" s="4"/>
      <c r="DL1331" s="4"/>
      <c r="DM1331" s="4"/>
      <c r="DN1331" s="4"/>
      <c r="DO1331" s="4"/>
      <c r="DP1331" s="4"/>
      <c r="DQ1331" s="4"/>
      <c r="DR1331" s="4"/>
      <c r="DS1331" s="4"/>
      <c r="DT1331" s="4"/>
      <c r="DU1331" s="4"/>
      <c r="DV1331" s="4"/>
      <c r="DW1331" s="4"/>
      <c r="DX1331" s="4"/>
      <c r="DY1331" s="4"/>
      <c r="DZ1331" s="4"/>
      <c r="EA1331" s="4"/>
      <c r="EB1331" s="4"/>
      <c r="EC1331" s="4"/>
      <c r="ED1331" s="4"/>
      <c r="EE1331" s="4"/>
      <c r="EF1331" s="4"/>
      <c r="EG1331" s="4"/>
      <c r="EH1331" s="4"/>
      <c r="EI1331" s="4"/>
      <c r="EJ1331" s="4"/>
      <c r="EK1331" s="4"/>
      <c r="EL1331" s="4"/>
      <c r="EM1331" s="4"/>
      <c r="EN1331" s="4"/>
      <c r="EO1331" s="4"/>
      <c r="EP1331" s="4"/>
      <c r="EQ1331" s="4"/>
      <c r="ER1331" s="4"/>
      <c r="ES1331" s="4"/>
      <c r="ET1331" s="4"/>
      <c r="EU1331" s="4"/>
      <c r="EV1331" s="4"/>
      <c r="EW1331" s="4"/>
      <c r="EX1331" s="4"/>
      <c r="EY1331" s="4"/>
      <c r="EZ1331" s="4"/>
      <c r="FA1331" s="4"/>
      <c r="FB1331" s="4"/>
      <c r="FC1331" s="4"/>
      <c r="FD1331" s="4"/>
      <c r="FE1331" s="4"/>
      <c r="FF1331" s="4"/>
      <c r="FG1331" s="4"/>
      <c r="FH1331" s="4"/>
      <c r="FI1331" s="4"/>
      <c r="FJ1331" s="4"/>
      <c r="FK1331" s="4"/>
      <c r="FL1331" s="4"/>
      <c r="FM1331" s="4"/>
      <c r="FN1331" s="4"/>
      <c r="FO1331" s="4"/>
      <c r="FP1331" s="4"/>
      <c r="FQ1331" s="4"/>
      <c r="FR1331" s="4"/>
    </row>
    <row r="1332" spans="19:174" s="10" customFormat="1" x14ac:dyDescent="0.25">
      <c r="S1332" s="92"/>
      <c r="T1332" s="1"/>
      <c r="U1332" s="1"/>
      <c r="V1332" s="1"/>
      <c r="W1332" s="1"/>
      <c r="X1332" s="1"/>
      <c r="Y1332" s="1"/>
      <c r="Z1332" s="2"/>
      <c r="AA1332" s="2"/>
      <c r="AB1332" s="2"/>
      <c r="AC1332" s="2"/>
      <c r="AD1332" s="2"/>
      <c r="AE1332" s="2"/>
      <c r="AF1332" s="2"/>
      <c r="AG1332" s="2"/>
      <c r="AH1332" s="2"/>
      <c r="AI1332" s="2"/>
      <c r="AJ1332" s="2"/>
      <c r="AK1332" s="2"/>
      <c r="AL1332" s="2"/>
      <c r="AM1332" s="2"/>
      <c r="AN1332" s="2"/>
      <c r="AO1332" s="2"/>
      <c r="AP1332" s="2"/>
      <c r="AQ1332" s="2"/>
      <c r="AR1332" s="2"/>
      <c r="AS1332" s="2"/>
      <c r="AT1332" s="2"/>
      <c r="AU1332" s="2"/>
      <c r="AV1332" s="2"/>
      <c r="AW1332" s="2"/>
      <c r="AX1332" s="2"/>
      <c r="AY1332" s="2"/>
      <c r="AZ1332" s="2"/>
      <c r="BA1332" s="2"/>
      <c r="BB1332" s="2"/>
      <c r="BC1332" s="2"/>
      <c r="BD1332" s="2"/>
      <c r="BE1332" s="2"/>
      <c r="BF1332" s="2"/>
      <c r="BG1332" s="2"/>
      <c r="BH1332" s="2"/>
      <c r="BI1332" s="2"/>
      <c r="BJ1332" s="2"/>
      <c r="BK1332" s="2"/>
      <c r="BL1332" s="2"/>
      <c r="BM1332" s="2"/>
      <c r="BN1332" s="2"/>
      <c r="BO1332" s="2"/>
      <c r="BP1332" s="2"/>
      <c r="BQ1332" s="3"/>
      <c r="BR1332" s="4"/>
      <c r="BS1332" s="4"/>
      <c r="BT1332" s="4"/>
      <c r="BU1332" s="4"/>
      <c r="BV1332" s="4"/>
      <c r="BW1332" s="4"/>
      <c r="BX1332" s="4"/>
      <c r="BY1332" s="4"/>
      <c r="BZ1332" s="4"/>
      <c r="CA1332" s="4"/>
      <c r="CB1332" s="4"/>
      <c r="CC1332" s="4"/>
      <c r="CD1332" s="4"/>
      <c r="CE1332" s="4"/>
      <c r="CF1332" s="4"/>
      <c r="CG1332" s="4"/>
      <c r="CH1332" s="4"/>
      <c r="CI1332" s="4"/>
      <c r="CJ1332" s="4"/>
      <c r="CK1332" s="4"/>
      <c r="CL1332" s="4"/>
      <c r="CM1332" s="4"/>
      <c r="CN1332" s="4"/>
      <c r="CO1332" s="4"/>
      <c r="CP1332" s="4"/>
      <c r="CQ1332" s="4"/>
      <c r="CR1332" s="4"/>
      <c r="CS1332" s="4"/>
      <c r="CT1332" s="4"/>
      <c r="CU1332" s="4"/>
      <c r="CV1332" s="4"/>
      <c r="CW1332" s="4"/>
      <c r="CX1332" s="4"/>
      <c r="CY1332" s="4"/>
      <c r="CZ1332" s="4"/>
      <c r="DA1332" s="4"/>
      <c r="DB1332" s="4"/>
      <c r="DC1332" s="4"/>
      <c r="DD1332" s="4"/>
      <c r="DE1332" s="4"/>
      <c r="DF1332" s="4"/>
      <c r="DG1332" s="4"/>
      <c r="DH1332" s="4"/>
      <c r="DI1332" s="4"/>
      <c r="DJ1332" s="4"/>
      <c r="DK1332" s="4"/>
      <c r="DL1332" s="4"/>
      <c r="DM1332" s="4"/>
      <c r="DN1332" s="4"/>
      <c r="DO1332" s="4"/>
      <c r="DP1332" s="4"/>
      <c r="DQ1332" s="4"/>
      <c r="DR1332" s="4"/>
      <c r="DS1332" s="4"/>
      <c r="DT1332" s="4"/>
      <c r="DU1332" s="4"/>
      <c r="DV1332" s="4"/>
      <c r="DW1332" s="4"/>
      <c r="DX1332" s="4"/>
      <c r="DY1332" s="4"/>
      <c r="DZ1332" s="4"/>
      <c r="EA1332" s="4"/>
      <c r="EB1332" s="4"/>
      <c r="EC1332" s="4"/>
      <c r="ED1332" s="4"/>
      <c r="EE1332" s="4"/>
      <c r="EF1332" s="4"/>
      <c r="EG1332" s="4"/>
      <c r="EH1332" s="4"/>
      <c r="EI1332" s="4"/>
      <c r="EJ1332" s="4"/>
      <c r="EK1332" s="4"/>
      <c r="EL1332" s="4"/>
      <c r="EM1332" s="4"/>
      <c r="EN1332" s="4"/>
      <c r="EO1332" s="4"/>
      <c r="EP1332" s="4"/>
      <c r="EQ1332" s="4"/>
      <c r="ER1332" s="4"/>
      <c r="ES1332" s="4"/>
      <c r="ET1332" s="4"/>
      <c r="EU1332" s="4"/>
      <c r="EV1332" s="4"/>
      <c r="EW1332" s="4"/>
      <c r="EX1332" s="4"/>
      <c r="EY1332" s="4"/>
      <c r="EZ1332" s="4"/>
      <c r="FA1332" s="4"/>
      <c r="FB1332" s="4"/>
      <c r="FC1332" s="4"/>
      <c r="FD1332" s="4"/>
      <c r="FE1332" s="4"/>
      <c r="FF1332" s="4"/>
      <c r="FG1332" s="4"/>
      <c r="FH1332" s="4"/>
      <c r="FI1332" s="4"/>
      <c r="FJ1332" s="4"/>
      <c r="FK1332" s="4"/>
      <c r="FL1332" s="4"/>
      <c r="FM1332" s="4"/>
      <c r="FN1332" s="4"/>
      <c r="FO1332" s="4"/>
      <c r="FP1332" s="4"/>
      <c r="FQ1332" s="4"/>
      <c r="FR1332" s="4"/>
    </row>
    <row r="1333" spans="19:174" s="10" customFormat="1" x14ac:dyDescent="0.25">
      <c r="S1333" s="92"/>
      <c r="T1333" s="1"/>
      <c r="U1333" s="1"/>
      <c r="V1333" s="1"/>
      <c r="W1333" s="1"/>
      <c r="X1333" s="1"/>
      <c r="Y1333" s="1"/>
      <c r="Z1333" s="2"/>
      <c r="AA1333" s="2"/>
      <c r="AB1333" s="2"/>
      <c r="AC1333" s="2"/>
      <c r="AD1333" s="2"/>
      <c r="AE1333" s="2"/>
      <c r="AF1333" s="2"/>
      <c r="AG1333" s="2"/>
      <c r="AH1333" s="2"/>
      <c r="AI1333" s="2"/>
      <c r="AJ1333" s="2"/>
      <c r="AK1333" s="2"/>
      <c r="AL1333" s="2"/>
      <c r="AM1333" s="2"/>
      <c r="AN1333" s="2"/>
      <c r="AO1333" s="2"/>
      <c r="AP1333" s="2"/>
      <c r="AQ1333" s="2"/>
      <c r="AR1333" s="2"/>
      <c r="AS1333" s="2"/>
      <c r="AT1333" s="2"/>
      <c r="AU1333" s="2"/>
      <c r="AV1333" s="2"/>
      <c r="AW1333" s="2"/>
      <c r="AX1333" s="2"/>
      <c r="AY1333" s="2"/>
      <c r="AZ1333" s="2"/>
      <c r="BA1333" s="2"/>
      <c r="BB1333" s="2"/>
      <c r="BC1333" s="2"/>
      <c r="BD1333" s="2"/>
      <c r="BE1333" s="2"/>
      <c r="BF1333" s="2"/>
      <c r="BG1333" s="2"/>
      <c r="BH1333" s="2"/>
      <c r="BI1333" s="2"/>
      <c r="BJ1333" s="2"/>
      <c r="BK1333" s="2"/>
      <c r="BL1333" s="2"/>
      <c r="BM1333" s="2"/>
      <c r="BN1333" s="2"/>
      <c r="BO1333" s="2"/>
      <c r="BP1333" s="2"/>
      <c r="BQ1333" s="3"/>
      <c r="BR1333" s="4"/>
      <c r="BS1333" s="4"/>
      <c r="BT1333" s="4"/>
      <c r="BU1333" s="4"/>
      <c r="BV1333" s="4"/>
      <c r="BW1333" s="4"/>
      <c r="BX1333" s="4"/>
      <c r="BY1333" s="4"/>
      <c r="BZ1333" s="4"/>
      <c r="CA1333" s="4"/>
      <c r="CB1333" s="4"/>
      <c r="CC1333" s="4"/>
      <c r="CD1333" s="4"/>
      <c r="CE1333" s="4"/>
      <c r="CF1333" s="4"/>
      <c r="CG1333" s="4"/>
      <c r="CH1333" s="4"/>
      <c r="CI1333" s="4"/>
      <c r="CJ1333" s="4"/>
      <c r="CK1333" s="4"/>
      <c r="CL1333" s="4"/>
      <c r="CM1333" s="4"/>
      <c r="CN1333" s="4"/>
      <c r="CO1333" s="4"/>
      <c r="CP1333" s="4"/>
      <c r="CQ1333" s="4"/>
      <c r="CR1333" s="4"/>
      <c r="CS1333" s="4"/>
      <c r="CT1333" s="4"/>
      <c r="CU1333" s="4"/>
      <c r="CV1333" s="4"/>
      <c r="CW1333" s="4"/>
      <c r="CX1333" s="4"/>
      <c r="CY1333" s="4"/>
      <c r="CZ1333" s="4"/>
      <c r="DA1333" s="4"/>
      <c r="DB1333" s="4"/>
      <c r="DC1333" s="4"/>
      <c r="DD1333" s="4"/>
      <c r="DE1333" s="4"/>
      <c r="DF1333" s="4"/>
      <c r="DG1333" s="4"/>
      <c r="DH1333" s="4"/>
      <c r="DI1333" s="4"/>
      <c r="DJ1333" s="4"/>
      <c r="DK1333" s="4"/>
      <c r="DL1333" s="4"/>
      <c r="DM1333" s="4"/>
      <c r="DN1333" s="4"/>
      <c r="DO1333" s="4"/>
      <c r="DP1333" s="4"/>
      <c r="DQ1333" s="4"/>
      <c r="DR1333" s="4"/>
      <c r="DS1333" s="4"/>
      <c r="DT1333" s="4"/>
      <c r="DU1333" s="4"/>
      <c r="DV1333" s="4"/>
      <c r="DW1333" s="4"/>
      <c r="DX1333" s="4"/>
      <c r="DY1333" s="4"/>
      <c r="DZ1333" s="4"/>
      <c r="EA1333" s="4"/>
      <c r="EB1333" s="4"/>
      <c r="EC1333" s="4"/>
      <c r="ED1333" s="4"/>
      <c r="EE1333" s="4"/>
      <c r="EF1333" s="4"/>
      <c r="EG1333" s="4"/>
      <c r="EH1333" s="4"/>
      <c r="EI1333" s="4"/>
      <c r="EJ1333" s="4"/>
      <c r="EK1333" s="4"/>
      <c r="EL1333" s="4"/>
      <c r="EM1333" s="4"/>
      <c r="EN1333" s="4"/>
      <c r="EO1333" s="4"/>
      <c r="EP1333" s="4"/>
      <c r="EQ1333" s="4"/>
      <c r="ER1333" s="4"/>
      <c r="ES1333" s="4"/>
      <c r="ET1333" s="4"/>
      <c r="EU1333" s="4"/>
      <c r="EV1333" s="4"/>
      <c r="EW1333" s="4"/>
      <c r="EX1333" s="4"/>
      <c r="EY1333" s="4"/>
      <c r="EZ1333" s="4"/>
      <c r="FA1333" s="4"/>
      <c r="FB1333" s="4"/>
      <c r="FC1333" s="4"/>
      <c r="FD1333" s="4"/>
      <c r="FE1333" s="4"/>
      <c r="FF1333" s="4"/>
      <c r="FG1333" s="4"/>
      <c r="FH1333" s="4"/>
      <c r="FI1333" s="4"/>
      <c r="FJ1333" s="4"/>
      <c r="FK1333" s="4"/>
      <c r="FL1333" s="4"/>
      <c r="FM1333" s="4"/>
      <c r="FN1333" s="4"/>
      <c r="FO1333" s="4"/>
      <c r="FP1333" s="4"/>
      <c r="FQ1333" s="4"/>
      <c r="FR1333" s="4"/>
    </row>
    <row r="1334" spans="19:174" s="10" customFormat="1" x14ac:dyDescent="0.25">
      <c r="S1334" s="92"/>
      <c r="T1334" s="1"/>
      <c r="U1334" s="1"/>
      <c r="V1334" s="1"/>
      <c r="W1334" s="1"/>
      <c r="X1334" s="1"/>
      <c r="Y1334" s="1"/>
      <c r="Z1334" s="2"/>
      <c r="AA1334" s="2"/>
      <c r="AB1334" s="2"/>
      <c r="AC1334" s="2"/>
      <c r="AD1334" s="2"/>
      <c r="AE1334" s="2"/>
      <c r="AF1334" s="2"/>
      <c r="AG1334" s="2"/>
      <c r="AH1334" s="2"/>
      <c r="AI1334" s="2"/>
      <c r="AJ1334" s="2"/>
      <c r="AK1334" s="2"/>
      <c r="AL1334" s="2"/>
      <c r="AM1334" s="2"/>
      <c r="AN1334" s="2"/>
      <c r="AO1334" s="2"/>
      <c r="AP1334" s="2"/>
      <c r="AQ1334" s="2"/>
      <c r="AR1334" s="2"/>
      <c r="AS1334" s="2"/>
      <c r="AT1334" s="2"/>
      <c r="AU1334" s="2"/>
      <c r="AV1334" s="2"/>
      <c r="AW1334" s="2"/>
      <c r="AX1334" s="2"/>
      <c r="AY1334" s="2"/>
      <c r="AZ1334" s="2"/>
      <c r="BA1334" s="2"/>
      <c r="BB1334" s="2"/>
      <c r="BC1334" s="2"/>
      <c r="BD1334" s="2"/>
      <c r="BE1334" s="2"/>
      <c r="BF1334" s="2"/>
      <c r="BG1334" s="2"/>
      <c r="BH1334" s="2"/>
      <c r="BI1334" s="2"/>
      <c r="BJ1334" s="2"/>
      <c r="BK1334" s="2"/>
      <c r="BL1334" s="2"/>
      <c r="BM1334" s="2"/>
      <c r="BN1334" s="2"/>
      <c r="BO1334" s="2"/>
      <c r="BP1334" s="2"/>
      <c r="BQ1334" s="3"/>
      <c r="BR1334" s="4"/>
      <c r="BS1334" s="4"/>
      <c r="BT1334" s="4"/>
      <c r="BU1334" s="4"/>
      <c r="BV1334" s="4"/>
      <c r="BW1334" s="4"/>
      <c r="BX1334" s="4"/>
      <c r="BY1334" s="4"/>
      <c r="BZ1334" s="4"/>
      <c r="CA1334" s="4"/>
      <c r="CB1334" s="4"/>
      <c r="CC1334" s="4"/>
      <c r="CD1334" s="4"/>
      <c r="CE1334" s="4"/>
      <c r="CF1334" s="4"/>
      <c r="CG1334" s="4"/>
      <c r="CH1334" s="4"/>
      <c r="CI1334" s="4"/>
      <c r="CJ1334" s="4"/>
      <c r="CK1334" s="4"/>
      <c r="CL1334" s="4"/>
      <c r="CM1334" s="4"/>
      <c r="CN1334" s="4"/>
      <c r="CO1334" s="4"/>
      <c r="CP1334" s="4"/>
      <c r="CQ1334" s="4"/>
      <c r="CR1334" s="4"/>
      <c r="CS1334" s="4"/>
      <c r="CT1334" s="4"/>
      <c r="CU1334" s="4"/>
      <c r="CV1334" s="4"/>
      <c r="CW1334" s="4"/>
      <c r="CX1334" s="4"/>
      <c r="CY1334" s="4"/>
      <c r="CZ1334" s="4"/>
      <c r="DA1334" s="4"/>
      <c r="DB1334" s="4"/>
      <c r="DC1334" s="4"/>
      <c r="DD1334" s="4"/>
      <c r="DE1334" s="4"/>
      <c r="DF1334" s="4"/>
      <c r="DG1334" s="4"/>
      <c r="DH1334" s="4"/>
      <c r="DI1334" s="4"/>
      <c r="DJ1334" s="4"/>
      <c r="DK1334" s="4"/>
      <c r="DL1334" s="4"/>
      <c r="DM1334" s="4"/>
      <c r="DN1334" s="4"/>
      <c r="DO1334" s="4"/>
      <c r="DP1334" s="4"/>
      <c r="DQ1334" s="4"/>
      <c r="DR1334" s="4"/>
      <c r="DS1334" s="4"/>
      <c r="DT1334" s="4"/>
      <c r="DU1334" s="4"/>
      <c r="DV1334" s="4"/>
      <c r="DW1334" s="4"/>
      <c r="DX1334" s="4"/>
      <c r="DY1334" s="4"/>
      <c r="DZ1334" s="4"/>
      <c r="EA1334" s="4"/>
      <c r="EB1334" s="4"/>
      <c r="EC1334" s="4"/>
      <c r="ED1334" s="4"/>
      <c r="EE1334" s="4"/>
      <c r="EF1334" s="4"/>
      <c r="EG1334" s="4"/>
      <c r="EH1334" s="4"/>
      <c r="EI1334" s="4"/>
      <c r="EJ1334" s="4"/>
      <c r="EK1334" s="4"/>
      <c r="EL1334" s="4"/>
      <c r="EM1334" s="4"/>
      <c r="EN1334" s="4"/>
      <c r="EO1334" s="4"/>
      <c r="EP1334" s="4"/>
      <c r="EQ1334" s="4"/>
      <c r="ER1334" s="4"/>
      <c r="ES1334" s="4"/>
      <c r="ET1334" s="4"/>
      <c r="EU1334" s="4"/>
      <c r="EV1334" s="4"/>
      <c r="EW1334" s="4"/>
      <c r="EX1334" s="4"/>
      <c r="EY1334" s="4"/>
      <c r="EZ1334" s="4"/>
      <c r="FA1334" s="4"/>
      <c r="FB1334" s="4"/>
      <c r="FC1334" s="4"/>
      <c r="FD1334" s="4"/>
      <c r="FE1334" s="4"/>
      <c r="FF1334" s="4"/>
      <c r="FG1334" s="4"/>
      <c r="FH1334" s="4"/>
      <c r="FI1334" s="4"/>
      <c r="FJ1334" s="4"/>
      <c r="FK1334" s="4"/>
      <c r="FL1334" s="4"/>
      <c r="FM1334" s="4"/>
      <c r="FN1334" s="4"/>
      <c r="FO1334" s="4"/>
      <c r="FP1334" s="4"/>
      <c r="FQ1334" s="4"/>
      <c r="FR1334" s="4"/>
    </row>
    <row r="1335" spans="19:174" s="10" customFormat="1" x14ac:dyDescent="0.25">
      <c r="S1335" s="92"/>
      <c r="T1335" s="1"/>
      <c r="U1335" s="1"/>
      <c r="V1335" s="1"/>
      <c r="W1335" s="1"/>
      <c r="X1335" s="1"/>
      <c r="Y1335" s="1"/>
      <c r="Z1335" s="2"/>
      <c r="AA1335" s="2"/>
      <c r="AB1335" s="2"/>
      <c r="AC1335" s="2"/>
      <c r="AD1335" s="2"/>
      <c r="AE1335" s="2"/>
      <c r="AF1335" s="2"/>
      <c r="AG1335" s="2"/>
      <c r="AH1335" s="2"/>
      <c r="AI1335" s="2"/>
      <c r="AJ1335" s="2"/>
      <c r="AK1335" s="2"/>
      <c r="AL1335" s="2"/>
      <c r="AM1335" s="2"/>
      <c r="AN1335" s="2"/>
      <c r="AO1335" s="2"/>
      <c r="AP1335" s="2"/>
      <c r="AQ1335" s="2"/>
      <c r="AR1335" s="2"/>
      <c r="AS1335" s="2"/>
      <c r="AT1335" s="2"/>
      <c r="AU1335" s="2"/>
      <c r="AV1335" s="2"/>
      <c r="AW1335" s="2"/>
      <c r="AX1335" s="2"/>
      <c r="AY1335" s="2"/>
      <c r="AZ1335" s="2"/>
      <c r="BA1335" s="2"/>
      <c r="BB1335" s="2"/>
      <c r="BC1335" s="2"/>
      <c r="BD1335" s="2"/>
      <c r="BE1335" s="2"/>
      <c r="BF1335" s="2"/>
      <c r="BG1335" s="2"/>
      <c r="BH1335" s="2"/>
      <c r="BI1335" s="2"/>
      <c r="BJ1335" s="2"/>
      <c r="BK1335" s="2"/>
      <c r="BL1335" s="2"/>
      <c r="BM1335" s="2"/>
      <c r="BN1335" s="2"/>
      <c r="BO1335" s="2"/>
      <c r="BP1335" s="2"/>
      <c r="BQ1335" s="3"/>
      <c r="BR1335" s="4"/>
      <c r="BS1335" s="4"/>
      <c r="BT1335" s="4"/>
      <c r="BU1335" s="4"/>
      <c r="BV1335" s="4"/>
      <c r="BW1335" s="4"/>
      <c r="BX1335" s="4"/>
      <c r="BY1335" s="4"/>
      <c r="BZ1335" s="4"/>
      <c r="CA1335" s="4"/>
      <c r="CB1335" s="4"/>
      <c r="CC1335" s="4"/>
      <c r="CD1335" s="4"/>
      <c r="CE1335" s="4"/>
      <c r="CF1335" s="4"/>
      <c r="CG1335" s="4"/>
      <c r="CH1335" s="4"/>
      <c r="CI1335" s="4"/>
      <c r="CJ1335" s="4"/>
      <c r="CK1335" s="4"/>
      <c r="CL1335" s="4"/>
      <c r="CM1335" s="4"/>
      <c r="CN1335" s="4"/>
      <c r="CO1335" s="4"/>
      <c r="CP1335" s="4"/>
      <c r="CQ1335" s="4"/>
      <c r="CR1335" s="4"/>
      <c r="CS1335" s="4"/>
      <c r="CT1335" s="4"/>
      <c r="CU1335" s="4"/>
      <c r="CV1335" s="4"/>
      <c r="CW1335" s="4"/>
      <c r="CX1335" s="4"/>
      <c r="CY1335" s="4"/>
      <c r="CZ1335" s="4"/>
      <c r="DA1335" s="4"/>
      <c r="DB1335" s="4"/>
      <c r="DC1335" s="4"/>
      <c r="DD1335" s="4"/>
      <c r="DE1335" s="4"/>
      <c r="DF1335" s="4"/>
      <c r="DG1335" s="4"/>
      <c r="DH1335" s="4"/>
      <c r="DI1335" s="4"/>
      <c r="DJ1335" s="4"/>
      <c r="DK1335" s="4"/>
      <c r="DL1335" s="4"/>
      <c r="DM1335" s="4"/>
      <c r="DN1335" s="4"/>
      <c r="DO1335" s="4"/>
      <c r="DP1335" s="4"/>
      <c r="DQ1335" s="4"/>
      <c r="DR1335" s="4"/>
      <c r="DS1335" s="4"/>
      <c r="DT1335" s="4"/>
      <c r="DU1335" s="4"/>
      <c r="DV1335" s="4"/>
      <c r="DW1335" s="4"/>
      <c r="DX1335" s="4"/>
      <c r="DY1335" s="4"/>
      <c r="DZ1335" s="4"/>
      <c r="EA1335" s="4"/>
      <c r="EB1335" s="4"/>
      <c r="EC1335" s="4"/>
      <c r="ED1335" s="4"/>
      <c r="EE1335" s="4"/>
      <c r="EF1335" s="4"/>
      <c r="EG1335" s="4"/>
      <c r="EH1335" s="4"/>
      <c r="EI1335" s="4"/>
      <c r="EJ1335" s="4"/>
      <c r="EK1335" s="4"/>
      <c r="EL1335" s="4"/>
      <c r="EM1335" s="4"/>
      <c r="EN1335" s="4"/>
      <c r="EO1335" s="4"/>
      <c r="EP1335" s="4"/>
      <c r="EQ1335" s="4"/>
      <c r="ER1335" s="4"/>
      <c r="ES1335" s="4"/>
      <c r="ET1335" s="4"/>
      <c r="EU1335" s="4"/>
      <c r="EV1335" s="4"/>
      <c r="EW1335" s="4"/>
      <c r="EX1335" s="4"/>
      <c r="EY1335" s="4"/>
      <c r="EZ1335" s="4"/>
      <c r="FA1335" s="4"/>
      <c r="FB1335" s="4"/>
      <c r="FC1335" s="4"/>
      <c r="FD1335" s="4"/>
      <c r="FE1335" s="4"/>
      <c r="FF1335" s="4"/>
      <c r="FG1335" s="4"/>
      <c r="FH1335" s="4"/>
      <c r="FI1335" s="4"/>
      <c r="FJ1335" s="4"/>
      <c r="FK1335" s="4"/>
      <c r="FL1335" s="4"/>
      <c r="FM1335" s="4"/>
      <c r="FN1335" s="4"/>
      <c r="FO1335" s="4"/>
      <c r="FP1335" s="4"/>
      <c r="FQ1335" s="4"/>
      <c r="FR1335" s="4"/>
    </row>
    <row r="1336" spans="19:174" s="10" customFormat="1" x14ac:dyDescent="0.25">
      <c r="S1336" s="92"/>
      <c r="T1336" s="1"/>
      <c r="U1336" s="1"/>
      <c r="V1336" s="1"/>
      <c r="W1336" s="1"/>
      <c r="X1336" s="1"/>
      <c r="Y1336" s="1"/>
      <c r="Z1336" s="2"/>
      <c r="AA1336" s="2"/>
      <c r="AB1336" s="2"/>
      <c r="AC1336" s="2"/>
      <c r="AD1336" s="2"/>
      <c r="AE1336" s="2"/>
      <c r="AF1336" s="2"/>
      <c r="AG1336" s="2"/>
      <c r="AH1336" s="2"/>
      <c r="AI1336" s="2"/>
      <c r="AJ1336" s="2"/>
      <c r="AK1336" s="2"/>
      <c r="AL1336" s="2"/>
      <c r="AM1336" s="2"/>
      <c r="AN1336" s="2"/>
      <c r="AO1336" s="2"/>
      <c r="AP1336" s="2"/>
      <c r="AQ1336" s="2"/>
      <c r="AR1336" s="2"/>
      <c r="AS1336" s="2"/>
      <c r="AT1336" s="2"/>
      <c r="AU1336" s="2"/>
      <c r="AV1336" s="2"/>
      <c r="AW1336" s="2"/>
      <c r="AX1336" s="2"/>
      <c r="AY1336" s="2"/>
      <c r="AZ1336" s="2"/>
      <c r="BA1336" s="2"/>
      <c r="BB1336" s="2"/>
      <c r="BC1336" s="2"/>
      <c r="BD1336" s="2"/>
      <c r="BE1336" s="2"/>
      <c r="BF1336" s="2"/>
      <c r="BG1336" s="2"/>
      <c r="BH1336" s="2"/>
      <c r="BI1336" s="2"/>
      <c r="BJ1336" s="2"/>
      <c r="BK1336" s="2"/>
      <c r="BL1336" s="2"/>
      <c r="BM1336" s="2"/>
      <c r="BN1336" s="2"/>
      <c r="BO1336" s="2"/>
      <c r="BP1336" s="2"/>
      <c r="BQ1336" s="3"/>
      <c r="BR1336" s="4"/>
      <c r="BS1336" s="4"/>
      <c r="BT1336" s="4"/>
      <c r="BU1336" s="4"/>
      <c r="BV1336" s="4"/>
      <c r="BW1336" s="4"/>
      <c r="BX1336" s="4"/>
      <c r="BY1336" s="4"/>
      <c r="BZ1336" s="4"/>
      <c r="CA1336" s="4"/>
      <c r="CB1336" s="4"/>
      <c r="CC1336" s="4"/>
      <c r="CD1336" s="4"/>
      <c r="CE1336" s="4"/>
      <c r="CF1336" s="4"/>
      <c r="CG1336" s="4"/>
      <c r="CH1336" s="4"/>
      <c r="CI1336" s="4"/>
      <c r="CJ1336" s="4"/>
      <c r="CK1336" s="4"/>
      <c r="CL1336" s="4"/>
      <c r="CM1336" s="4"/>
      <c r="CN1336" s="4"/>
      <c r="CO1336" s="4"/>
      <c r="CP1336" s="4"/>
      <c r="CQ1336" s="4"/>
      <c r="CR1336" s="4"/>
      <c r="CS1336" s="4"/>
      <c r="CT1336" s="4"/>
      <c r="CU1336" s="4"/>
      <c r="CV1336" s="4"/>
      <c r="CW1336" s="4"/>
      <c r="CX1336" s="4"/>
      <c r="CY1336" s="4"/>
      <c r="CZ1336" s="4"/>
      <c r="DA1336" s="4"/>
      <c r="DB1336" s="4"/>
      <c r="DC1336" s="4"/>
      <c r="DD1336" s="4"/>
      <c r="DE1336" s="4"/>
      <c r="DF1336" s="4"/>
      <c r="DG1336" s="4"/>
      <c r="DH1336" s="4"/>
      <c r="DI1336" s="4"/>
      <c r="DJ1336" s="4"/>
      <c r="DK1336" s="4"/>
      <c r="DL1336" s="4"/>
      <c r="DM1336" s="4"/>
      <c r="DN1336" s="4"/>
      <c r="DO1336" s="4"/>
      <c r="DP1336" s="4"/>
      <c r="DQ1336" s="4"/>
      <c r="DR1336" s="4"/>
      <c r="DS1336" s="4"/>
      <c r="DT1336" s="4"/>
      <c r="DU1336" s="4"/>
      <c r="DV1336" s="4"/>
      <c r="DW1336" s="4"/>
      <c r="DX1336" s="4"/>
      <c r="DY1336" s="4"/>
      <c r="DZ1336" s="4"/>
      <c r="EA1336" s="4"/>
      <c r="EB1336" s="4"/>
      <c r="EC1336" s="4"/>
      <c r="ED1336" s="4"/>
      <c r="EE1336" s="4"/>
      <c r="EF1336" s="4"/>
      <c r="EG1336" s="4"/>
      <c r="EH1336" s="4"/>
      <c r="EI1336" s="4"/>
      <c r="EJ1336" s="4"/>
      <c r="EK1336" s="4"/>
      <c r="EL1336" s="4"/>
      <c r="EM1336" s="4"/>
      <c r="EN1336" s="4"/>
      <c r="EO1336" s="4"/>
      <c r="EP1336" s="4"/>
      <c r="EQ1336" s="4"/>
      <c r="ER1336" s="4"/>
      <c r="ES1336" s="4"/>
      <c r="ET1336" s="4"/>
      <c r="EU1336" s="4"/>
      <c r="EV1336" s="4"/>
      <c r="EW1336" s="4"/>
      <c r="EX1336" s="4"/>
      <c r="EY1336" s="4"/>
      <c r="EZ1336" s="4"/>
      <c r="FA1336" s="4"/>
      <c r="FB1336" s="4"/>
      <c r="FC1336" s="4"/>
      <c r="FD1336" s="4"/>
      <c r="FE1336" s="4"/>
      <c r="FF1336" s="4"/>
      <c r="FG1336" s="4"/>
      <c r="FH1336" s="4"/>
      <c r="FI1336" s="4"/>
      <c r="FJ1336" s="4"/>
      <c r="FK1336" s="4"/>
      <c r="FL1336" s="4"/>
      <c r="FM1336" s="4"/>
      <c r="FN1336" s="4"/>
      <c r="FO1336" s="4"/>
      <c r="FP1336" s="4"/>
      <c r="FQ1336" s="4"/>
      <c r="FR1336" s="4"/>
    </row>
    <row r="1337" spans="19:174" s="10" customFormat="1" x14ac:dyDescent="0.25">
      <c r="S1337" s="92"/>
      <c r="T1337" s="1"/>
      <c r="U1337" s="1"/>
      <c r="V1337" s="1"/>
      <c r="W1337" s="1"/>
      <c r="X1337" s="1"/>
      <c r="Y1337" s="1"/>
      <c r="Z1337" s="2"/>
      <c r="AA1337" s="2"/>
      <c r="AB1337" s="2"/>
      <c r="AC1337" s="2"/>
      <c r="AD1337" s="2"/>
      <c r="AE1337" s="2"/>
      <c r="AF1337" s="2"/>
      <c r="AG1337" s="2"/>
      <c r="AH1337" s="2"/>
      <c r="AI1337" s="2"/>
      <c r="AJ1337" s="2"/>
      <c r="AK1337" s="2"/>
      <c r="AL1337" s="2"/>
      <c r="AM1337" s="2"/>
      <c r="AN1337" s="2"/>
      <c r="AO1337" s="2"/>
      <c r="AP1337" s="2"/>
      <c r="AQ1337" s="2"/>
      <c r="AR1337" s="2"/>
      <c r="AS1337" s="2"/>
      <c r="AT1337" s="2"/>
      <c r="AU1337" s="2"/>
      <c r="AV1337" s="2"/>
      <c r="AW1337" s="2"/>
      <c r="AX1337" s="2"/>
      <c r="AY1337" s="2"/>
      <c r="AZ1337" s="2"/>
      <c r="BA1337" s="2"/>
      <c r="BB1337" s="2"/>
      <c r="BC1337" s="2"/>
      <c r="BD1337" s="2"/>
      <c r="BE1337" s="2"/>
      <c r="BF1337" s="2"/>
      <c r="BG1337" s="2"/>
      <c r="BH1337" s="2"/>
      <c r="BI1337" s="2"/>
      <c r="BJ1337" s="2"/>
      <c r="BK1337" s="2"/>
      <c r="BL1337" s="2"/>
      <c r="BM1337" s="2"/>
      <c r="BN1337" s="2"/>
      <c r="BO1337" s="2"/>
      <c r="BP1337" s="2"/>
      <c r="BQ1337" s="3"/>
      <c r="BR1337" s="4"/>
      <c r="BS1337" s="4"/>
      <c r="BT1337" s="4"/>
      <c r="BU1337" s="4"/>
      <c r="BV1337" s="4"/>
      <c r="BW1337" s="4"/>
      <c r="BX1337" s="4"/>
      <c r="BY1337" s="4"/>
      <c r="BZ1337" s="4"/>
      <c r="CA1337" s="4"/>
      <c r="CB1337" s="4"/>
      <c r="CC1337" s="4"/>
      <c r="CD1337" s="4"/>
      <c r="CE1337" s="4"/>
      <c r="CF1337" s="4"/>
      <c r="CG1337" s="4"/>
      <c r="CH1337" s="4"/>
      <c r="CI1337" s="4"/>
      <c r="CJ1337" s="4"/>
      <c r="CK1337" s="4"/>
      <c r="CL1337" s="4"/>
      <c r="CM1337" s="4"/>
      <c r="CN1337" s="4"/>
      <c r="CO1337" s="4"/>
      <c r="CP1337" s="4"/>
      <c r="CQ1337" s="4"/>
      <c r="CR1337" s="4"/>
      <c r="CS1337" s="4"/>
      <c r="CT1337" s="4"/>
      <c r="CU1337" s="4"/>
      <c r="CV1337" s="4"/>
      <c r="CW1337" s="4"/>
      <c r="CX1337" s="4"/>
      <c r="CY1337" s="4"/>
      <c r="CZ1337" s="4"/>
      <c r="DA1337" s="4"/>
      <c r="DB1337" s="4"/>
      <c r="DC1337" s="4"/>
      <c r="DD1337" s="4"/>
      <c r="DE1337" s="4"/>
      <c r="DF1337" s="4"/>
      <c r="DG1337" s="4"/>
      <c r="DH1337" s="4"/>
      <c r="DI1337" s="4"/>
      <c r="DJ1337" s="4"/>
      <c r="DK1337" s="4"/>
      <c r="DL1337" s="4"/>
      <c r="DM1337" s="4"/>
      <c r="DN1337" s="4"/>
      <c r="DO1337" s="4"/>
      <c r="DP1337" s="4"/>
      <c r="DQ1337" s="4"/>
      <c r="DR1337" s="4"/>
      <c r="DS1337" s="4"/>
      <c r="DT1337" s="4"/>
      <c r="DU1337" s="4"/>
      <c r="DV1337" s="4"/>
      <c r="DW1337" s="4"/>
      <c r="DX1337" s="4"/>
      <c r="DY1337" s="4"/>
      <c r="DZ1337" s="4"/>
      <c r="EA1337" s="4"/>
      <c r="EB1337" s="4"/>
      <c r="EC1337" s="4"/>
      <c r="ED1337" s="4"/>
      <c r="EE1337" s="4"/>
      <c r="EF1337" s="4"/>
      <c r="EG1337" s="4"/>
      <c r="EH1337" s="4"/>
      <c r="EI1337" s="4"/>
      <c r="EJ1337" s="4"/>
      <c r="EK1337" s="4"/>
      <c r="EL1337" s="4"/>
      <c r="EM1337" s="4"/>
      <c r="EN1337" s="4"/>
      <c r="EO1337" s="4"/>
      <c r="EP1337" s="4"/>
      <c r="EQ1337" s="4"/>
      <c r="ER1337" s="4"/>
      <c r="ES1337" s="4"/>
      <c r="ET1337" s="4"/>
      <c r="EU1337" s="4"/>
      <c r="EV1337" s="4"/>
      <c r="EW1337" s="4"/>
      <c r="EX1337" s="4"/>
      <c r="EY1337" s="4"/>
      <c r="EZ1337" s="4"/>
      <c r="FA1337" s="4"/>
      <c r="FB1337" s="4"/>
      <c r="FC1337" s="4"/>
      <c r="FD1337" s="4"/>
      <c r="FE1337" s="4"/>
      <c r="FF1337" s="4"/>
      <c r="FG1337" s="4"/>
      <c r="FH1337" s="4"/>
      <c r="FI1337" s="4"/>
      <c r="FJ1337" s="4"/>
      <c r="FK1337" s="4"/>
      <c r="FL1337" s="4"/>
      <c r="FM1337" s="4"/>
      <c r="FN1337" s="4"/>
      <c r="FO1337" s="4"/>
      <c r="FP1337" s="4"/>
      <c r="FQ1337" s="4"/>
      <c r="FR1337" s="4"/>
    </row>
    <row r="1338" spans="19:174" s="10" customFormat="1" x14ac:dyDescent="0.25">
      <c r="S1338" s="92"/>
      <c r="T1338" s="1"/>
      <c r="U1338" s="1"/>
      <c r="V1338" s="1"/>
      <c r="W1338" s="1"/>
      <c r="X1338" s="1"/>
      <c r="Y1338" s="1"/>
      <c r="Z1338" s="2"/>
      <c r="AA1338" s="2"/>
      <c r="AB1338" s="2"/>
      <c r="AC1338" s="2"/>
      <c r="AD1338" s="2"/>
      <c r="AE1338" s="2"/>
      <c r="AF1338" s="2"/>
      <c r="AG1338" s="2"/>
      <c r="AH1338" s="2"/>
      <c r="AI1338" s="2"/>
      <c r="AJ1338" s="2"/>
      <c r="AK1338" s="2"/>
      <c r="AL1338" s="2"/>
      <c r="AM1338" s="2"/>
      <c r="AN1338" s="2"/>
      <c r="AO1338" s="2"/>
      <c r="AP1338" s="2"/>
      <c r="AQ1338" s="2"/>
      <c r="AR1338" s="2"/>
      <c r="AS1338" s="2"/>
      <c r="AT1338" s="2"/>
      <c r="AU1338" s="2"/>
      <c r="AV1338" s="2"/>
      <c r="AW1338" s="2"/>
      <c r="AX1338" s="2"/>
      <c r="AY1338" s="2"/>
      <c r="AZ1338" s="2"/>
      <c r="BA1338" s="2"/>
      <c r="BB1338" s="2"/>
      <c r="BC1338" s="2"/>
      <c r="BD1338" s="2"/>
      <c r="BE1338" s="2"/>
      <c r="BF1338" s="2"/>
      <c r="BG1338" s="2"/>
      <c r="BH1338" s="2"/>
      <c r="BI1338" s="2"/>
      <c r="BJ1338" s="2"/>
      <c r="BK1338" s="2"/>
      <c r="BL1338" s="2"/>
      <c r="BM1338" s="2"/>
      <c r="BN1338" s="2"/>
      <c r="BO1338" s="2"/>
      <c r="BP1338" s="2"/>
      <c r="BQ1338" s="3"/>
      <c r="BR1338" s="4"/>
      <c r="BS1338" s="4"/>
      <c r="BT1338" s="4"/>
      <c r="BU1338" s="4"/>
      <c r="BV1338" s="4"/>
      <c r="BW1338" s="4"/>
      <c r="BX1338" s="4"/>
      <c r="BY1338" s="4"/>
      <c r="BZ1338" s="4"/>
      <c r="CA1338" s="4"/>
      <c r="CB1338" s="4"/>
      <c r="CC1338" s="4"/>
      <c r="CD1338" s="4"/>
      <c r="CE1338" s="4"/>
      <c r="CF1338" s="4"/>
      <c r="CG1338" s="4"/>
      <c r="CH1338" s="4"/>
      <c r="CI1338" s="4"/>
      <c r="CJ1338" s="4"/>
      <c r="CK1338" s="4"/>
      <c r="CL1338" s="4"/>
      <c r="CM1338" s="4"/>
      <c r="CN1338" s="4"/>
      <c r="CO1338" s="4"/>
      <c r="CP1338" s="4"/>
      <c r="CQ1338" s="4"/>
      <c r="CR1338" s="4"/>
      <c r="CS1338" s="4"/>
      <c r="CT1338" s="4"/>
      <c r="CU1338" s="4"/>
      <c r="CV1338" s="4"/>
      <c r="CW1338" s="4"/>
      <c r="CX1338" s="4"/>
      <c r="CY1338" s="4"/>
      <c r="CZ1338" s="4"/>
      <c r="DA1338" s="4"/>
      <c r="DB1338" s="4"/>
      <c r="DC1338" s="4"/>
      <c r="DD1338" s="4"/>
      <c r="DE1338" s="4"/>
      <c r="DF1338" s="4"/>
      <c r="DG1338" s="4"/>
      <c r="DH1338" s="4"/>
      <c r="DI1338" s="4"/>
      <c r="DJ1338" s="4"/>
      <c r="DK1338" s="4"/>
      <c r="DL1338" s="4"/>
      <c r="DM1338" s="4"/>
      <c r="DN1338" s="4"/>
      <c r="DO1338" s="4"/>
      <c r="DP1338" s="4"/>
      <c r="DQ1338" s="4"/>
      <c r="DR1338" s="4"/>
      <c r="DS1338" s="4"/>
      <c r="DT1338" s="4"/>
      <c r="DU1338" s="4"/>
      <c r="DV1338" s="4"/>
      <c r="DW1338" s="4"/>
      <c r="DX1338" s="4"/>
      <c r="DY1338" s="4"/>
      <c r="DZ1338" s="4"/>
      <c r="EA1338" s="4"/>
      <c r="EB1338" s="4"/>
      <c r="EC1338" s="4"/>
      <c r="ED1338" s="4"/>
      <c r="EE1338" s="4"/>
      <c r="EF1338" s="4"/>
      <c r="EG1338" s="4"/>
      <c r="EH1338" s="4"/>
      <c r="EI1338" s="4"/>
      <c r="EJ1338" s="4"/>
      <c r="EK1338" s="4"/>
      <c r="EL1338" s="4"/>
      <c r="EM1338" s="4"/>
      <c r="EN1338" s="4"/>
      <c r="EO1338" s="4"/>
      <c r="EP1338" s="4"/>
      <c r="EQ1338" s="4"/>
      <c r="ER1338" s="4"/>
      <c r="ES1338" s="4"/>
      <c r="ET1338" s="4"/>
      <c r="EU1338" s="4"/>
      <c r="EV1338" s="4"/>
      <c r="EW1338" s="4"/>
      <c r="EX1338" s="4"/>
      <c r="EY1338" s="4"/>
      <c r="EZ1338" s="4"/>
      <c r="FA1338" s="4"/>
      <c r="FB1338" s="4"/>
      <c r="FC1338" s="4"/>
      <c r="FD1338" s="4"/>
      <c r="FE1338" s="4"/>
      <c r="FF1338" s="4"/>
      <c r="FG1338" s="4"/>
      <c r="FH1338" s="4"/>
      <c r="FI1338" s="4"/>
      <c r="FJ1338" s="4"/>
      <c r="FK1338" s="4"/>
      <c r="FL1338" s="4"/>
      <c r="FM1338" s="4"/>
      <c r="FN1338" s="4"/>
      <c r="FO1338" s="4"/>
      <c r="FP1338" s="4"/>
      <c r="FQ1338" s="4"/>
      <c r="FR1338" s="4"/>
    </row>
    <row r="1339" spans="19:174" s="10" customFormat="1" x14ac:dyDescent="0.25">
      <c r="S1339" s="92"/>
      <c r="T1339" s="1"/>
      <c r="U1339" s="1"/>
      <c r="V1339" s="1"/>
      <c r="W1339" s="1"/>
      <c r="X1339" s="1"/>
      <c r="Y1339" s="1"/>
      <c r="Z1339" s="2"/>
      <c r="AA1339" s="2"/>
      <c r="AB1339" s="2"/>
      <c r="AC1339" s="2"/>
      <c r="AD1339" s="2"/>
      <c r="AE1339" s="2"/>
      <c r="AF1339" s="2"/>
      <c r="AG1339" s="2"/>
      <c r="AH1339" s="2"/>
      <c r="AI1339" s="2"/>
      <c r="AJ1339" s="2"/>
      <c r="AK1339" s="2"/>
      <c r="AL1339" s="2"/>
      <c r="AM1339" s="2"/>
      <c r="AN1339" s="2"/>
      <c r="AO1339" s="2"/>
      <c r="AP1339" s="2"/>
      <c r="AQ1339" s="2"/>
      <c r="AR1339" s="2"/>
      <c r="AS1339" s="2"/>
      <c r="AT1339" s="2"/>
      <c r="AU1339" s="2"/>
      <c r="AV1339" s="2"/>
      <c r="AW1339" s="2"/>
      <c r="AX1339" s="2"/>
      <c r="AY1339" s="2"/>
      <c r="AZ1339" s="2"/>
      <c r="BA1339" s="2"/>
      <c r="BB1339" s="2"/>
      <c r="BC1339" s="2"/>
      <c r="BD1339" s="2"/>
      <c r="BE1339" s="2"/>
      <c r="BF1339" s="2"/>
      <c r="BG1339" s="2"/>
      <c r="BH1339" s="2"/>
      <c r="BI1339" s="2"/>
      <c r="BJ1339" s="2"/>
      <c r="BK1339" s="2"/>
      <c r="BL1339" s="2"/>
      <c r="BM1339" s="2"/>
      <c r="BN1339" s="2"/>
      <c r="BO1339" s="2"/>
      <c r="BP1339" s="2"/>
      <c r="BQ1339" s="3"/>
      <c r="BR1339" s="4"/>
      <c r="BS1339" s="4"/>
      <c r="BT1339" s="4"/>
      <c r="BU1339" s="4"/>
      <c r="BV1339" s="4"/>
      <c r="BW1339" s="4"/>
      <c r="BX1339" s="4"/>
      <c r="BY1339" s="4"/>
      <c r="BZ1339" s="4"/>
      <c r="CA1339" s="4"/>
      <c r="CB1339" s="4"/>
      <c r="CC1339" s="4"/>
      <c r="CD1339" s="4"/>
      <c r="CE1339" s="4"/>
      <c r="CF1339" s="4"/>
      <c r="CG1339" s="4"/>
      <c r="CH1339" s="4"/>
      <c r="CI1339" s="4"/>
      <c r="CJ1339" s="4"/>
      <c r="CK1339" s="4"/>
      <c r="CL1339" s="4"/>
      <c r="CM1339" s="4"/>
      <c r="CN1339" s="4"/>
      <c r="CO1339" s="4"/>
      <c r="CP1339" s="4"/>
      <c r="CQ1339" s="4"/>
      <c r="CR1339" s="4"/>
      <c r="CS1339" s="4"/>
      <c r="CT1339" s="4"/>
      <c r="CU1339" s="4"/>
      <c r="CV1339" s="4"/>
      <c r="CW1339" s="4"/>
      <c r="CX1339" s="4"/>
      <c r="CY1339" s="4"/>
      <c r="CZ1339" s="4"/>
      <c r="DA1339" s="4"/>
      <c r="DB1339" s="4"/>
      <c r="DC1339" s="4"/>
      <c r="DD1339" s="4"/>
      <c r="DE1339" s="4"/>
      <c r="DF1339" s="4"/>
      <c r="DG1339" s="4"/>
      <c r="DH1339" s="4"/>
      <c r="DI1339" s="4"/>
      <c r="DJ1339" s="4"/>
      <c r="DK1339" s="4"/>
      <c r="DL1339" s="4"/>
      <c r="DM1339" s="4"/>
      <c r="DN1339" s="4"/>
      <c r="DO1339" s="4"/>
      <c r="DP1339" s="4"/>
      <c r="DQ1339" s="4"/>
      <c r="DR1339" s="4"/>
      <c r="DS1339" s="4"/>
      <c r="DT1339" s="4"/>
      <c r="DU1339" s="4"/>
      <c r="DV1339" s="4"/>
      <c r="DW1339" s="4"/>
      <c r="DX1339" s="4"/>
      <c r="DY1339" s="4"/>
      <c r="DZ1339" s="4"/>
      <c r="EA1339" s="4"/>
      <c r="EB1339" s="4"/>
      <c r="EC1339" s="4"/>
      <c r="ED1339" s="4"/>
      <c r="EE1339" s="4"/>
      <c r="EF1339" s="4"/>
      <c r="EG1339" s="4"/>
      <c r="EH1339" s="4"/>
      <c r="EI1339" s="4"/>
      <c r="EJ1339" s="4"/>
      <c r="EK1339" s="4"/>
      <c r="EL1339" s="4"/>
      <c r="EM1339" s="4"/>
      <c r="EN1339" s="4"/>
      <c r="EO1339" s="4"/>
      <c r="EP1339" s="4"/>
      <c r="EQ1339" s="4"/>
      <c r="ER1339" s="4"/>
      <c r="ES1339" s="4"/>
      <c r="ET1339" s="4"/>
      <c r="EU1339" s="4"/>
      <c r="EV1339" s="4"/>
      <c r="EW1339" s="4"/>
      <c r="EX1339" s="4"/>
      <c r="EY1339" s="4"/>
      <c r="EZ1339" s="4"/>
      <c r="FA1339" s="4"/>
      <c r="FB1339" s="4"/>
      <c r="FC1339" s="4"/>
      <c r="FD1339" s="4"/>
      <c r="FE1339" s="4"/>
      <c r="FF1339" s="4"/>
      <c r="FG1339" s="4"/>
      <c r="FH1339" s="4"/>
      <c r="FI1339" s="4"/>
      <c r="FJ1339" s="4"/>
      <c r="FK1339" s="4"/>
      <c r="FL1339" s="4"/>
      <c r="FM1339" s="4"/>
      <c r="FN1339" s="4"/>
      <c r="FO1339" s="4"/>
      <c r="FP1339" s="4"/>
      <c r="FQ1339" s="4"/>
      <c r="FR1339" s="4"/>
    </row>
    <row r="1340" spans="19:174" s="10" customFormat="1" x14ac:dyDescent="0.25">
      <c r="S1340" s="92"/>
      <c r="T1340" s="1"/>
      <c r="U1340" s="1"/>
      <c r="V1340" s="1"/>
      <c r="W1340" s="1"/>
      <c r="X1340" s="1"/>
      <c r="Y1340" s="1"/>
      <c r="Z1340" s="2"/>
      <c r="AA1340" s="2"/>
      <c r="AB1340" s="2"/>
      <c r="AC1340" s="2"/>
      <c r="AD1340" s="2"/>
      <c r="AE1340" s="2"/>
      <c r="AF1340" s="2"/>
      <c r="AG1340" s="2"/>
      <c r="AH1340" s="2"/>
      <c r="AI1340" s="2"/>
      <c r="AJ1340" s="2"/>
      <c r="AK1340" s="2"/>
      <c r="AL1340" s="2"/>
      <c r="AM1340" s="2"/>
      <c r="AN1340" s="2"/>
      <c r="AO1340" s="2"/>
      <c r="AP1340" s="2"/>
      <c r="AQ1340" s="2"/>
      <c r="AR1340" s="2"/>
      <c r="AS1340" s="2"/>
      <c r="AT1340" s="2"/>
      <c r="AU1340" s="2"/>
      <c r="AV1340" s="2"/>
      <c r="AW1340" s="2"/>
      <c r="AX1340" s="2"/>
      <c r="AY1340" s="2"/>
      <c r="AZ1340" s="2"/>
      <c r="BA1340" s="2"/>
      <c r="BB1340" s="2"/>
      <c r="BC1340" s="2"/>
      <c r="BD1340" s="2"/>
      <c r="BE1340" s="2"/>
      <c r="BF1340" s="2"/>
      <c r="BG1340" s="2"/>
      <c r="BH1340" s="2"/>
      <c r="BI1340" s="2"/>
      <c r="BJ1340" s="2"/>
      <c r="BK1340" s="2"/>
      <c r="BL1340" s="2"/>
      <c r="BM1340" s="2"/>
      <c r="BN1340" s="2"/>
      <c r="BO1340" s="2"/>
      <c r="BP1340" s="2"/>
      <c r="BQ1340" s="3"/>
      <c r="BR1340" s="4"/>
      <c r="BS1340" s="4"/>
      <c r="BT1340" s="4"/>
      <c r="BU1340" s="4"/>
      <c r="BV1340" s="4"/>
      <c r="BW1340" s="4"/>
      <c r="BX1340" s="4"/>
      <c r="BY1340" s="4"/>
      <c r="BZ1340" s="4"/>
      <c r="CA1340" s="4"/>
      <c r="CB1340" s="4"/>
      <c r="CC1340" s="4"/>
      <c r="CD1340" s="4"/>
      <c r="CE1340" s="4"/>
      <c r="CF1340" s="4"/>
      <c r="CG1340" s="4"/>
      <c r="CH1340" s="4"/>
      <c r="CI1340" s="4"/>
      <c r="CJ1340" s="4"/>
      <c r="CK1340" s="4"/>
      <c r="CL1340" s="4"/>
      <c r="CM1340" s="4"/>
      <c r="CN1340" s="4"/>
      <c r="CO1340" s="4"/>
      <c r="CP1340" s="4"/>
      <c r="CQ1340" s="4"/>
      <c r="CR1340" s="4"/>
      <c r="CS1340" s="4"/>
      <c r="CT1340" s="4"/>
      <c r="CU1340" s="4"/>
      <c r="CV1340" s="4"/>
      <c r="CW1340" s="4"/>
      <c r="CX1340" s="4"/>
      <c r="CY1340" s="4"/>
      <c r="CZ1340" s="4"/>
      <c r="DA1340" s="4"/>
      <c r="DB1340" s="4"/>
      <c r="DC1340" s="4"/>
      <c r="DD1340" s="4"/>
      <c r="DE1340" s="4"/>
      <c r="DF1340" s="4"/>
      <c r="DG1340" s="4"/>
      <c r="DH1340" s="4"/>
      <c r="DI1340" s="4"/>
      <c r="DJ1340" s="4"/>
      <c r="DK1340" s="4"/>
      <c r="DL1340" s="4"/>
      <c r="DM1340" s="4"/>
      <c r="DN1340" s="4"/>
      <c r="DO1340" s="4"/>
      <c r="DP1340" s="4"/>
      <c r="DQ1340" s="4"/>
      <c r="DR1340" s="4"/>
      <c r="DS1340" s="4"/>
      <c r="DT1340" s="4"/>
      <c r="DU1340" s="4"/>
      <c r="DV1340" s="4"/>
      <c r="DW1340" s="4"/>
      <c r="DX1340" s="4"/>
      <c r="DY1340" s="4"/>
      <c r="DZ1340" s="4"/>
      <c r="EA1340" s="4"/>
      <c r="EB1340" s="4"/>
      <c r="EC1340" s="4"/>
      <c r="ED1340" s="4"/>
      <c r="EE1340" s="4"/>
      <c r="EF1340" s="4"/>
      <c r="EG1340" s="4"/>
      <c r="EH1340" s="4"/>
      <c r="EI1340" s="4"/>
      <c r="EJ1340" s="4"/>
      <c r="EK1340" s="4"/>
      <c r="EL1340" s="4"/>
      <c r="EM1340" s="4"/>
      <c r="EN1340" s="4"/>
      <c r="EO1340" s="4"/>
      <c r="EP1340" s="4"/>
      <c r="EQ1340" s="4"/>
      <c r="ER1340" s="4"/>
      <c r="ES1340" s="4"/>
      <c r="ET1340" s="4"/>
      <c r="EU1340" s="4"/>
      <c r="EV1340" s="4"/>
      <c r="EW1340" s="4"/>
      <c r="EX1340" s="4"/>
      <c r="EY1340" s="4"/>
      <c r="EZ1340" s="4"/>
      <c r="FA1340" s="4"/>
      <c r="FB1340" s="4"/>
      <c r="FC1340" s="4"/>
      <c r="FD1340" s="4"/>
      <c r="FE1340" s="4"/>
      <c r="FF1340" s="4"/>
      <c r="FG1340" s="4"/>
      <c r="FH1340" s="4"/>
      <c r="FI1340" s="4"/>
      <c r="FJ1340" s="4"/>
      <c r="FK1340" s="4"/>
      <c r="FL1340" s="4"/>
      <c r="FM1340" s="4"/>
      <c r="FN1340" s="4"/>
      <c r="FO1340" s="4"/>
      <c r="FP1340" s="4"/>
      <c r="FQ1340" s="4"/>
      <c r="FR1340" s="4"/>
    </row>
    <row r="1341" spans="19:174" s="10" customFormat="1" x14ac:dyDescent="0.25">
      <c r="S1341" s="92"/>
      <c r="T1341" s="1"/>
      <c r="U1341" s="1"/>
      <c r="V1341" s="1"/>
      <c r="W1341" s="1"/>
      <c r="X1341" s="1"/>
      <c r="Y1341" s="1"/>
      <c r="Z1341" s="2"/>
      <c r="AA1341" s="2"/>
      <c r="AB1341" s="2"/>
      <c r="AC1341" s="2"/>
      <c r="AD1341" s="2"/>
      <c r="AE1341" s="2"/>
      <c r="AF1341" s="2"/>
      <c r="AG1341" s="2"/>
      <c r="AH1341" s="2"/>
      <c r="AI1341" s="2"/>
      <c r="AJ1341" s="2"/>
      <c r="AK1341" s="2"/>
      <c r="AL1341" s="2"/>
      <c r="AM1341" s="2"/>
      <c r="AN1341" s="2"/>
      <c r="AO1341" s="2"/>
      <c r="AP1341" s="2"/>
      <c r="AQ1341" s="2"/>
      <c r="AR1341" s="2"/>
      <c r="AS1341" s="2"/>
      <c r="AT1341" s="2"/>
      <c r="AU1341" s="2"/>
      <c r="AV1341" s="2"/>
      <c r="AW1341" s="2"/>
      <c r="AX1341" s="2"/>
      <c r="AY1341" s="2"/>
      <c r="AZ1341" s="2"/>
      <c r="BA1341" s="2"/>
      <c r="BB1341" s="2"/>
      <c r="BC1341" s="2"/>
      <c r="BD1341" s="2"/>
      <c r="BE1341" s="2"/>
      <c r="BF1341" s="2"/>
      <c r="BG1341" s="2"/>
      <c r="BH1341" s="2"/>
      <c r="BI1341" s="2"/>
      <c r="BJ1341" s="2"/>
      <c r="BK1341" s="2"/>
      <c r="BL1341" s="2"/>
      <c r="BM1341" s="2"/>
      <c r="BN1341" s="2"/>
      <c r="BO1341" s="2"/>
      <c r="BP1341" s="2"/>
      <c r="BQ1341" s="3"/>
      <c r="BR1341" s="4"/>
      <c r="BS1341" s="4"/>
      <c r="BT1341" s="4"/>
      <c r="BU1341" s="4"/>
      <c r="BV1341" s="4"/>
      <c r="BW1341" s="4"/>
      <c r="BX1341" s="4"/>
      <c r="BY1341" s="4"/>
      <c r="BZ1341" s="4"/>
      <c r="CA1341" s="4"/>
      <c r="CB1341" s="4"/>
      <c r="CC1341" s="4"/>
      <c r="CD1341" s="4"/>
      <c r="CE1341" s="4"/>
      <c r="CF1341" s="4"/>
      <c r="CG1341" s="4"/>
      <c r="CH1341" s="4"/>
      <c r="CI1341" s="4"/>
      <c r="CJ1341" s="4"/>
      <c r="CK1341" s="4"/>
      <c r="CL1341" s="4"/>
      <c r="CM1341" s="4"/>
      <c r="CN1341" s="4"/>
      <c r="CO1341" s="4"/>
      <c r="CP1341" s="4"/>
      <c r="CQ1341" s="4"/>
      <c r="CR1341" s="4"/>
      <c r="CS1341" s="4"/>
      <c r="CT1341" s="4"/>
      <c r="CU1341" s="4"/>
      <c r="CV1341" s="4"/>
      <c r="CW1341" s="4"/>
      <c r="CX1341" s="4"/>
      <c r="CY1341" s="4"/>
      <c r="CZ1341" s="4"/>
      <c r="DA1341" s="4"/>
      <c r="DB1341" s="4"/>
      <c r="DC1341" s="4"/>
      <c r="DD1341" s="4"/>
      <c r="DE1341" s="4"/>
      <c r="DF1341" s="4"/>
      <c r="DG1341" s="4"/>
      <c r="DH1341" s="4"/>
      <c r="DI1341" s="4"/>
      <c r="DJ1341" s="4"/>
      <c r="DK1341" s="4"/>
      <c r="DL1341" s="4"/>
      <c r="DM1341" s="4"/>
      <c r="DN1341" s="4"/>
      <c r="DO1341" s="4"/>
      <c r="DP1341" s="4"/>
      <c r="DQ1341" s="4"/>
      <c r="DR1341" s="4"/>
      <c r="DS1341" s="4"/>
      <c r="DT1341" s="4"/>
      <c r="DU1341" s="4"/>
      <c r="DV1341" s="4"/>
      <c r="DW1341" s="4"/>
      <c r="DX1341" s="4"/>
      <c r="DY1341" s="4"/>
      <c r="DZ1341" s="4"/>
      <c r="EA1341" s="4"/>
      <c r="EB1341" s="4"/>
      <c r="EC1341" s="4"/>
      <c r="ED1341" s="4"/>
      <c r="EE1341" s="4"/>
      <c r="EF1341" s="4"/>
      <c r="EG1341" s="4"/>
      <c r="EH1341" s="4"/>
      <c r="EI1341" s="4"/>
      <c r="EJ1341" s="4"/>
      <c r="EK1341" s="4"/>
      <c r="EL1341" s="4"/>
      <c r="EM1341" s="4"/>
      <c r="EN1341" s="4"/>
      <c r="EO1341" s="4"/>
      <c r="EP1341" s="4"/>
      <c r="EQ1341" s="4"/>
      <c r="ER1341" s="4"/>
      <c r="ES1341" s="4"/>
      <c r="ET1341" s="4"/>
      <c r="EU1341" s="4"/>
      <c r="EV1341" s="4"/>
      <c r="EW1341" s="4"/>
      <c r="EX1341" s="4"/>
      <c r="EY1341" s="4"/>
      <c r="EZ1341" s="4"/>
      <c r="FA1341" s="4"/>
      <c r="FB1341" s="4"/>
      <c r="FC1341" s="4"/>
      <c r="FD1341" s="4"/>
      <c r="FE1341" s="4"/>
      <c r="FF1341" s="4"/>
      <c r="FG1341" s="4"/>
      <c r="FH1341" s="4"/>
      <c r="FI1341" s="4"/>
      <c r="FJ1341" s="4"/>
      <c r="FK1341" s="4"/>
      <c r="FL1341" s="4"/>
      <c r="FM1341" s="4"/>
      <c r="FN1341" s="4"/>
      <c r="FO1341" s="4"/>
      <c r="FP1341" s="4"/>
      <c r="FQ1341" s="4"/>
      <c r="FR1341" s="4"/>
    </row>
    <row r="1342" spans="19:174" s="10" customFormat="1" x14ac:dyDescent="0.25">
      <c r="S1342" s="92"/>
      <c r="T1342" s="1"/>
      <c r="U1342" s="1"/>
      <c r="V1342" s="1"/>
      <c r="W1342" s="1"/>
      <c r="X1342" s="1"/>
      <c r="Y1342" s="1"/>
      <c r="Z1342" s="2"/>
      <c r="AA1342" s="2"/>
      <c r="AB1342" s="2"/>
      <c r="AC1342" s="2"/>
      <c r="AD1342" s="2"/>
      <c r="AE1342" s="2"/>
      <c r="AF1342" s="2"/>
      <c r="AG1342" s="2"/>
      <c r="AH1342" s="2"/>
      <c r="AI1342" s="2"/>
      <c r="AJ1342" s="2"/>
      <c r="AK1342" s="2"/>
      <c r="AL1342" s="2"/>
      <c r="AM1342" s="2"/>
      <c r="AN1342" s="2"/>
      <c r="AO1342" s="2"/>
      <c r="AP1342" s="2"/>
      <c r="AQ1342" s="2"/>
      <c r="AR1342" s="2"/>
      <c r="AS1342" s="2"/>
      <c r="AT1342" s="2"/>
      <c r="AU1342" s="2"/>
      <c r="AV1342" s="2"/>
      <c r="AW1342" s="2"/>
      <c r="AX1342" s="2"/>
      <c r="AY1342" s="2"/>
      <c r="AZ1342" s="2"/>
      <c r="BA1342" s="2"/>
      <c r="BB1342" s="2"/>
      <c r="BC1342" s="2"/>
      <c r="BD1342" s="2"/>
      <c r="BE1342" s="2"/>
      <c r="BF1342" s="2"/>
      <c r="BG1342" s="2"/>
      <c r="BH1342" s="2"/>
      <c r="BI1342" s="2"/>
      <c r="BJ1342" s="2"/>
      <c r="BK1342" s="2"/>
      <c r="BL1342" s="2"/>
      <c r="BM1342" s="2"/>
      <c r="BN1342" s="2"/>
      <c r="BO1342" s="2"/>
      <c r="BP1342" s="2"/>
      <c r="BQ1342" s="3"/>
      <c r="BR1342" s="4"/>
      <c r="BS1342" s="4"/>
      <c r="BT1342" s="4"/>
      <c r="BU1342" s="4"/>
      <c r="BV1342" s="4"/>
      <c r="BW1342" s="4"/>
      <c r="BX1342" s="4"/>
      <c r="BY1342" s="4"/>
      <c r="BZ1342" s="4"/>
      <c r="CA1342" s="4"/>
      <c r="CB1342" s="4"/>
      <c r="CC1342" s="4"/>
      <c r="CD1342" s="4"/>
      <c r="CE1342" s="4"/>
      <c r="CF1342" s="4"/>
      <c r="CG1342" s="4"/>
      <c r="CH1342" s="4"/>
      <c r="CI1342" s="4"/>
      <c r="CJ1342" s="4"/>
      <c r="CK1342" s="4"/>
      <c r="CL1342" s="4"/>
      <c r="CM1342" s="4"/>
      <c r="CN1342" s="4"/>
      <c r="CO1342" s="4"/>
      <c r="CP1342" s="4"/>
      <c r="CQ1342" s="4"/>
      <c r="CR1342" s="4"/>
      <c r="CS1342" s="4"/>
      <c r="CT1342" s="4"/>
      <c r="CU1342" s="4"/>
      <c r="CV1342" s="4"/>
      <c r="CW1342" s="4"/>
      <c r="CX1342" s="4"/>
      <c r="CY1342" s="4"/>
      <c r="CZ1342" s="4"/>
      <c r="DA1342" s="4"/>
      <c r="DB1342" s="4"/>
      <c r="DC1342" s="4"/>
      <c r="DD1342" s="4"/>
      <c r="DE1342" s="4"/>
      <c r="DF1342" s="4"/>
      <c r="DG1342" s="4"/>
      <c r="DH1342" s="4"/>
      <c r="DI1342" s="4"/>
      <c r="DJ1342" s="4"/>
      <c r="DK1342" s="4"/>
      <c r="DL1342" s="4"/>
      <c r="DM1342" s="4"/>
      <c r="DN1342" s="4"/>
      <c r="DO1342" s="4"/>
      <c r="DP1342" s="4"/>
      <c r="DQ1342" s="4"/>
      <c r="DR1342" s="4"/>
      <c r="DS1342" s="4"/>
      <c r="DT1342" s="4"/>
      <c r="DU1342" s="4"/>
      <c r="DV1342" s="4"/>
      <c r="DW1342" s="4"/>
      <c r="DX1342" s="4"/>
      <c r="DY1342" s="4"/>
      <c r="DZ1342" s="4"/>
      <c r="EA1342" s="4"/>
      <c r="EB1342" s="4"/>
      <c r="EC1342" s="4"/>
      <c r="ED1342" s="4"/>
      <c r="EE1342" s="4"/>
      <c r="EF1342" s="4"/>
      <c r="EG1342" s="4"/>
      <c r="EH1342" s="4"/>
      <c r="EI1342" s="4"/>
      <c r="EJ1342" s="4"/>
      <c r="EK1342" s="4"/>
      <c r="EL1342" s="4"/>
      <c r="EM1342" s="4"/>
      <c r="EN1342" s="4"/>
      <c r="EO1342" s="4"/>
      <c r="EP1342" s="4"/>
      <c r="EQ1342" s="4"/>
      <c r="ER1342" s="4"/>
      <c r="ES1342" s="4"/>
      <c r="ET1342" s="4"/>
      <c r="EU1342" s="4"/>
      <c r="EV1342" s="4"/>
      <c r="EW1342" s="4"/>
      <c r="EX1342" s="4"/>
      <c r="EY1342" s="4"/>
      <c r="EZ1342" s="4"/>
      <c r="FA1342" s="4"/>
      <c r="FB1342" s="4"/>
      <c r="FC1342" s="4"/>
      <c r="FD1342" s="4"/>
      <c r="FE1342" s="4"/>
      <c r="FF1342" s="4"/>
      <c r="FG1342" s="4"/>
      <c r="FH1342" s="4"/>
      <c r="FI1342" s="4"/>
      <c r="FJ1342" s="4"/>
      <c r="FK1342" s="4"/>
      <c r="FL1342" s="4"/>
      <c r="FM1342" s="4"/>
      <c r="FN1342" s="4"/>
      <c r="FO1342" s="4"/>
      <c r="FP1342" s="4"/>
      <c r="FQ1342" s="4"/>
      <c r="FR1342" s="4"/>
    </row>
    <row r="1343" spans="19:174" s="10" customFormat="1" x14ac:dyDescent="0.25">
      <c r="S1343" s="92"/>
      <c r="T1343" s="1"/>
      <c r="U1343" s="1"/>
      <c r="V1343" s="1"/>
      <c r="W1343" s="1"/>
      <c r="X1343" s="1"/>
      <c r="Y1343" s="1"/>
      <c r="Z1343" s="2"/>
      <c r="AA1343" s="2"/>
      <c r="AB1343" s="2"/>
      <c r="AC1343" s="2"/>
      <c r="AD1343" s="2"/>
      <c r="AE1343" s="2"/>
      <c r="AF1343" s="2"/>
      <c r="AG1343" s="2"/>
      <c r="AH1343" s="2"/>
      <c r="AI1343" s="2"/>
      <c r="AJ1343" s="2"/>
      <c r="AK1343" s="2"/>
      <c r="AL1343" s="2"/>
      <c r="AM1343" s="2"/>
      <c r="AN1343" s="2"/>
      <c r="AO1343" s="2"/>
      <c r="AP1343" s="2"/>
      <c r="AQ1343" s="2"/>
      <c r="AR1343" s="2"/>
      <c r="AS1343" s="2"/>
      <c r="AT1343" s="2"/>
      <c r="AU1343" s="2"/>
      <c r="AV1343" s="2"/>
      <c r="AW1343" s="2"/>
      <c r="AX1343" s="2"/>
      <c r="AY1343" s="2"/>
      <c r="AZ1343" s="2"/>
      <c r="BA1343" s="2"/>
      <c r="BB1343" s="2"/>
      <c r="BC1343" s="2"/>
      <c r="BD1343" s="2"/>
      <c r="BE1343" s="2"/>
      <c r="BF1343" s="2"/>
      <c r="BG1343" s="2"/>
      <c r="BH1343" s="2"/>
      <c r="BI1343" s="2"/>
      <c r="BJ1343" s="2"/>
      <c r="BK1343" s="2"/>
      <c r="BL1343" s="2"/>
      <c r="BM1343" s="2"/>
      <c r="BN1343" s="2"/>
      <c r="BO1343" s="2"/>
      <c r="BP1343" s="2"/>
      <c r="BQ1343" s="3"/>
      <c r="BR1343" s="4"/>
      <c r="BS1343" s="4"/>
      <c r="BT1343" s="4"/>
      <c r="BU1343" s="4"/>
      <c r="BV1343" s="4"/>
      <c r="BW1343" s="4"/>
      <c r="BX1343" s="4"/>
      <c r="BY1343" s="4"/>
      <c r="BZ1343" s="4"/>
      <c r="CA1343" s="4"/>
      <c r="CB1343" s="4"/>
      <c r="CC1343" s="4"/>
      <c r="CD1343" s="4"/>
      <c r="CE1343" s="4"/>
      <c r="CF1343" s="4"/>
      <c r="CG1343" s="4"/>
      <c r="CH1343" s="4"/>
      <c r="CI1343" s="4"/>
      <c r="CJ1343" s="4"/>
      <c r="CK1343" s="4"/>
      <c r="CL1343" s="4"/>
      <c r="CM1343" s="4"/>
      <c r="CN1343" s="4"/>
      <c r="CO1343" s="4"/>
      <c r="CP1343" s="4"/>
      <c r="CQ1343" s="4"/>
      <c r="CR1343" s="4"/>
      <c r="CS1343" s="4"/>
      <c r="CT1343" s="4"/>
      <c r="CU1343" s="4"/>
      <c r="CV1343" s="4"/>
      <c r="CW1343" s="4"/>
      <c r="CX1343" s="4"/>
      <c r="CY1343" s="4"/>
      <c r="CZ1343" s="4"/>
      <c r="DA1343" s="4"/>
      <c r="DB1343" s="4"/>
      <c r="DC1343" s="4"/>
      <c r="DD1343" s="4"/>
      <c r="DE1343" s="4"/>
      <c r="DF1343" s="4"/>
      <c r="DG1343" s="4"/>
      <c r="DH1343" s="4"/>
      <c r="DI1343" s="4"/>
      <c r="DJ1343" s="4"/>
      <c r="DK1343" s="4"/>
      <c r="DL1343" s="4"/>
      <c r="DM1343" s="4"/>
      <c r="DN1343" s="4"/>
      <c r="DO1343" s="4"/>
      <c r="DP1343" s="4"/>
      <c r="DQ1343" s="4"/>
      <c r="DR1343" s="4"/>
      <c r="DS1343" s="4"/>
      <c r="DT1343" s="4"/>
      <c r="DU1343" s="4"/>
      <c r="DV1343" s="4"/>
      <c r="DW1343" s="4"/>
      <c r="DX1343" s="4"/>
      <c r="DY1343" s="4"/>
      <c r="DZ1343" s="4"/>
      <c r="EA1343" s="4"/>
      <c r="EB1343" s="4"/>
      <c r="EC1343" s="4"/>
      <c r="ED1343" s="4"/>
      <c r="EE1343" s="4"/>
      <c r="EF1343" s="4"/>
      <c r="EG1343" s="4"/>
      <c r="EH1343" s="4"/>
      <c r="EI1343" s="4"/>
      <c r="EJ1343" s="4"/>
      <c r="EK1343" s="4"/>
      <c r="EL1343" s="4"/>
      <c r="EM1343" s="4"/>
      <c r="EN1343" s="4"/>
      <c r="EO1343" s="4"/>
      <c r="EP1343" s="4"/>
      <c r="EQ1343" s="4"/>
      <c r="ER1343" s="4"/>
      <c r="ES1343" s="4"/>
      <c r="ET1343" s="4"/>
      <c r="EU1343" s="4"/>
      <c r="EV1343" s="4"/>
      <c r="EW1343" s="4"/>
      <c r="EX1343" s="4"/>
      <c r="EY1343" s="4"/>
      <c r="EZ1343" s="4"/>
      <c r="FA1343" s="4"/>
      <c r="FB1343" s="4"/>
      <c r="FC1343" s="4"/>
      <c r="FD1343" s="4"/>
      <c r="FE1343" s="4"/>
      <c r="FF1343" s="4"/>
      <c r="FG1343" s="4"/>
      <c r="FH1343" s="4"/>
      <c r="FI1343" s="4"/>
      <c r="FJ1343" s="4"/>
      <c r="FK1343" s="4"/>
      <c r="FL1343" s="4"/>
      <c r="FM1343" s="4"/>
      <c r="FN1343" s="4"/>
      <c r="FO1343" s="4"/>
      <c r="FP1343" s="4"/>
      <c r="FQ1343" s="4"/>
      <c r="FR1343" s="4"/>
    </row>
    <row r="1344" spans="19:174" s="10" customFormat="1" x14ac:dyDescent="0.25">
      <c r="S1344" s="92"/>
      <c r="T1344" s="1"/>
      <c r="U1344" s="1"/>
      <c r="V1344" s="1"/>
      <c r="W1344" s="1"/>
      <c r="X1344" s="1"/>
      <c r="Y1344" s="1"/>
      <c r="Z1344" s="2"/>
      <c r="AA1344" s="2"/>
      <c r="AB1344" s="2"/>
      <c r="AC1344" s="2"/>
      <c r="AD1344" s="2"/>
      <c r="AE1344" s="2"/>
      <c r="AF1344" s="2"/>
      <c r="AG1344" s="2"/>
      <c r="AH1344" s="2"/>
      <c r="AI1344" s="2"/>
      <c r="AJ1344" s="2"/>
      <c r="AK1344" s="2"/>
      <c r="AL1344" s="2"/>
      <c r="AM1344" s="2"/>
      <c r="AN1344" s="2"/>
      <c r="AO1344" s="2"/>
      <c r="AP1344" s="2"/>
      <c r="AQ1344" s="2"/>
      <c r="AR1344" s="2"/>
      <c r="AS1344" s="2"/>
      <c r="AT1344" s="2"/>
      <c r="AU1344" s="2"/>
      <c r="AV1344" s="2"/>
      <c r="AW1344" s="2"/>
      <c r="AX1344" s="2"/>
      <c r="AY1344" s="2"/>
      <c r="AZ1344" s="2"/>
      <c r="BA1344" s="2"/>
      <c r="BB1344" s="2"/>
      <c r="BC1344" s="2"/>
      <c r="BD1344" s="2"/>
      <c r="BE1344" s="2"/>
      <c r="BF1344" s="2"/>
      <c r="BG1344" s="2"/>
      <c r="BH1344" s="2"/>
      <c r="BI1344" s="2"/>
      <c r="BJ1344" s="2"/>
      <c r="BK1344" s="2"/>
      <c r="BL1344" s="2"/>
      <c r="BM1344" s="2"/>
      <c r="BN1344" s="2"/>
      <c r="BO1344" s="2"/>
      <c r="BP1344" s="2"/>
      <c r="BQ1344" s="3"/>
      <c r="BR1344" s="4"/>
      <c r="BS1344" s="4"/>
      <c r="BT1344" s="4"/>
      <c r="BU1344" s="4"/>
      <c r="BV1344" s="4"/>
      <c r="BW1344" s="4"/>
      <c r="BX1344" s="4"/>
      <c r="BY1344" s="4"/>
      <c r="BZ1344" s="4"/>
      <c r="CA1344" s="4"/>
      <c r="CB1344" s="4"/>
      <c r="CC1344" s="4"/>
      <c r="CD1344" s="4"/>
      <c r="CE1344" s="4"/>
      <c r="CF1344" s="4"/>
      <c r="CG1344" s="4"/>
      <c r="CH1344" s="4"/>
      <c r="CI1344" s="4"/>
      <c r="CJ1344" s="4"/>
      <c r="CK1344" s="4"/>
      <c r="CL1344" s="4"/>
      <c r="CM1344" s="4"/>
      <c r="CN1344" s="4"/>
      <c r="CO1344" s="4"/>
      <c r="CP1344" s="4"/>
      <c r="CQ1344" s="4"/>
      <c r="CR1344" s="4"/>
      <c r="CS1344" s="4"/>
      <c r="CT1344" s="4"/>
      <c r="CU1344" s="4"/>
      <c r="CV1344" s="4"/>
      <c r="CW1344" s="4"/>
      <c r="CX1344" s="4"/>
      <c r="CY1344" s="4"/>
      <c r="CZ1344" s="4"/>
      <c r="DA1344" s="4"/>
      <c r="DB1344" s="4"/>
      <c r="DC1344" s="4"/>
      <c r="DD1344" s="4"/>
      <c r="DE1344" s="4"/>
      <c r="DF1344" s="4"/>
      <c r="DG1344" s="4"/>
      <c r="DH1344" s="4"/>
      <c r="DI1344" s="4"/>
      <c r="DJ1344" s="4"/>
      <c r="DK1344" s="4"/>
      <c r="DL1344" s="4"/>
      <c r="DM1344" s="4"/>
      <c r="DN1344" s="4"/>
      <c r="DO1344" s="4"/>
      <c r="DP1344" s="4"/>
      <c r="DQ1344" s="4"/>
      <c r="DR1344" s="4"/>
      <c r="DS1344" s="4"/>
      <c r="DT1344" s="4"/>
      <c r="DU1344" s="4"/>
      <c r="DV1344" s="4"/>
      <c r="DW1344" s="4"/>
      <c r="DX1344" s="4"/>
      <c r="DY1344" s="4"/>
      <c r="DZ1344" s="4"/>
      <c r="EA1344" s="4"/>
      <c r="EB1344" s="4"/>
      <c r="EC1344" s="4"/>
      <c r="ED1344" s="4"/>
      <c r="EE1344" s="4"/>
      <c r="EF1344" s="4"/>
      <c r="EG1344" s="4"/>
      <c r="EH1344" s="4"/>
      <c r="EI1344" s="4"/>
      <c r="EJ1344" s="4"/>
      <c r="EK1344" s="4"/>
      <c r="EL1344" s="4"/>
      <c r="EM1344" s="4"/>
      <c r="EN1344" s="4"/>
      <c r="EO1344" s="4"/>
      <c r="EP1344" s="4"/>
      <c r="EQ1344" s="4"/>
      <c r="ER1344" s="4"/>
      <c r="ES1344" s="4"/>
      <c r="ET1344" s="4"/>
      <c r="EU1344" s="4"/>
      <c r="EV1344" s="4"/>
      <c r="EW1344" s="4"/>
      <c r="EX1344" s="4"/>
      <c r="EY1344" s="4"/>
      <c r="EZ1344" s="4"/>
      <c r="FA1344" s="4"/>
      <c r="FB1344" s="4"/>
      <c r="FC1344" s="4"/>
      <c r="FD1344" s="4"/>
      <c r="FE1344" s="4"/>
      <c r="FF1344" s="4"/>
      <c r="FG1344" s="4"/>
      <c r="FH1344" s="4"/>
      <c r="FI1344" s="4"/>
      <c r="FJ1344" s="4"/>
      <c r="FK1344" s="4"/>
      <c r="FL1344" s="4"/>
      <c r="FM1344" s="4"/>
      <c r="FN1344" s="4"/>
      <c r="FO1344" s="4"/>
      <c r="FP1344" s="4"/>
      <c r="FQ1344" s="4"/>
      <c r="FR1344" s="4"/>
    </row>
    <row r="1345" spans="19:174" s="10" customFormat="1" x14ac:dyDescent="0.25">
      <c r="S1345" s="92"/>
      <c r="T1345" s="1"/>
      <c r="U1345" s="1"/>
      <c r="V1345" s="1"/>
      <c r="W1345" s="1"/>
      <c r="X1345" s="1"/>
      <c r="Y1345" s="1"/>
      <c r="Z1345" s="2"/>
      <c r="AA1345" s="2"/>
      <c r="AB1345" s="2"/>
      <c r="AC1345" s="2"/>
      <c r="AD1345" s="2"/>
      <c r="AE1345" s="2"/>
      <c r="AF1345" s="2"/>
      <c r="AG1345" s="2"/>
      <c r="AH1345" s="2"/>
      <c r="AI1345" s="2"/>
      <c r="AJ1345" s="2"/>
      <c r="AK1345" s="2"/>
      <c r="AL1345" s="2"/>
      <c r="AM1345" s="2"/>
      <c r="AN1345" s="2"/>
      <c r="AO1345" s="2"/>
      <c r="AP1345" s="2"/>
      <c r="AQ1345" s="2"/>
      <c r="AR1345" s="2"/>
      <c r="AS1345" s="2"/>
      <c r="AT1345" s="2"/>
      <c r="AU1345" s="2"/>
      <c r="AV1345" s="2"/>
      <c r="AW1345" s="2"/>
      <c r="AX1345" s="2"/>
      <c r="AY1345" s="2"/>
      <c r="AZ1345" s="2"/>
      <c r="BA1345" s="2"/>
      <c r="BB1345" s="2"/>
      <c r="BC1345" s="2"/>
      <c r="BD1345" s="2"/>
      <c r="BE1345" s="2"/>
      <c r="BF1345" s="2"/>
      <c r="BG1345" s="2"/>
      <c r="BH1345" s="2"/>
      <c r="BI1345" s="2"/>
      <c r="BJ1345" s="2"/>
      <c r="BK1345" s="2"/>
      <c r="BL1345" s="2"/>
      <c r="BM1345" s="2"/>
      <c r="BN1345" s="2"/>
      <c r="BO1345" s="2"/>
      <c r="BP1345" s="2"/>
      <c r="BQ1345" s="3"/>
      <c r="BR1345" s="4"/>
      <c r="BS1345" s="4"/>
      <c r="BT1345" s="4"/>
      <c r="BU1345" s="4"/>
      <c r="BV1345" s="4"/>
      <c r="BW1345" s="4"/>
      <c r="BX1345" s="4"/>
      <c r="BY1345" s="4"/>
      <c r="BZ1345" s="4"/>
      <c r="CA1345" s="4"/>
      <c r="CB1345" s="4"/>
      <c r="CC1345" s="4"/>
      <c r="CD1345" s="4"/>
      <c r="CE1345" s="4"/>
      <c r="CF1345" s="4"/>
      <c r="CG1345" s="4"/>
      <c r="CH1345" s="4"/>
      <c r="CI1345" s="4"/>
      <c r="CJ1345" s="4"/>
      <c r="CK1345" s="4"/>
      <c r="CL1345" s="4"/>
      <c r="CM1345" s="4"/>
      <c r="CN1345" s="4"/>
      <c r="CO1345" s="4"/>
      <c r="CP1345" s="4"/>
      <c r="CQ1345" s="4"/>
      <c r="CR1345" s="4"/>
      <c r="CS1345" s="4"/>
      <c r="CT1345" s="4"/>
      <c r="CU1345" s="4"/>
      <c r="CV1345" s="4"/>
      <c r="CW1345" s="4"/>
      <c r="CX1345" s="4"/>
      <c r="CY1345" s="4"/>
      <c r="CZ1345" s="4"/>
      <c r="DA1345" s="4"/>
      <c r="DB1345" s="4"/>
      <c r="DC1345" s="4"/>
      <c r="DD1345" s="4"/>
      <c r="DE1345" s="4"/>
      <c r="DF1345" s="4"/>
      <c r="DG1345" s="4"/>
      <c r="DH1345" s="4"/>
      <c r="DI1345" s="4"/>
      <c r="DJ1345" s="4"/>
      <c r="DK1345" s="4"/>
      <c r="DL1345" s="4"/>
      <c r="DM1345" s="4"/>
      <c r="DN1345" s="4"/>
      <c r="DO1345" s="4"/>
      <c r="DP1345" s="4"/>
      <c r="DQ1345" s="4"/>
      <c r="DR1345" s="4"/>
      <c r="DS1345" s="4"/>
      <c r="DT1345" s="4"/>
      <c r="DU1345" s="4"/>
      <c r="DV1345" s="4"/>
      <c r="DW1345" s="4"/>
      <c r="DX1345" s="4"/>
      <c r="DY1345" s="4"/>
      <c r="DZ1345" s="4"/>
      <c r="EA1345" s="4"/>
      <c r="EB1345" s="4"/>
      <c r="EC1345" s="4"/>
      <c r="ED1345" s="4"/>
      <c r="EE1345" s="4"/>
      <c r="EF1345" s="4"/>
      <c r="EG1345" s="4"/>
      <c r="EH1345" s="4"/>
      <c r="EI1345" s="4"/>
      <c r="EJ1345" s="4"/>
      <c r="EK1345" s="4"/>
      <c r="EL1345" s="4"/>
      <c r="EM1345" s="4"/>
      <c r="EN1345" s="4"/>
      <c r="EO1345" s="4"/>
      <c r="EP1345" s="4"/>
      <c r="EQ1345" s="4"/>
      <c r="ER1345" s="4"/>
      <c r="ES1345" s="4"/>
      <c r="ET1345" s="4"/>
      <c r="EU1345" s="4"/>
      <c r="EV1345" s="4"/>
      <c r="EW1345" s="4"/>
      <c r="EX1345" s="4"/>
      <c r="EY1345" s="4"/>
      <c r="EZ1345" s="4"/>
      <c r="FA1345" s="4"/>
      <c r="FB1345" s="4"/>
      <c r="FC1345" s="4"/>
      <c r="FD1345" s="4"/>
      <c r="FE1345" s="4"/>
      <c r="FF1345" s="4"/>
      <c r="FG1345" s="4"/>
      <c r="FH1345" s="4"/>
      <c r="FI1345" s="4"/>
      <c r="FJ1345" s="4"/>
      <c r="FK1345" s="4"/>
      <c r="FL1345" s="4"/>
      <c r="FM1345" s="4"/>
      <c r="FN1345" s="4"/>
      <c r="FO1345" s="4"/>
      <c r="FP1345" s="4"/>
      <c r="FQ1345" s="4"/>
      <c r="FR1345" s="4"/>
    </row>
    <row r="1346" spans="19:174" s="10" customFormat="1" x14ac:dyDescent="0.25">
      <c r="S1346" s="92"/>
      <c r="T1346" s="1"/>
      <c r="U1346" s="1"/>
      <c r="V1346" s="1"/>
      <c r="W1346" s="1"/>
      <c r="X1346" s="1"/>
      <c r="Y1346" s="1"/>
      <c r="Z1346" s="2"/>
      <c r="AA1346" s="2"/>
      <c r="AB1346" s="2"/>
      <c r="AC1346" s="2"/>
      <c r="AD1346" s="2"/>
      <c r="AE1346" s="2"/>
      <c r="AF1346" s="2"/>
      <c r="AG1346" s="2"/>
      <c r="AH1346" s="2"/>
      <c r="AI1346" s="2"/>
      <c r="AJ1346" s="2"/>
      <c r="AK1346" s="2"/>
      <c r="AL1346" s="2"/>
      <c r="AM1346" s="2"/>
      <c r="AN1346" s="2"/>
      <c r="AO1346" s="2"/>
      <c r="AP1346" s="2"/>
      <c r="AQ1346" s="2"/>
      <c r="AR1346" s="2"/>
      <c r="AS1346" s="2"/>
      <c r="AT1346" s="2"/>
      <c r="AU1346" s="2"/>
      <c r="AV1346" s="2"/>
      <c r="AW1346" s="2"/>
      <c r="AX1346" s="2"/>
      <c r="AY1346" s="2"/>
      <c r="AZ1346" s="2"/>
      <c r="BA1346" s="2"/>
      <c r="BB1346" s="2"/>
      <c r="BC1346" s="2"/>
      <c r="BD1346" s="2"/>
      <c r="BE1346" s="2"/>
      <c r="BF1346" s="2"/>
      <c r="BG1346" s="2"/>
      <c r="BH1346" s="2"/>
      <c r="BI1346" s="2"/>
      <c r="BJ1346" s="2"/>
      <c r="BK1346" s="2"/>
      <c r="BL1346" s="2"/>
      <c r="BM1346" s="2"/>
      <c r="BN1346" s="2"/>
      <c r="BO1346" s="2"/>
      <c r="BP1346" s="2"/>
      <c r="BQ1346" s="3"/>
      <c r="BR1346" s="4"/>
      <c r="BS1346" s="4"/>
      <c r="BT1346" s="4"/>
      <c r="BU1346" s="4"/>
      <c r="BV1346" s="4"/>
      <c r="BW1346" s="4"/>
      <c r="BX1346" s="4"/>
      <c r="BY1346" s="4"/>
      <c r="BZ1346" s="4"/>
      <c r="CA1346" s="4"/>
      <c r="CB1346" s="4"/>
      <c r="CC1346" s="4"/>
      <c r="CD1346" s="4"/>
      <c r="CE1346" s="4"/>
      <c r="CF1346" s="4"/>
      <c r="CG1346" s="4"/>
      <c r="CH1346" s="4"/>
      <c r="CI1346" s="4"/>
      <c r="CJ1346" s="4"/>
      <c r="CK1346" s="4"/>
      <c r="CL1346" s="4"/>
      <c r="CM1346" s="4"/>
      <c r="CN1346" s="4"/>
      <c r="CO1346" s="4"/>
      <c r="CP1346" s="4"/>
      <c r="CQ1346" s="4"/>
      <c r="CR1346" s="4"/>
      <c r="CS1346" s="4"/>
      <c r="CT1346" s="4"/>
      <c r="CU1346" s="4"/>
      <c r="CV1346" s="4"/>
      <c r="CW1346" s="4"/>
      <c r="CX1346" s="4"/>
      <c r="CY1346" s="4"/>
      <c r="CZ1346" s="4"/>
      <c r="DA1346" s="4"/>
      <c r="DB1346" s="4"/>
      <c r="DC1346" s="4"/>
      <c r="DD1346" s="4"/>
      <c r="DE1346" s="4"/>
      <c r="DF1346" s="4"/>
      <c r="DG1346" s="4"/>
      <c r="DH1346" s="4"/>
      <c r="DI1346" s="4"/>
      <c r="DJ1346" s="4"/>
      <c r="DK1346" s="4"/>
      <c r="DL1346" s="4"/>
      <c r="DM1346" s="4"/>
      <c r="DN1346" s="4"/>
      <c r="DO1346" s="4"/>
      <c r="DP1346" s="4"/>
      <c r="DQ1346" s="4"/>
      <c r="DR1346" s="4"/>
      <c r="DS1346" s="4"/>
      <c r="DT1346" s="4"/>
      <c r="DU1346" s="4"/>
      <c r="DV1346" s="4"/>
      <c r="DW1346" s="4"/>
      <c r="DX1346" s="4"/>
      <c r="DY1346" s="4"/>
      <c r="DZ1346" s="4"/>
      <c r="EA1346" s="4"/>
      <c r="EB1346" s="4"/>
      <c r="EC1346" s="4"/>
      <c r="ED1346" s="4"/>
      <c r="EE1346" s="4"/>
      <c r="EF1346" s="4"/>
      <c r="EG1346" s="4"/>
      <c r="EH1346" s="4"/>
      <c r="EI1346" s="4"/>
      <c r="EJ1346" s="4"/>
      <c r="EK1346" s="4"/>
      <c r="EL1346" s="4"/>
      <c r="EM1346" s="4"/>
      <c r="EN1346" s="4"/>
      <c r="EO1346" s="4"/>
      <c r="EP1346" s="4"/>
      <c r="EQ1346" s="4"/>
      <c r="ER1346" s="4"/>
      <c r="ES1346" s="4"/>
      <c r="ET1346" s="4"/>
      <c r="EU1346" s="4"/>
      <c r="EV1346" s="4"/>
      <c r="EW1346" s="4"/>
      <c r="EX1346" s="4"/>
      <c r="EY1346" s="4"/>
      <c r="EZ1346" s="4"/>
      <c r="FA1346" s="4"/>
      <c r="FB1346" s="4"/>
      <c r="FC1346" s="4"/>
      <c r="FD1346" s="4"/>
      <c r="FE1346" s="4"/>
      <c r="FF1346" s="4"/>
      <c r="FG1346" s="4"/>
      <c r="FH1346" s="4"/>
      <c r="FI1346" s="4"/>
      <c r="FJ1346" s="4"/>
      <c r="FK1346" s="4"/>
      <c r="FL1346" s="4"/>
      <c r="FM1346" s="4"/>
      <c r="FN1346" s="4"/>
      <c r="FO1346" s="4"/>
      <c r="FP1346" s="4"/>
      <c r="FQ1346" s="4"/>
      <c r="FR1346" s="4"/>
    </row>
    <row r="1347" spans="19:174" s="10" customFormat="1" x14ac:dyDescent="0.25">
      <c r="S1347" s="92"/>
      <c r="T1347" s="1"/>
      <c r="U1347" s="1"/>
      <c r="V1347" s="1"/>
      <c r="W1347" s="1"/>
      <c r="X1347" s="1"/>
      <c r="Y1347" s="1"/>
      <c r="Z1347" s="2"/>
      <c r="AA1347" s="2"/>
      <c r="AB1347" s="2"/>
      <c r="AC1347" s="2"/>
      <c r="AD1347" s="2"/>
      <c r="AE1347" s="2"/>
      <c r="AF1347" s="2"/>
      <c r="AG1347" s="2"/>
      <c r="AH1347" s="2"/>
      <c r="AI1347" s="2"/>
      <c r="AJ1347" s="2"/>
      <c r="AK1347" s="2"/>
      <c r="AL1347" s="2"/>
      <c r="AM1347" s="2"/>
      <c r="AN1347" s="2"/>
      <c r="AO1347" s="2"/>
      <c r="AP1347" s="2"/>
      <c r="AQ1347" s="2"/>
      <c r="AR1347" s="2"/>
      <c r="AS1347" s="2"/>
      <c r="AT1347" s="2"/>
      <c r="AU1347" s="2"/>
      <c r="AV1347" s="2"/>
      <c r="AW1347" s="2"/>
      <c r="AX1347" s="2"/>
      <c r="AY1347" s="2"/>
      <c r="AZ1347" s="2"/>
      <c r="BA1347" s="2"/>
      <c r="BB1347" s="2"/>
      <c r="BC1347" s="2"/>
      <c r="BD1347" s="2"/>
      <c r="BE1347" s="2"/>
      <c r="BF1347" s="2"/>
      <c r="BG1347" s="2"/>
      <c r="BH1347" s="2"/>
      <c r="BI1347" s="2"/>
      <c r="BJ1347" s="2"/>
      <c r="BK1347" s="2"/>
      <c r="BL1347" s="2"/>
      <c r="BM1347" s="2"/>
      <c r="BN1347" s="2"/>
      <c r="BO1347" s="2"/>
      <c r="BP1347" s="2"/>
      <c r="BQ1347" s="3"/>
      <c r="BR1347" s="4"/>
      <c r="BS1347" s="4"/>
      <c r="BT1347" s="4"/>
      <c r="BU1347" s="4"/>
      <c r="BV1347" s="4"/>
      <c r="BW1347" s="4"/>
      <c r="BX1347" s="4"/>
      <c r="BY1347" s="4"/>
      <c r="BZ1347" s="4"/>
      <c r="CA1347" s="4"/>
      <c r="CB1347" s="4"/>
      <c r="CC1347" s="4"/>
      <c r="CD1347" s="4"/>
      <c r="CE1347" s="4"/>
      <c r="CF1347" s="4"/>
      <c r="CG1347" s="4"/>
      <c r="CH1347" s="4"/>
      <c r="CI1347" s="4"/>
      <c r="CJ1347" s="4"/>
      <c r="CK1347" s="4"/>
      <c r="CL1347" s="4"/>
      <c r="CM1347" s="4"/>
      <c r="CN1347" s="4"/>
      <c r="CO1347" s="4"/>
      <c r="CP1347" s="4"/>
      <c r="CQ1347" s="4"/>
      <c r="CR1347" s="4"/>
      <c r="CS1347" s="4"/>
      <c r="CT1347" s="4"/>
      <c r="CU1347" s="4"/>
      <c r="CV1347" s="4"/>
      <c r="CW1347" s="4"/>
      <c r="CX1347" s="4"/>
      <c r="CY1347" s="4"/>
      <c r="CZ1347" s="4"/>
      <c r="DA1347" s="4"/>
      <c r="DB1347" s="4"/>
      <c r="DC1347" s="4"/>
      <c r="DD1347" s="4"/>
      <c r="DE1347" s="4"/>
      <c r="DF1347" s="4"/>
      <c r="DG1347" s="4"/>
      <c r="DH1347" s="4"/>
      <c r="DI1347" s="4"/>
      <c r="DJ1347" s="4"/>
      <c r="DK1347" s="4"/>
      <c r="DL1347" s="4"/>
      <c r="DM1347" s="4"/>
      <c r="DN1347" s="4"/>
      <c r="DO1347" s="4"/>
      <c r="DP1347" s="4"/>
      <c r="DQ1347" s="4"/>
      <c r="DR1347" s="4"/>
      <c r="DS1347" s="4"/>
      <c r="DT1347" s="4"/>
      <c r="DU1347" s="4"/>
      <c r="DV1347" s="4"/>
      <c r="DW1347" s="4"/>
      <c r="DX1347" s="4"/>
      <c r="DY1347" s="4"/>
      <c r="DZ1347" s="4"/>
      <c r="EA1347" s="4"/>
      <c r="EB1347" s="4"/>
      <c r="EC1347" s="4"/>
      <c r="ED1347" s="4"/>
      <c r="EE1347" s="4"/>
      <c r="EF1347" s="4"/>
      <c r="EG1347" s="4"/>
      <c r="EH1347" s="4"/>
      <c r="EI1347" s="4"/>
      <c r="EJ1347" s="4"/>
      <c r="EK1347" s="4"/>
      <c r="EL1347" s="4"/>
      <c r="EM1347" s="4"/>
      <c r="EN1347" s="4"/>
      <c r="EO1347" s="4"/>
      <c r="EP1347" s="4"/>
      <c r="EQ1347" s="4"/>
      <c r="ER1347" s="4"/>
      <c r="ES1347" s="4"/>
      <c r="ET1347" s="4"/>
      <c r="EU1347" s="4"/>
      <c r="EV1347" s="4"/>
      <c r="EW1347" s="4"/>
      <c r="EX1347" s="4"/>
      <c r="EY1347" s="4"/>
      <c r="EZ1347" s="4"/>
      <c r="FA1347" s="4"/>
      <c r="FB1347" s="4"/>
      <c r="FC1347" s="4"/>
      <c r="FD1347" s="4"/>
      <c r="FE1347" s="4"/>
      <c r="FF1347" s="4"/>
      <c r="FG1347" s="4"/>
      <c r="FH1347" s="4"/>
      <c r="FI1347" s="4"/>
      <c r="FJ1347" s="4"/>
      <c r="FK1347" s="4"/>
      <c r="FL1347" s="4"/>
      <c r="FM1347" s="4"/>
      <c r="FN1347" s="4"/>
      <c r="FO1347" s="4"/>
      <c r="FP1347" s="4"/>
      <c r="FQ1347" s="4"/>
      <c r="FR1347" s="4"/>
    </row>
    <row r="1348" spans="19:174" s="10" customFormat="1" x14ac:dyDescent="0.25">
      <c r="S1348" s="92"/>
      <c r="T1348" s="1"/>
      <c r="U1348" s="1"/>
      <c r="V1348" s="1"/>
      <c r="W1348" s="1"/>
      <c r="X1348" s="1"/>
      <c r="Y1348" s="1"/>
      <c r="Z1348" s="2"/>
      <c r="AA1348" s="2"/>
      <c r="AB1348" s="2"/>
      <c r="AC1348" s="2"/>
      <c r="AD1348" s="2"/>
      <c r="AE1348" s="2"/>
      <c r="AF1348" s="2"/>
      <c r="AG1348" s="2"/>
      <c r="AH1348" s="2"/>
      <c r="AI1348" s="2"/>
      <c r="AJ1348" s="2"/>
      <c r="AK1348" s="2"/>
      <c r="AL1348" s="2"/>
      <c r="AM1348" s="2"/>
      <c r="AN1348" s="2"/>
      <c r="AO1348" s="2"/>
      <c r="AP1348" s="2"/>
      <c r="AQ1348" s="2"/>
      <c r="AR1348" s="2"/>
      <c r="AS1348" s="2"/>
      <c r="AT1348" s="2"/>
      <c r="AU1348" s="2"/>
      <c r="AV1348" s="2"/>
      <c r="AW1348" s="2"/>
      <c r="AX1348" s="2"/>
      <c r="AY1348" s="2"/>
      <c r="AZ1348" s="2"/>
      <c r="BA1348" s="2"/>
      <c r="BB1348" s="2"/>
      <c r="BC1348" s="2"/>
      <c r="BD1348" s="2"/>
      <c r="BE1348" s="2"/>
      <c r="BF1348" s="2"/>
      <c r="BG1348" s="2"/>
      <c r="BH1348" s="2"/>
      <c r="BI1348" s="2"/>
      <c r="BJ1348" s="2"/>
      <c r="BK1348" s="2"/>
      <c r="BL1348" s="2"/>
      <c r="BM1348" s="2"/>
      <c r="BN1348" s="2"/>
      <c r="BO1348" s="2"/>
      <c r="BP1348" s="2"/>
      <c r="BQ1348" s="3"/>
      <c r="BR1348" s="4"/>
      <c r="BS1348" s="4"/>
      <c r="BT1348" s="4"/>
      <c r="BU1348" s="4"/>
      <c r="BV1348" s="4"/>
      <c r="BW1348" s="4"/>
      <c r="BX1348" s="4"/>
      <c r="BY1348" s="4"/>
      <c r="BZ1348" s="4"/>
      <c r="CA1348" s="4"/>
      <c r="CB1348" s="4"/>
      <c r="CC1348" s="4"/>
      <c r="CD1348" s="4"/>
      <c r="CE1348" s="4"/>
      <c r="CF1348" s="4"/>
      <c r="CG1348" s="4"/>
      <c r="CH1348" s="4"/>
      <c r="CI1348" s="4"/>
      <c r="CJ1348" s="4"/>
      <c r="CK1348" s="4"/>
      <c r="CL1348" s="4"/>
      <c r="CM1348" s="4"/>
      <c r="CN1348" s="4"/>
      <c r="CO1348" s="4"/>
      <c r="CP1348" s="4"/>
      <c r="CQ1348" s="4"/>
      <c r="CR1348" s="4"/>
      <c r="CS1348" s="4"/>
      <c r="CT1348" s="4"/>
      <c r="CU1348" s="4"/>
      <c r="CV1348" s="4"/>
      <c r="CW1348" s="4"/>
      <c r="CX1348" s="4"/>
      <c r="CY1348" s="4"/>
      <c r="CZ1348" s="4"/>
      <c r="DA1348" s="4"/>
      <c r="DB1348" s="4"/>
      <c r="DC1348" s="4"/>
      <c r="DD1348" s="4"/>
      <c r="DE1348" s="4"/>
      <c r="DF1348" s="4"/>
      <c r="DG1348" s="4"/>
      <c r="DH1348" s="4"/>
      <c r="DI1348" s="4"/>
      <c r="DJ1348" s="4"/>
      <c r="DK1348" s="4"/>
      <c r="DL1348" s="4"/>
      <c r="DM1348" s="4"/>
      <c r="DN1348" s="4"/>
      <c r="DO1348" s="4"/>
      <c r="DP1348" s="4"/>
      <c r="DQ1348" s="4"/>
      <c r="DR1348" s="4"/>
      <c r="DS1348" s="4"/>
      <c r="DT1348" s="4"/>
      <c r="DU1348" s="4"/>
      <c r="DV1348" s="4"/>
      <c r="DW1348" s="4"/>
      <c r="DX1348" s="4"/>
      <c r="DY1348" s="4"/>
      <c r="DZ1348" s="4"/>
      <c r="EA1348" s="4"/>
      <c r="EB1348" s="4"/>
      <c r="EC1348" s="4"/>
      <c r="ED1348" s="4"/>
      <c r="EE1348" s="4"/>
      <c r="EF1348" s="4"/>
      <c r="EG1348" s="4"/>
      <c r="EH1348" s="4"/>
      <c r="EI1348" s="4"/>
      <c r="EJ1348" s="4"/>
      <c r="EK1348" s="4"/>
      <c r="EL1348" s="4"/>
      <c r="EM1348" s="4"/>
      <c r="EN1348" s="4"/>
      <c r="EO1348" s="4"/>
      <c r="EP1348" s="4"/>
      <c r="EQ1348" s="4"/>
      <c r="ER1348" s="4"/>
      <c r="ES1348" s="4"/>
      <c r="ET1348" s="4"/>
      <c r="EU1348" s="4"/>
      <c r="EV1348" s="4"/>
      <c r="EW1348" s="4"/>
      <c r="EX1348" s="4"/>
      <c r="EY1348" s="4"/>
      <c r="EZ1348" s="4"/>
      <c r="FA1348" s="4"/>
      <c r="FB1348" s="4"/>
      <c r="FC1348" s="4"/>
      <c r="FD1348" s="4"/>
      <c r="FE1348" s="4"/>
      <c r="FF1348" s="4"/>
      <c r="FG1348" s="4"/>
      <c r="FH1348" s="4"/>
      <c r="FI1348" s="4"/>
      <c r="FJ1348" s="4"/>
      <c r="FK1348" s="4"/>
      <c r="FL1348" s="4"/>
      <c r="FM1348" s="4"/>
      <c r="FN1348" s="4"/>
      <c r="FO1348" s="4"/>
      <c r="FP1348" s="4"/>
      <c r="FQ1348" s="4"/>
      <c r="FR1348" s="4"/>
    </row>
    <row r="1349" spans="19:174" s="10" customFormat="1" x14ac:dyDescent="0.25">
      <c r="S1349" s="92"/>
      <c r="T1349" s="1"/>
      <c r="U1349" s="1"/>
      <c r="V1349" s="1"/>
      <c r="W1349" s="1"/>
      <c r="X1349" s="1"/>
      <c r="Y1349" s="1"/>
      <c r="Z1349" s="2"/>
      <c r="AA1349" s="2"/>
      <c r="AB1349" s="2"/>
      <c r="AC1349" s="2"/>
      <c r="AD1349" s="2"/>
      <c r="AE1349" s="2"/>
      <c r="AF1349" s="2"/>
      <c r="AG1349" s="2"/>
      <c r="AH1349" s="2"/>
      <c r="AI1349" s="2"/>
      <c r="AJ1349" s="2"/>
      <c r="AK1349" s="2"/>
      <c r="AL1349" s="2"/>
      <c r="AM1349" s="2"/>
      <c r="AN1349" s="2"/>
      <c r="AO1349" s="2"/>
      <c r="AP1349" s="2"/>
      <c r="AQ1349" s="2"/>
      <c r="AR1349" s="2"/>
      <c r="AS1349" s="2"/>
      <c r="AT1349" s="2"/>
      <c r="AU1349" s="2"/>
      <c r="AV1349" s="2"/>
      <c r="AW1349" s="2"/>
      <c r="AX1349" s="2"/>
      <c r="AY1349" s="2"/>
      <c r="AZ1349" s="2"/>
      <c r="BA1349" s="2"/>
      <c r="BB1349" s="2"/>
      <c r="BC1349" s="2"/>
      <c r="BD1349" s="2"/>
      <c r="BE1349" s="2"/>
      <c r="BF1349" s="2"/>
      <c r="BG1349" s="2"/>
      <c r="BH1349" s="2"/>
      <c r="BI1349" s="2"/>
      <c r="BJ1349" s="2"/>
      <c r="BK1349" s="2"/>
      <c r="BL1349" s="2"/>
      <c r="BM1349" s="2"/>
      <c r="BN1349" s="2"/>
      <c r="BO1349" s="2"/>
      <c r="BP1349" s="2"/>
      <c r="BQ1349" s="3"/>
      <c r="BR1349" s="4"/>
      <c r="BS1349" s="4"/>
      <c r="BT1349" s="4"/>
      <c r="BU1349" s="4"/>
      <c r="BV1349" s="4"/>
      <c r="BW1349" s="4"/>
      <c r="BX1349" s="4"/>
      <c r="BY1349" s="4"/>
      <c r="BZ1349" s="4"/>
      <c r="CA1349" s="4"/>
      <c r="CB1349" s="4"/>
      <c r="CC1349" s="4"/>
      <c r="CD1349" s="4"/>
      <c r="CE1349" s="4"/>
      <c r="CF1349" s="4"/>
      <c r="CG1349" s="4"/>
      <c r="CH1349" s="4"/>
      <c r="CI1349" s="4"/>
      <c r="CJ1349" s="4"/>
      <c r="CK1349" s="4"/>
      <c r="CL1349" s="4"/>
      <c r="CM1349" s="4"/>
      <c r="CN1349" s="4"/>
      <c r="CO1349" s="4"/>
      <c r="CP1349" s="4"/>
      <c r="CQ1349" s="4"/>
      <c r="CR1349" s="4"/>
      <c r="CS1349" s="4"/>
      <c r="CT1349" s="4"/>
      <c r="CU1349" s="4"/>
      <c r="CV1349" s="4"/>
      <c r="CW1349" s="4"/>
      <c r="CX1349" s="4"/>
      <c r="CY1349" s="4"/>
      <c r="CZ1349" s="4"/>
      <c r="DA1349" s="4"/>
      <c r="DB1349" s="4"/>
      <c r="DC1349" s="4"/>
      <c r="DD1349" s="4"/>
      <c r="DE1349" s="4"/>
      <c r="DF1349" s="4"/>
      <c r="DG1349" s="4"/>
      <c r="DH1349" s="4"/>
      <c r="DI1349" s="4"/>
      <c r="DJ1349" s="4"/>
      <c r="DK1349" s="4"/>
      <c r="DL1349" s="4"/>
      <c r="DM1349" s="4"/>
      <c r="DN1349" s="4"/>
      <c r="DO1349" s="4"/>
      <c r="DP1349" s="4"/>
      <c r="DQ1349" s="4"/>
      <c r="DR1349" s="4"/>
      <c r="DS1349" s="4"/>
      <c r="DT1349" s="4"/>
      <c r="DU1349" s="4"/>
      <c r="DV1349" s="4"/>
      <c r="DW1349" s="4"/>
      <c r="DX1349" s="4"/>
      <c r="DY1349" s="4"/>
      <c r="DZ1349" s="4"/>
      <c r="EA1349" s="4"/>
      <c r="EB1349" s="4"/>
      <c r="EC1349" s="4"/>
      <c r="ED1349" s="4"/>
      <c r="EE1349" s="4"/>
      <c r="EF1349" s="4"/>
      <c r="EG1349" s="4"/>
      <c r="EH1349" s="4"/>
      <c r="EI1349" s="4"/>
      <c r="EJ1349" s="4"/>
      <c r="EK1349" s="4"/>
      <c r="EL1349" s="4"/>
      <c r="EM1349" s="4"/>
      <c r="EN1349" s="4"/>
      <c r="EO1349" s="4"/>
      <c r="EP1349" s="4"/>
      <c r="EQ1349" s="4"/>
      <c r="ER1349" s="4"/>
      <c r="ES1349" s="4"/>
      <c r="ET1349" s="4"/>
      <c r="EU1349" s="4"/>
      <c r="EV1349" s="4"/>
      <c r="EW1349" s="4"/>
      <c r="EX1349" s="4"/>
      <c r="EY1349" s="4"/>
      <c r="EZ1349" s="4"/>
      <c r="FA1349" s="4"/>
      <c r="FB1349" s="4"/>
      <c r="FC1349" s="4"/>
      <c r="FD1349" s="4"/>
      <c r="FE1349" s="4"/>
      <c r="FF1349" s="4"/>
      <c r="FG1349" s="4"/>
      <c r="FH1349" s="4"/>
      <c r="FI1349" s="4"/>
      <c r="FJ1349" s="4"/>
      <c r="FK1349" s="4"/>
      <c r="FL1349" s="4"/>
      <c r="FM1349" s="4"/>
      <c r="FN1349" s="4"/>
      <c r="FO1349" s="4"/>
      <c r="FP1349" s="4"/>
      <c r="FQ1349" s="4"/>
      <c r="FR1349" s="4"/>
    </row>
    <row r="1350" spans="19:174" s="10" customFormat="1" x14ac:dyDescent="0.25">
      <c r="S1350" s="92"/>
      <c r="T1350" s="1"/>
      <c r="U1350" s="1"/>
      <c r="V1350" s="1"/>
      <c r="W1350" s="1"/>
      <c r="X1350" s="1"/>
      <c r="Y1350" s="1"/>
      <c r="Z1350" s="2"/>
      <c r="AA1350" s="2"/>
      <c r="AB1350" s="2"/>
      <c r="AC1350" s="2"/>
      <c r="AD1350" s="2"/>
      <c r="AE1350" s="2"/>
      <c r="AF1350" s="2"/>
      <c r="AG1350" s="2"/>
      <c r="AH1350" s="2"/>
      <c r="AI1350" s="2"/>
      <c r="AJ1350" s="2"/>
      <c r="AK1350" s="2"/>
      <c r="AL1350" s="2"/>
      <c r="AM1350" s="2"/>
      <c r="AN1350" s="2"/>
      <c r="AO1350" s="2"/>
      <c r="AP1350" s="2"/>
      <c r="AQ1350" s="2"/>
      <c r="AR1350" s="2"/>
      <c r="AS1350" s="2"/>
      <c r="AT1350" s="2"/>
      <c r="AU1350" s="2"/>
      <c r="AV1350" s="2"/>
      <c r="AW1350" s="2"/>
      <c r="AX1350" s="2"/>
      <c r="AY1350" s="2"/>
      <c r="AZ1350" s="2"/>
      <c r="BA1350" s="2"/>
      <c r="BB1350" s="2"/>
      <c r="BC1350" s="2"/>
      <c r="BD1350" s="2"/>
      <c r="BE1350" s="2"/>
      <c r="BF1350" s="2"/>
      <c r="BG1350" s="2"/>
      <c r="BH1350" s="2"/>
      <c r="BI1350" s="2"/>
      <c r="BJ1350" s="2"/>
      <c r="BK1350" s="2"/>
      <c r="BL1350" s="2"/>
      <c r="BM1350" s="2"/>
      <c r="BN1350" s="2"/>
      <c r="BO1350" s="2"/>
      <c r="BP1350" s="2"/>
      <c r="BQ1350" s="3"/>
      <c r="BR1350" s="4"/>
      <c r="BS1350" s="4"/>
      <c r="BT1350" s="4"/>
      <c r="BU1350" s="4"/>
      <c r="BV1350" s="4"/>
      <c r="BW1350" s="4"/>
      <c r="BX1350" s="4"/>
      <c r="BY1350" s="4"/>
      <c r="BZ1350" s="4"/>
      <c r="CA1350" s="4"/>
      <c r="CB1350" s="4"/>
      <c r="CC1350" s="4"/>
      <c r="CD1350" s="4"/>
      <c r="CE1350" s="4"/>
      <c r="CF1350" s="4"/>
      <c r="CG1350" s="4"/>
      <c r="CH1350" s="4"/>
      <c r="CI1350" s="4"/>
      <c r="CJ1350" s="4"/>
      <c r="CK1350" s="4"/>
      <c r="CL1350" s="4"/>
      <c r="CM1350" s="4"/>
      <c r="CN1350" s="4"/>
      <c r="CO1350" s="4"/>
      <c r="CP1350" s="4"/>
      <c r="CQ1350" s="4"/>
      <c r="CR1350" s="4"/>
      <c r="CS1350" s="4"/>
      <c r="CT1350" s="4"/>
      <c r="CU1350" s="4"/>
      <c r="CV1350" s="4"/>
      <c r="CW1350" s="4"/>
      <c r="CX1350" s="4"/>
      <c r="CY1350" s="4"/>
      <c r="CZ1350" s="4"/>
      <c r="DA1350" s="4"/>
      <c r="DB1350" s="4"/>
      <c r="DC1350" s="4"/>
      <c r="DD1350" s="4"/>
      <c r="DE1350" s="4"/>
      <c r="DF1350" s="4"/>
      <c r="DG1350" s="4"/>
      <c r="DH1350" s="4"/>
      <c r="DI1350" s="4"/>
      <c r="DJ1350" s="4"/>
      <c r="DK1350" s="4"/>
      <c r="DL1350" s="4"/>
      <c r="DM1350" s="4"/>
      <c r="DN1350" s="4"/>
      <c r="DO1350" s="4"/>
      <c r="DP1350" s="4"/>
      <c r="DQ1350" s="4"/>
      <c r="DR1350" s="4"/>
      <c r="DS1350" s="4"/>
      <c r="DT1350" s="4"/>
      <c r="DU1350" s="4"/>
      <c r="DV1350" s="4"/>
      <c r="DW1350" s="4"/>
      <c r="DX1350" s="4"/>
      <c r="DY1350" s="4"/>
      <c r="DZ1350" s="4"/>
      <c r="EA1350" s="4"/>
      <c r="EB1350" s="4"/>
      <c r="EC1350" s="4"/>
      <c r="ED1350" s="4"/>
      <c r="EE1350" s="4"/>
      <c r="EF1350" s="4"/>
      <c r="EG1350" s="4"/>
      <c r="EH1350" s="4"/>
      <c r="EI1350" s="4"/>
      <c r="EJ1350" s="4"/>
      <c r="EK1350" s="4"/>
      <c r="EL1350" s="4"/>
      <c r="EM1350" s="4"/>
      <c r="EN1350" s="4"/>
      <c r="EO1350" s="4"/>
      <c r="EP1350" s="4"/>
      <c r="EQ1350" s="4"/>
      <c r="ER1350" s="4"/>
      <c r="ES1350" s="4"/>
      <c r="ET1350" s="4"/>
      <c r="EU1350" s="4"/>
      <c r="EV1350" s="4"/>
      <c r="EW1350" s="4"/>
      <c r="EX1350" s="4"/>
      <c r="EY1350" s="4"/>
      <c r="EZ1350" s="4"/>
      <c r="FA1350" s="4"/>
      <c r="FB1350" s="4"/>
      <c r="FC1350" s="4"/>
      <c r="FD1350" s="4"/>
      <c r="FE1350" s="4"/>
      <c r="FF1350" s="4"/>
      <c r="FG1350" s="4"/>
      <c r="FH1350" s="4"/>
      <c r="FI1350" s="4"/>
      <c r="FJ1350" s="4"/>
      <c r="FK1350" s="4"/>
      <c r="FL1350" s="4"/>
      <c r="FM1350" s="4"/>
      <c r="FN1350" s="4"/>
      <c r="FO1350" s="4"/>
      <c r="FP1350" s="4"/>
      <c r="FQ1350" s="4"/>
      <c r="FR1350" s="4"/>
    </row>
    <row r="1351" spans="19:174" s="10" customFormat="1" x14ac:dyDescent="0.25">
      <c r="S1351" s="92"/>
      <c r="T1351" s="1"/>
      <c r="U1351" s="1"/>
      <c r="V1351" s="1"/>
      <c r="W1351" s="1"/>
      <c r="X1351" s="1"/>
      <c r="Y1351" s="1"/>
      <c r="Z1351" s="2"/>
      <c r="AA1351" s="2"/>
      <c r="AB1351" s="2"/>
      <c r="AC1351" s="2"/>
      <c r="AD1351" s="2"/>
      <c r="AE1351" s="2"/>
      <c r="AF1351" s="2"/>
      <c r="AG1351" s="2"/>
      <c r="AH1351" s="2"/>
      <c r="AI1351" s="2"/>
      <c r="AJ1351" s="2"/>
      <c r="AK1351" s="2"/>
      <c r="AL1351" s="2"/>
      <c r="AM1351" s="2"/>
      <c r="AN1351" s="2"/>
      <c r="AO1351" s="2"/>
      <c r="AP1351" s="2"/>
      <c r="AQ1351" s="2"/>
      <c r="AR1351" s="2"/>
      <c r="AS1351" s="2"/>
      <c r="AT1351" s="2"/>
      <c r="AU1351" s="2"/>
      <c r="AV1351" s="2"/>
      <c r="AW1351" s="2"/>
      <c r="AX1351" s="2"/>
      <c r="AY1351" s="2"/>
      <c r="AZ1351" s="2"/>
      <c r="BA1351" s="2"/>
      <c r="BB1351" s="2"/>
      <c r="BC1351" s="2"/>
      <c r="BD1351" s="2"/>
      <c r="BE1351" s="2"/>
      <c r="BF1351" s="2"/>
      <c r="BG1351" s="2"/>
      <c r="BH1351" s="2"/>
      <c r="BI1351" s="2"/>
      <c r="BJ1351" s="2"/>
      <c r="BK1351" s="2"/>
      <c r="BL1351" s="2"/>
      <c r="BM1351" s="2"/>
      <c r="BN1351" s="2"/>
      <c r="BO1351" s="2"/>
      <c r="BP1351" s="2"/>
      <c r="BQ1351" s="3"/>
      <c r="BR1351" s="4"/>
      <c r="BS1351" s="4"/>
      <c r="BT1351" s="4"/>
      <c r="BU1351" s="4"/>
      <c r="BV1351" s="4"/>
      <c r="BW1351" s="4"/>
      <c r="BX1351" s="4"/>
      <c r="BY1351" s="4"/>
      <c r="BZ1351" s="4"/>
      <c r="CA1351" s="4"/>
      <c r="CB1351" s="4"/>
      <c r="CC1351" s="4"/>
      <c r="CD1351" s="4"/>
      <c r="CE1351" s="4"/>
      <c r="CF1351" s="4"/>
      <c r="CG1351" s="4"/>
      <c r="CH1351" s="4"/>
      <c r="CI1351" s="4"/>
      <c r="CJ1351" s="4"/>
      <c r="CK1351" s="4"/>
      <c r="CL1351" s="4"/>
      <c r="CM1351" s="4"/>
      <c r="CN1351" s="4"/>
      <c r="CO1351" s="4"/>
      <c r="CP1351" s="4"/>
      <c r="CQ1351" s="4"/>
      <c r="CR1351" s="4"/>
      <c r="CS1351" s="4"/>
      <c r="CT1351" s="4"/>
      <c r="CU1351" s="4"/>
      <c r="CV1351" s="4"/>
      <c r="CW1351" s="4"/>
      <c r="CX1351" s="4"/>
      <c r="CY1351" s="4"/>
      <c r="CZ1351" s="4"/>
      <c r="DA1351" s="4"/>
      <c r="DB1351" s="4"/>
      <c r="DC1351" s="4"/>
      <c r="DD1351" s="4"/>
      <c r="DE1351" s="4"/>
      <c r="DF1351" s="4"/>
      <c r="DG1351" s="4"/>
      <c r="DH1351" s="4"/>
      <c r="DI1351" s="4"/>
      <c r="DJ1351" s="4"/>
      <c r="DK1351" s="4"/>
      <c r="DL1351" s="4"/>
      <c r="DM1351" s="4"/>
      <c r="DN1351" s="4"/>
      <c r="DO1351" s="4"/>
      <c r="DP1351" s="4"/>
      <c r="DQ1351" s="4"/>
      <c r="DR1351" s="4"/>
      <c r="DS1351" s="4"/>
      <c r="DT1351" s="4"/>
      <c r="DU1351" s="4"/>
      <c r="DV1351" s="4"/>
      <c r="DW1351" s="4"/>
      <c r="DX1351" s="4"/>
      <c r="DY1351" s="4"/>
      <c r="DZ1351" s="4"/>
      <c r="EA1351" s="4"/>
      <c r="EB1351" s="4"/>
      <c r="EC1351" s="4"/>
      <c r="ED1351" s="4"/>
      <c r="EE1351" s="4"/>
      <c r="EF1351" s="4"/>
      <c r="EG1351" s="4"/>
      <c r="EH1351" s="4"/>
      <c r="EI1351" s="4"/>
      <c r="EJ1351" s="4"/>
      <c r="EK1351" s="4"/>
      <c r="EL1351" s="4"/>
      <c r="EM1351" s="4"/>
      <c r="EN1351" s="4"/>
      <c r="EO1351" s="4"/>
      <c r="EP1351" s="4"/>
      <c r="EQ1351" s="4"/>
      <c r="ER1351" s="4"/>
      <c r="ES1351" s="4"/>
      <c r="ET1351" s="4"/>
      <c r="EU1351" s="4"/>
      <c r="EV1351" s="4"/>
      <c r="EW1351" s="4"/>
      <c r="EX1351" s="4"/>
      <c r="EY1351" s="4"/>
      <c r="EZ1351" s="4"/>
      <c r="FA1351" s="4"/>
      <c r="FB1351" s="4"/>
      <c r="FC1351" s="4"/>
      <c r="FD1351" s="4"/>
      <c r="FE1351" s="4"/>
      <c r="FF1351" s="4"/>
      <c r="FG1351" s="4"/>
      <c r="FH1351" s="4"/>
      <c r="FI1351" s="4"/>
      <c r="FJ1351" s="4"/>
      <c r="FK1351" s="4"/>
      <c r="FL1351" s="4"/>
      <c r="FM1351" s="4"/>
      <c r="FN1351" s="4"/>
      <c r="FO1351" s="4"/>
      <c r="FP1351" s="4"/>
      <c r="FQ1351" s="4"/>
      <c r="FR1351" s="4"/>
    </row>
    <row r="1352" spans="19:174" s="10" customFormat="1" x14ac:dyDescent="0.25">
      <c r="S1352" s="92"/>
      <c r="T1352" s="1"/>
      <c r="U1352" s="1"/>
      <c r="V1352" s="1"/>
      <c r="W1352" s="1"/>
      <c r="X1352" s="1"/>
      <c r="Y1352" s="1"/>
      <c r="Z1352" s="2"/>
      <c r="AA1352" s="2"/>
      <c r="AB1352" s="2"/>
      <c r="AC1352" s="2"/>
      <c r="AD1352" s="2"/>
      <c r="AE1352" s="2"/>
      <c r="AF1352" s="2"/>
      <c r="AG1352" s="2"/>
      <c r="AH1352" s="2"/>
      <c r="AI1352" s="2"/>
      <c r="AJ1352" s="2"/>
      <c r="AK1352" s="2"/>
      <c r="AL1352" s="2"/>
      <c r="AM1352" s="2"/>
      <c r="AN1352" s="2"/>
      <c r="AO1352" s="2"/>
      <c r="AP1352" s="2"/>
      <c r="AQ1352" s="2"/>
      <c r="AR1352" s="2"/>
      <c r="AS1352" s="2"/>
      <c r="AT1352" s="2"/>
      <c r="AU1352" s="2"/>
      <c r="AV1352" s="2"/>
      <c r="AW1352" s="2"/>
      <c r="AX1352" s="2"/>
      <c r="AY1352" s="2"/>
      <c r="AZ1352" s="2"/>
      <c r="BA1352" s="2"/>
      <c r="BB1352" s="2"/>
      <c r="BC1352" s="2"/>
      <c r="BD1352" s="2"/>
      <c r="BE1352" s="2"/>
      <c r="BF1352" s="2"/>
      <c r="BG1352" s="2"/>
      <c r="BH1352" s="2"/>
      <c r="BI1352" s="2"/>
      <c r="BJ1352" s="2"/>
      <c r="BK1352" s="2"/>
      <c r="BL1352" s="2"/>
      <c r="BM1352" s="2"/>
      <c r="BN1352" s="2"/>
      <c r="BO1352" s="2"/>
      <c r="BP1352" s="2"/>
      <c r="BQ1352" s="3"/>
      <c r="BR1352" s="4"/>
      <c r="BS1352" s="4"/>
      <c r="BT1352" s="4"/>
      <c r="BU1352" s="4"/>
      <c r="BV1352" s="4"/>
      <c r="BW1352" s="4"/>
      <c r="BX1352" s="4"/>
      <c r="BY1352" s="4"/>
      <c r="BZ1352" s="4"/>
      <c r="CA1352" s="4"/>
      <c r="CB1352" s="4"/>
      <c r="CC1352" s="4"/>
      <c r="CD1352" s="4"/>
      <c r="CE1352" s="4"/>
      <c r="CF1352" s="4"/>
      <c r="CG1352" s="4"/>
      <c r="CH1352" s="4"/>
      <c r="CI1352" s="4"/>
      <c r="CJ1352" s="4"/>
      <c r="CK1352" s="4"/>
      <c r="CL1352" s="4"/>
      <c r="CM1352" s="4"/>
      <c r="CN1352" s="4"/>
      <c r="CO1352" s="4"/>
      <c r="CP1352" s="4"/>
      <c r="CQ1352" s="4"/>
      <c r="CR1352" s="4"/>
      <c r="CS1352" s="4"/>
      <c r="CT1352" s="4"/>
      <c r="CU1352" s="4"/>
      <c r="CV1352" s="4"/>
      <c r="CW1352" s="4"/>
      <c r="CX1352" s="4"/>
      <c r="CY1352" s="4"/>
      <c r="CZ1352" s="4"/>
      <c r="DA1352" s="4"/>
      <c r="DB1352" s="4"/>
      <c r="DC1352" s="4"/>
      <c r="DD1352" s="4"/>
      <c r="DE1352" s="4"/>
      <c r="DF1352" s="4"/>
      <c r="DG1352" s="4"/>
      <c r="DH1352" s="4"/>
      <c r="DI1352" s="4"/>
      <c r="DJ1352" s="4"/>
      <c r="DK1352" s="4"/>
      <c r="DL1352" s="4"/>
      <c r="DM1352" s="4"/>
      <c r="DN1352" s="4"/>
      <c r="DO1352" s="4"/>
      <c r="DP1352" s="4"/>
      <c r="DQ1352" s="4"/>
      <c r="DR1352" s="4"/>
      <c r="DS1352" s="4"/>
      <c r="DT1352" s="4"/>
      <c r="DU1352" s="4"/>
      <c r="DV1352" s="4"/>
      <c r="DW1352" s="4"/>
      <c r="DX1352" s="4"/>
      <c r="DY1352" s="4"/>
      <c r="DZ1352" s="4"/>
      <c r="EA1352" s="4"/>
      <c r="EB1352" s="4"/>
      <c r="EC1352" s="4"/>
      <c r="ED1352" s="4"/>
      <c r="EE1352" s="4"/>
      <c r="EF1352" s="4"/>
      <c r="EG1352" s="4"/>
      <c r="EH1352" s="4"/>
      <c r="EI1352" s="4"/>
      <c r="EJ1352" s="4"/>
      <c r="EK1352" s="4"/>
      <c r="EL1352" s="4"/>
      <c r="EM1352" s="4"/>
      <c r="EN1352" s="4"/>
      <c r="EO1352" s="4"/>
      <c r="EP1352" s="4"/>
      <c r="EQ1352" s="4"/>
      <c r="ER1352" s="4"/>
      <c r="ES1352" s="4"/>
      <c r="ET1352" s="4"/>
      <c r="EU1352" s="4"/>
      <c r="EV1352" s="4"/>
      <c r="EW1352" s="4"/>
      <c r="EX1352" s="4"/>
      <c r="EY1352" s="4"/>
      <c r="EZ1352" s="4"/>
      <c r="FA1352" s="4"/>
      <c r="FB1352" s="4"/>
      <c r="FC1352" s="4"/>
      <c r="FD1352" s="4"/>
      <c r="FE1352" s="4"/>
      <c r="FF1352" s="4"/>
      <c r="FG1352" s="4"/>
      <c r="FH1352" s="4"/>
      <c r="FI1352" s="4"/>
      <c r="FJ1352" s="4"/>
      <c r="FK1352" s="4"/>
      <c r="FL1352" s="4"/>
      <c r="FM1352" s="4"/>
      <c r="FN1352" s="4"/>
      <c r="FO1352" s="4"/>
      <c r="FP1352" s="4"/>
      <c r="FQ1352" s="4"/>
      <c r="FR1352" s="4"/>
    </row>
    <row r="1353" spans="19:174" s="10" customFormat="1" x14ac:dyDescent="0.25">
      <c r="S1353" s="92"/>
      <c r="T1353" s="1"/>
      <c r="U1353" s="1"/>
      <c r="V1353" s="1"/>
      <c r="W1353" s="1"/>
      <c r="X1353" s="1"/>
      <c r="Y1353" s="1"/>
      <c r="Z1353" s="2"/>
      <c r="AA1353" s="2"/>
      <c r="AB1353" s="2"/>
      <c r="AC1353" s="2"/>
      <c r="AD1353" s="2"/>
      <c r="AE1353" s="2"/>
      <c r="AF1353" s="2"/>
      <c r="AG1353" s="2"/>
      <c r="AH1353" s="2"/>
      <c r="AI1353" s="2"/>
      <c r="AJ1353" s="2"/>
      <c r="AK1353" s="2"/>
      <c r="AL1353" s="2"/>
      <c r="AM1353" s="2"/>
      <c r="AN1353" s="2"/>
      <c r="AO1353" s="2"/>
      <c r="AP1353" s="2"/>
      <c r="AQ1353" s="2"/>
      <c r="AR1353" s="2"/>
      <c r="AS1353" s="2"/>
      <c r="AT1353" s="2"/>
      <c r="AU1353" s="2"/>
      <c r="AV1353" s="2"/>
      <c r="AW1353" s="2"/>
      <c r="AX1353" s="2"/>
      <c r="AY1353" s="2"/>
      <c r="AZ1353" s="2"/>
      <c r="BA1353" s="2"/>
      <c r="BB1353" s="2"/>
      <c r="BC1353" s="2"/>
      <c r="BD1353" s="2"/>
      <c r="BE1353" s="2"/>
      <c r="BF1353" s="2"/>
      <c r="BG1353" s="2"/>
      <c r="BH1353" s="2"/>
      <c r="BI1353" s="2"/>
      <c r="BJ1353" s="2"/>
      <c r="BK1353" s="2"/>
      <c r="BL1353" s="2"/>
      <c r="BM1353" s="2"/>
      <c r="BN1353" s="2"/>
      <c r="BO1353" s="2"/>
      <c r="BP1353" s="2"/>
      <c r="BQ1353" s="3"/>
      <c r="BR1353" s="4"/>
      <c r="BS1353" s="4"/>
      <c r="BT1353" s="4"/>
      <c r="BU1353" s="4"/>
      <c r="BV1353" s="4"/>
      <c r="BW1353" s="4"/>
      <c r="BX1353" s="4"/>
      <c r="BY1353" s="4"/>
      <c r="BZ1353" s="4"/>
      <c r="CA1353" s="4"/>
      <c r="CB1353" s="4"/>
      <c r="CC1353" s="4"/>
      <c r="CD1353" s="4"/>
      <c r="CE1353" s="4"/>
      <c r="CF1353" s="4"/>
      <c r="CG1353" s="4"/>
      <c r="CH1353" s="4"/>
      <c r="CI1353" s="4"/>
      <c r="CJ1353" s="4"/>
      <c r="CK1353" s="4"/>
      <c r="CL1353" s="4"/>
      <c r="CM1353" s="4"/>
      <c r="CN1353" s="4"/>
      <c r="CO1353" s="4"/>
      <c r="CP1353" s="4"/>
      <c r="CQ1353" s="4"/>
      <c r="CR1353" s="4"/>
      <c r="CS1353" s="4"/>
      <c r="CT1353" s="4"/>
      <c r="CU1353" s="4"/>
      <c r="CV1353" s="4"/>
      <c r="CW1353" s="4"/>
      <c r="CX1353" s="4"/>
      <c r="CY1353" s="4"/>
      <c r="CZ1353" s="4"/>
      <c r="DA1353" s="4"/>
      <c r="DB1353" s="4"/>
      <c r="DC1353" s="4"/>
      <c r="DD1353" s="4"/>
      <c r="DE1353" s="4"/>
      <c r="DF1353" s="4"/>
      <c r="DG1353" s="4"/>
      <c r="DH1353" s="4"/>
      <c r="DI1353" s="4"/>
      <c r="DJ1353" s="4"/>
      <c r="DK1353" s="4"/>
      <c r="DL1353" s="4"/>
      <c r="DM1353" s="4"/>
      <c r="DN1353" s="4"/>
      <c r="DO1353" s="4"/>
      <c r="DP1353" s="4"/>
      <c r="DQ1353" s="4"/>
      <c r="DR1353" s="4"/>
      <c r="DS1353" s="4"/>
      <c r="DT1353" s="4"/>
      <c r="DU1353" s="4"/>
      <c r="DV1353" s="4"/>
      <c r="DW1353" s="4"/>
      <c r="DX1353" s="4"/>
      <c r="DY1353" s="4"/>
      <c r="DZ1353" s="4"/>
      <c r="EA1353" s="4"/>
      <c r="EB1353" s="4"/>
      <c r="EC1353" s="4"/>
      <c r="ED1353" s="4"/>
      <c r="EE1353" s="4"/>
      <c r="EF1353" s="4"/>
      <c r="EG1353" s="4"/>
      <c r="EH1353" s="4"/>
      <c r="EI1353" s="4"/>
      <c r="EJ1353" s="4"/>
      <c r="EK1353" s="4"/>
      <c r="EL1353" s="4"/>
      <c r="EM1353" s="4"/>
      <c r="EN1353" s="4"/>
      <c r="EO1353" s="4"/>
      <c r="EP1353" s="4"/>
      <c r="EQ1353" s="4"/>
      <c r="ER1353" s="4"/>
      <c r="ES1353" s="4"/>
      <c r="ET1353" s="4"/>
      <c r="EU1353" s="4"/>
      <c r="EV1353" s="4"/>
      <c r="EW1353" s="4"/>
      <c r="EX1353" s="4"/>
      <c r="EY1353" s="4"/>
      <c r="EZ1353" s="4"/>
      <c r="FA1353" s="4"/>
      <c r="FB1353" s="4"/>
      <c r="FC1353" s="4"/>
      <c r="FD1353" s="4"/>
      <c r="FE1353" s="4"/>
      <c r="FF1353" s="4"/>
      <c r="FG1353" s="4"/>
      <c r="FH1353" s="4"/>
      <c r="FI1353" s="4"/>
      <c r="FJ1353" s="4"/>
      <c r="FK1353" s="4"/>
      <c r="FL1353" s="4"/>
      <c r="FM1353" s="4"/>
      <c r="FN1353" s="4"/>
      <c r="FO1353" s="4"/>
      <c r="FP1353" s="4"/>
      <c r="FQ1353" s="4"/>
      <c r="FR1353" s="4"/>
    </row>
    <row r="1354" spans="19:174" s="10" customFormat="1" x14ac:dyDescent="0.25">
      <c r="S1354" s="92"/>
      <c r="T1354" s="1"/>
      <c r="U1354" s="1"/>
      <c r="V1354" s="1"/>
      <c r="W1354" s="1"/>
      <c r="X1354" s="1"/>
      <c r="Y1354" s="1"/>
      <c r="Z1354" s="2"/>
      <c r="AA1354" s="2"/>
      <c r="AB1354" s="2"/>
      <c r="AC1354" s="2"/>
      <c r="AD1354" s="2"/>
      <c r="AE1354" s="2"/>
      <c r="AF1354" s="2"/>
      <c r="AG1354" s="2"/>
      <c r="AH1354" s="2"/>
      <c r="AI1354" s="2"/>
      <c r="AJ1354" s="2"/>
      <c r="AK1354" s="2"/>
      <c r="AL1354" s="2"/>
      <c r="AM1354" s="2"/>
      <c r="AN1354" s="2"/>
      <c r="AO1354" s="2"/>
      <c r="AP1354" s="2"/>
      <c r="AQ1354" s="2"/>
      <c r="AR1354" s="2"/>
      <c r="AS1354" s="2"/>
      <c r="AT1354" s="2"/>
      <c r="AU1354" s="2"/>
      <c r="AV1354" s="2"/>
      <c r="AW1354" s="2"/>
      <c r="AX1354" s="2"/>
      <c r="AY1354" s="2"/>
      <c r="AZ1354" s="2"/>
      <c r="BA1354" s="2"/>
      <c r="BB1354" s="2"/>
      <c r="BC1354" s="2"/>
      <c r="BD1354" s="2"/>
      <c r="BE1354" s="2"/>
      <c r="BF1354" s="2"/>
      <c r="BG1354" s="2"/>
      <c r="BH1354" s="2"/>
      <c r="BI1354" s="2"/>
      <c r="BJ1354" s="2"/>
      <c r="BK1354" s="2"/>
      <c r="BL1354" s="2"/>
      <c r="BM1354" s="2"/>
      <c r="BN1354" s="2"/>
      <c r="BO1354" s="2"/>
      <c r="BP1354" s="2"/>
      <c r="BQ1354" s="3"/>
      <c r="BR1354" s="4"/>
      <c r="BS1354" s="4"/>
      <c r="BT1354" s="4"/>
      <c r="BU1354" s="4"/>
      <c r="BV1354" s="4"/>
      <c r="BW1354" s="4"/>
      <c r="BX1354" s="4"/>
      <c r="BY1354" s="4"/>
      <c r="BZ1354" s="4"/>
      <c r="CA1354" s="4"/>
      <c r="CB1354" s="4"/>
      <c r="CC1354" s="4"/>
      <c r="CD1354" s="4"/>
      <c r="CE1354" s="4"/>
      <c r="CF1354" s="4"/>
      <c r="CG1354" s="4"/>
      <c r="CH1354" s="4"/>
      <c r="CI1354" s="4"/>
      <c r="CJ1354" s="4"/>
      <c r="CK1354" s="4"/>
      <c r="CL1354" s="4"/>
      <c r="CM1354" s="4"/>
      <c r="CN1354" s="4"/>
      <c r="CO1354" s="4"/>
      <c r="CP1354" s="4"/>
      <c r="CQ1354" s="4"/>
      <c r="CR1354" s="4"/>
      <c r="CS1354" s="4"/>
      <c r="CT1354" s="4"/>
      <c r="CU1354" s="4"/>
      <c r="CV1354" s="4"/>
      <c r="CW1354" s="4"/>
      <c r="CX1354" s="4"/>
      <c r="CY1354" s="4"/>
      <c r="CZ1354" s="4"/>
      <c r="DA1354" s="4"/>
      <c r="DB1354" s="4"/>
      <c r="DC1354" s="4"/>
      <c r="DD1354" s="4"/>
      <c r="DE1354" s="4"/>
      <c r="DF1354" s="4"/>
      <c r="DG1354" s="4"/>
      <c r="DH1354" s="4"/>
      <c r="DI1354" s="4"/>
      <c r="DJ1354" s="4"/>
      <c r="DK1354" s="4"/>
      <c r="DL1354" s="4"/>
      <c r="DM1354" s="4"/>
      <c r="DN1354" s="4"/>
      <c r="DO1354" s="4"/>
      <c r="DP1354" s="4"/>
      <c r="DQ1354" s="4"/>
      <c r="DR1354" s="4"/>
      <c r="DS1354" s="4"/>
      <c r="DT1354" s="4"/>
      <c r="DU1354" s="4"/>
      <c r="DV1354" s="4"/>
      <c r="DW1354" s="4"/>
      <c r="DX1354" s="4"/>
      <c r="DY1354" s="4"/>
      <c r="DZ1354" s="4"/>
      <c r="EA1354" s="4"/>
      <c r="EB1354" s="4"/>
      <c r="EC1354" s="4"/>
      <c r="ED1354" s="4"/>
      <c r="EE1354" s="4"/>
      <c r="EF1354" s="4"/>
      <c r="EG1354" s="4"/>
      <c r="EH1354" s="4"/>
      <c r="EI1354" s="4"/>
      <c r="EJ1354" s="4"/>
      <c r="EK1354" s="4"/>
      <c r="EL1354" s="4"/>
      <c r="EM1354" s="4"/>
      <c r="EN1354" s="4"/>
      <c r="EO1354" s="4"/>
      <c r="EP1354" s="4"/>
      <c r="EQ1354" s="4"/>
      <c r="ER1354" s="4"/>
      <c r="ES1354" s="4"/>
      <c r="ET1354" s="4"/>
      <c r="EU1354" s="4"/>
      <c r="EV1354" s="4"/>
      <c r="EW1354" s="4"/>
      <c r="EX1354" s="4"/>
      <c r="EY1354" s="4"/>
      <c r="EZ1354" s="4"/>
      <c r="FA1354" s="4"/>
      <c r="FB1354" s="4"/>
      <c r="FC1354" s="4"/>
      <c r="FD1354" s="4"/>
      <c r="FE1354" s="4"/>
      <c r="FF1354" s="4"/>
      <c r="FG1354" s="4"/>
      <c r="FH1354" s="4"/>
      <c r="FI1354" s="4"/>
      <c r="FJ1354" s="4"/>
      <c r="FK1354" s="4"/>
      <c r="FL1354" s="4"/>
      <c r="FM1354" s="4"/>
      <c r="FN1354" s="4"/>
      <c r="FO1354" s="4"/>
      <c r="FP1354" s="4"/>
      <c r="FQ1354" s="4"/>
      <c r="FR1354" s="4"/>
    </row>
    <row r="1355" spans="19:174" s="10" customFormat="1" x14ac:dyDescent="0.25">
      <c r="S1355" s="92"/>
      <c r="T1355" s="1"/>
      <c r="U1355" s="1"/>
      <c r="V1355" s="1"/>
      <c r="W1355" s="1"/>
      <c r="X1355" s="1"/>
      <c r="Y1355" s="1"/>
      <c r="Z1355" s="2"/>
      <c r="AA1355" s="2"/>
      <c r="AB1355" s="2"/>
      <c r="AC1355" s="2"/>
      <c r="AD1355" s="2"/>
      <c r="AE1355" s="2"/>
      <c r="AF1355" s="2"/>
      <c r="AG1355" s="2"/>
      <c r="AH1355" s="2"/>
      <c r="AI1355" s="2"/>
      <c r="AJ1355" s="2"/>
      <c r="AK1355" s="2"/>
      <c r="AL1355" s="2"/>
      <c r="AM1355" s="2"/>
      <c r="AN1355" s="2"/>
      <c r="AO1355" s="2"/>
      <c r="AP1355" s="2"/>
      <c r="AQ1355" s="2"/>
      <c r="AR1355" s="2"/>
      <c r="AS1355" s="2"/>
      <c r="AT1355" s="2"/>
      <c r="AU1355" s="2"/>
      <c r="AV1355" s="2"/>
      <c r="AW1355" s="2"/>
      <c r="AX1355" s="2"/>
      <c r="AY1355" s="2"/>
      <c r="AZ1355" s="2"/>
      <c r="BA1355" s="2"/>
      <c r="BB1355" s="2"/>
      <c r="BC1355" s="2"/>
      <c r="BD1355" s="2"/>
      <c r="BE1355" s="2"/>
      <c r="BF1355" s="2"/>
      <c r="BG1355" s="2"/>
      <c r="BH1355" s="2"/>
      <c r="BI1355" s="2"/>
      <c r="BJ1355" s="2"/>
      <c r="BK1355" s="2"/>
      <c r="BL1355" s="2"/>
      <c r="BM1355" s="2"/>
      <c r="BN1355" s="2"/>
      <c r="BO1355" s="2"/>
      <c r="BP1355" s="2"/>
      <c r="BQ1355" s="3"/>
      <c r="BR1355" s="4"/>
      <c r="BS1355" s="4"/>
      <c r="BT1355" s="4"/>
      <c r="BU1355" s="4"/>
      <c r="BV1355" s="4"/>
      <c r="BW1355" s="4"/>
      <c r="BX1355" s="4"/>
      <c r="BY1355" s="4"/>
      <c r="BZ1355" s="4"/>
      <c r="CA1355" s="4"/>
      <c r="CB1355" s="4"/>
      <c r="CC1355" s="4"/>
      <c r="CD1355" s="4"/>
      <c r="CE1355" s="4"/>
      <c r="CF1355" s="4"/>
      <c r="CG1355" s="4"/>
      <c r="CH1355" s="4"/>
      <c r="CI1355" s="4"/>
      <c r="CJ1355" s="4"/>
      <c r="CK1355" s="4"/>
      <c r="CL1355" s="4"/>
      <c r="CM1355" s="4"/>
      <c r="CN1355" s="4"/>
      <c r="CO1355" s="4"/>
      <c r="CP1355" s="4"/>
      <c r="CQ1355" s="4"/>
      <c r="CR1355" s="4"/>
      <c r="CS1355" s="4"/>
      <c r="CT1355" s="4"/>
      <c r="CU1355" s="4"/>
      <c r="CV1355" s="4"/>
      <c r="CW1355" s="4"/>
      <c r="CX1355" s="4"/>
      <c r="CY1355" s="4"/>
      <c r="CZ1355" s="4"/>
      <c r="DA1355" s="4"/>
      <c r="DB1355" s="4"/>
      <c r="DC1355" s="4"/>
      <c r="DD1355" s="4"/>
      <c r="DE1355" s="4"/>
      <c r="DF1355" s="4"/>
      <c r="DG1355" s="4"/>
      <c r="DH1355" s="4"/>
      <c r="DI1355" s="4"/>
      <c r="DJ1355" s="4"/>
      <c r="DK1355" s="4"/>
      <c r="DL1355" s="4"/>
      <c r="DM1355" s="4"/>
      <c r="DN1355" s="4"/>
      <c r="DO1355" s="4"/>
      <c r="DP1355" s="4"/>
      <c r="DQ1355" s="4"/>
      <c r="DR1355" s="4"/>
      <c r="DS1355" s="4"/>
      <c r="DT1355" s="4"/>
      <c r="DU1355" s="4"/>
      <c r="DV1355" s="4"/>
      <c r="DW1355" s="4"/>
      <c r="DX1355" s="4"/>
      <c r="DY1355" s="4"/>
      <c r="DZ1355" s="4"/>
      <c r="EA1355" s="4"/>
      <c r="EB1355" s="4"/>
      <c r="EC1355" s="4"/>
      <c r="ED1355" s="4"/>
      <c r="EE1355" s="4"/>
      <c r="EF1355" s="4"/>
      <c r="EG1355" s="4"/>
      <c r="EH1355" s="4"/>
      <c r="EI1355" s="4"/>
      <c r="EJ1355" s="4"/>
      <c r="EK1355" s="4"/>
      <c r="EL1355" s="4"/>
      <c r="EM1355" s="4"/>
      <c r="EN1355" s="4"/>
      <c r="EO1355" s="4"/>
      <c r="EP1355" s="4"/>
      <c r="EQ1355" s="4"/>
      <c r="ER1355" s="4"/>
      <c r="ES1355" s="4"/>
      <c r="ET1355" s="4"/>
      <c r="EU1355" s="4"/>
      <c r="EV1355" s="4"/>
      <c r="EW1355" s="4"/>
      <c r="EX1355" s="4"/>
      <c r="EY1355" s="4"/>
      <c r="EZ1355" s="4"/>
      <c r="FA1355" s="4"/>
      <c r="FB1355" s="4"/>
      <c r="FC1355" s="4"/>
      <c r="FD1355" s="4"/>
      <c r="FE1355" s="4"/>
      <c r="FF1355" s="4"/>
      <c r="FG1355" s="4"/>
      <c r="FH1355" s="4"/>
      <c r="FI1355" s="4"/>
      <c r="FJ1355" s="4"/>
      <c r="FK1355" s="4"/>
      <c r="FL1355" s="4"/>
      <c r="FM1355" s="4"/>
      <c r="FN1355" s="4"/>
      <c r="FO1355" s="4"/>
      <c r="FP1355" s="4"/>
      <c r="FQ1355" s="4"/>
      <c r="FR1355" s="4"/>
    </row>
    <row r="1356" spans="19:174" s="10" customFormat="1" x14ac:dyDescent="0.25">
      <c r="S1356" s="92"/>
      <c r="T1356" s="1"/>
      <c r="U1356" s="1"/>
      <c r="V1356" s="1"/>
      <c r="W1356" s="1"/>
      <c r="X1356" s="1"/>
      <c r="Y1356" s="1"/>
      <c r="Z1356" s="2"/>
      <c r="AA1356" s="2"/>
      <c r="AB1356" s="2"/>
      <c r="AC1356" s="2"/>
      <c r="AD1356" s="2"/>
      <c r="AE1356" s="2"/>
      <c r="AF1356" s="2"/>
      <c r="AG1356" s="2"/>
      <c r="AH1356" s="2"/>
      <c r="AI1356" s="2"/>
      <c r="AJ1356" s="2"/>
      <c r="AK1356" s="2"/>
      <c r="AL1356" s="2"/>
      <c r="AM1356" s="2"/>
      <c r="AN1356" s="2"/>
      <c r="AO1356" s="2"/>
      <c r="AP1356" s="2"/>
      <c r="AQ1356" s="2"/>
      <c r="AR1356" s="2"/>
      <c r="AS1356" s="2"/>
      <c r="AT1356" s="2"/>
      <c r="AU1356" s="2"/>
      <c r="AV1356" s="2"/>
      <c r="AW1356" s="2"/>
      <c r="AX1356" s="2"/>
      <c r="AY1356" s="2"/>
      <c r="AZ1356" s="2"/>
      <c r="BA1356" s="2"/>
      <c r="BB1356" s="2"/>
      <c r="BC1356" s="2"/>
      <c r="BD1356" s="2"/>
      <c r="BE1356" s="2"/>
      <c r="BF1356" s="2"/>
      <c r="BG1356" s="2"/>
      <c r="BH1356" s="2"/>
      <c r="BI1356" s="2"/>
      <c r="BJ1356" s="2"/>
      <c r="BK1356" s="2"/>
      <c r="BL1356" s="2"/>
      <c r="BM1356" s="2"/>
      <c r="BN1356" s="2"/>
      <c r="BO1356" s="2"/>
      <c r="BP1356" s="2"/>
      <c r="BQ1356" s="3"/>
      <c r="BR1356" s="4"/>
      <c r="BS1356" s="4"/>
      <c r="BT1356" s="4"/>
      <c r="BU1356" s="4"/>
      <c r="BV1356" s="4"/>
      <c r="BW1356" s="4"/>
      <c r="BX1356" s="4"/>
      <c r="BY1356" s="4"/>
      <c r="BZ1356" s="4"/>
      <c r="CA1356" s="4"/>
      <c r="CB1356" s="4"/>
      <c r="CC1356" s="4"/>
      <c r="CD1356" s="4"/>
      <c r="CE1356" s="4"/>
      <c r="CF1356" s="4"/>
      <c r="CG1356" s="4"/>
      <c r="CH1356" s="4"/>
      <c r="CI1356" s="4"/>
      <c r="CJ1356" s="4"/>
      <c r="CK1356" s="4"/>
      <c r="CL1356" s="4"/>
      <c r="CM1356" s="4"/>
      <c r="CN1356" s="4"/>
      <c r="CO1356" s="4"/>
      <c r="CP1356" s="4"/>
      <c r="CQ1356" s="4"/>
      <c r="CR1356" s="4"/>
      <c r="CS1356" s="4"/>
      <c r="CT1356" s="4"/>
      <c r="CU1356" s="4"/>
      <c r="CV1356" s="4"/>
      <c r="CW1356" s="4"/>
      <c r="CX1356" s="4"/>
      <c r="CY1356" s="4"/>
      <c r="CZ1356" s="4"/>
      <c r="DA1356" s="4"/>
      <c r="DB1356" s="4"/>
      <c r="DC1356" s="4"/>
      <c r="DD1356" s="4"/>
      <c r="DE1356" s="4"/>
      <c r="DF1356" s="4"/>
      <c r="DG1356" s="4"/>
      <c r="DH1356" s="4"/>
      <c r="DI1356" s="4"/>
      <c r="DJ1356" s="4"/>
      <c r="DK1356" s="4"/>
      <c r="DL1356" s="4"/>
      <c r="DM1356" s="4"/>
      <c r="DN1356" s="4"/>
      <c r="DO1356" s="4"/>
      <c r="DP1356" s="4"/>
      <c r="DQ1356" s="4"/>
      <c r="DR1356" s="4"/>
      <c r="DS1356" s="4"/>
      <c r="DT1356" s="4"/>
      <c r="DU1356" s="4"/>
      <c r="DV1356" s="4"/>
      <c r="DW1356" s="4"/>
      <c r="DX1356" s="4"/>
      <c r="DY1356" s="4"/>
      <c r="DZ1356" s="4"/>
      <c r="EA1356" s="4"/>
      <c r="EB1356" s="4"/>
      <c r="EC1356" s="4"/>
      <c r="ED1356" s="4"/>
      <c r="EE1356" s="4"/>
      <c r="EF1356" s="4"/>
      <c r="EG1356" s="4"/>
      <c r="EH1356" s="4"/>
      <c r="EI1356" s="4"/>
      <c r="EJ1356" s="4"/>
      <c r="EK1356" s="4"/>
      <c r="EL1356" s="4"/>
      <c r="EM1356" s="4"/>
      <c r="EN1356" s="4"/>
      <c r="EO1356" s="4"/>
      <c r="EP1356" s="4"/>
      <c r="EQ1356" s="4"/>
      <c r="ER1356" s="4"/>
      <c r="ES1356" s="4"/>
      <c r="ET1356" s="4"/>
      <c r="EU1356" s="4"/>
      <c r="EV1356" s="4"/>
      <c r="EW1356" s="4"/>
      <c r="EX1356" s="4"/>
      <c r="EY1356" s="4"/>
      <c r="EZ1356" s="4"/>
      <c r="FA1356" s="4"/>
      <c r="FB1356" s="4"/>
      <c r="FC1356" s="4"/>
      <c r="FD1356" s="4"/>
      <c r="FE1356" s="4"/>
      <c r="FF1356" s="4"/>
      <c r="FG1356" s="4"/>
      <c r="FH1356" s="4"/>
      <c r="FI1356" s="4"/>
      <c r="FJ1356" s="4"/>
      <c r="FK1356" s="4"/>
      <c r="FL1356" s="4"/>
      <c r="FM1356" s="4"/>
      <c r="FN1356" s="4"/>
      <c r="FO1356" s="4"/>
      <c r="FP1356" s="4"/>
      <c r="FQ1356" s="4"/>
      <c r="FR1356" s="4"/>
    </row>
    <row r="1357" spans="19:174" s="10" customFormat="1" x14ac:dyDescent="0.25">
      <c r="S1357" s="92"/>
      <c r="T1357" s="1"/>
      <c r="U1357" s="1"/>
      <c r="V1357" s="1"/>
      <c r="W1357" s="1"/>
      <c r="X1357" s="1"/>
      <c r="Y1357" s="1"/>
      <c r="Z1357" s="2"/>
      <c r="AA1357" s="2"/>
      <c r="AB1357" s="2"/>
      <c r="AC1357" s="2"/>
      <c r="AD1357" s="2"/>
      <c r="AE1357" s="2"/>
      <c r="AF1357" s="2"/>
      <c r="AG1357" s="2"/>
      <c r="AH1357" s="2"/>
      <c r="AI1357" s="2"/>
      <c r="AJ1357" s="2"/>
      <c r="AK1357" s="2"/>
      <c r="AL1357" s="2"/>
      <c r="AM1357" s="2"/>
      <c r="AN1357" s="2"/>
      <c r="AO1357" s="2"/>
      <c r="AP1357" s="2"/>
      <c r="AQ1357" s="2"/>
      <c r="AR1357" s="2"/>
      <c r="AS1357" s="2"/>
      <c r="AT1357" s="2"/>
      <c r="AU1357" s="2"/>
      <c r="AV1357" s="2"/>
      <c r="AW1357" s="2"/>
      <c r="AX1357" s="2"/>
      <c r="AY1357" s="2"/>
      <c r="AZ1357" s="2"/>
      <c r="BA1357" s="2"/>
      <c r="BB1357" s="2"/>
      <c r="BC1357" s="2"/>
      <c r="BD1357" s="2"/>
      <c r="BE1357" s="2"/>
      <c r="BF1357" s="2"/>
      <c r="BG1357" s="2"/>
      <c r="BH1357" s="2"/>
      <c r="BI1357" s="2"/>
      <c r="BJ1357" s="2"/>
      <c r="BK1357" s="2"/>
      <c r="BL1357" s="2"/>
      <c r="BM1357" s="2"/>
      <c r="BN1357" s="2"/>
      <c r="BO1357" s="2"/>
      <c r="BP1357" s="2"/>
      <c r="BQ1357" s="3"/>
      <c r="BR1357" s="4"/>
      <c r="BS1357" s="4"/>
      <c r="BT1357" s="4"/>
      <c r="BU1357" s="4"/>
      <c r="BV1357" s="4"/>
      <c r="BW1357" s="4"/>
      <c r="BX1357" s="4"/>
      <c r="BY1357" s="4"/>
      <c r="BZ1357" s="4"/>
      <c r="CA1357" s="4"/>
      <c r="CB1357" s="4"/>
      <c r="CC1357" s="4"/>
      <c r="CD1357" s="4"/>
      <c r="CE1357" s="4"/>
      <c r="CF1357" s="4"/>
      <c r="CG1357" s="4"/>
      <c r="CH1357" s="4"/>
      <c r="CI1357" s="4"/>
      <c r="CJ1357" s="4"/>
      <c r="CK1357" s="4"/>
      <c r="CL1357" s="4"/>
      <c r="CM1357" s="4"/>
      <c r="CN1357" s="4"/>
      <c r="CO1357" s="4"/>
      <c r="CP1357" s="4"/>
      <c r="CQ1357" s="4"/>
      <c r="CR1357" s="4"/>
      <c r="CS1357" s="4"/>
      <c r="CT1357" s="4"/>
      <c r="CU1357" s="4"/>
      <c r="CV1357" s="4"/>
      <c r="CW1357" s="4"/>
      <c r="CX1357" s="4"/>
      <c r="CY1357" s="4"/>
      <c r="CZ1357" s="4"/>
      <c r="DA1357" s="4"/>
      <c r="DB1357" s="4"/>
      <c r="DC1357" s="4"/>
      <c r="DD1357" s="4"/>
      <c r="DE1357" s="4"/>
      <c r="DF1357" s="4"/>
      <c r="DG1357" s="4"/>
      <c r="DH1357" s="4"/>
      <c r="DI1357" s="4"/>
      <c r="DJ1357" s="4"/>
      <c r="DK1357" s="4"/>
      <c r="DL1357" s="4"/>
      <c r="DM1357" s="4"/>
      <c r="DN1357" s="4"/>
      <c r="DO1357" s="4"/>
      <c r="DP1357" s="4"/>
      <c r="DQ1357" s="4"/>
      <c r="DR1357" s="4"/>
      <c r="DS1357" s="4"/>
      <c r="DT1357" s="4"/>
      <c r="DU1357" s="4"/>
      <c r="DV1357" s="4"/>
      <c r="DW1357" s="4"/>
      <c r="DX1357" s="4"/>
      <c r="DY1357" s="4"/>
      <c r="DZ1357" s="4"/>
      <c r="EA1357" s="4"/>
      <c r="EB1357" s="4"/>
      <c r="EC1357" s="4"/>
      <c r="ED1357" s="4"/>
      <c r="EE1357" s="4"/>
      <c r="EF1357" s="4"/>
      <c r="EG1357" s="4"/>
      <c r="EH1357" s="4"/>
      <c r="EI1357" s="4"/>
      <c r="EJ1357" s="4"/>
      <c r="EK1357" s="4"/>
      <c r="EL1357" s="4"/>
      <c r="EM1357" s="4"/>
      <c r="EN1357" s="4"/>
      <c r="EO1357" s="4"/>
      <c r="EP1357" s="4"/>
      <c r="EQ1357" s="4"/>
      <c r="ER1357" s="4"/>
      <c r="ES1357" s="4"/>
      <c r="ET1357" s="4"/>
      <c r="EU1357" s="4"/>
      <c r="EV1357" s="4"/>
      <c r="EW1357" s="4"/>
      <c r="EX1357" s="4"/>
      <c r="EY1357" s="4"/>
      <c r="EZ1357" s="4"/>
      <c r="FA1357" s="4"/>
      <c r="FB1357" s="4"/>
      <c r="FC1357" s="4"/>
      <c r="FD1357" s="4"/>
      <c r="FE1357" s="4"/>
      <c r="FF1357" s="4"/>
      <c r="FG1357" s="4"/>
      <c r="FH1357" s="4"/>
      <c r="FI1357" s="4"/>
      <c r="FJ1357" s="4"/>
      <c r="FK1357" s="4"/>
      <c r="FL1357" s="4"/>
      <c r="FM1357" s="4"/>
      <c r="FN1357" s="4"/>
      <c r="FO1357" s="4"/>
      <c r="FP1357" s="4"/>
      <c r="FQ1357" s="4"/>
      <c r="FR1357" s="4"/>
    </row>
    <row r="1358" spans="19:174" s="10" customFormat="1" x14ac:dyDescent="0.25">
      <c r="S1358" s="92"/>
      <c r="T1358" s="1"/>
      <c r="U1358" s="1"/>
      <c r="V1358" s="1"/>
      <c r="W1358" s="1"/>
      <c r="X1358" s="1"/>
      <c r="Y1358" s="1"/>
      <c r="Z1358" s="2"/>
      <c r="AA1358" s="2"/>
      <c r="AB1358" s="2"/>
      <c r="AC1358" s="2"/>
      <c r="AD1358" s="2"/>
      <c r="AE1358" s="2"/>
      <c r="AF1358" s="2"/>
      <c r="AG1358" s="2"/>
      <c r="AH1358" s="2"/>
      <c r="AI1358" s="2"/>
      <c r="AJ1358" s="2"/>
      <c r="AK1358" s="2"/>
      <c r="AL1358" s="2"/>
      <c r="AM1358" s="2"/>
      <c r="AN1358" s="2"/>
      <c r="AO1358" s="2"/>
      <c r="AP1358" s="2"/>
      <c r="AQ1358" s="2"/>
      <c r="AR1358" s="2"/>
      <c r="AS1358" s="2"/>
      <c r="AT1358" s="2"/>
      <c r="AU1358" s="2"/>
      <c r="AV1358" s="2"/>
      <c r="AW1358" s="2"/>
      <c r="AX1358" s="2"/>
      <c r="AY1358" s="2"/>
      <c r="AZ1358" s="2"/>
      <c r="BA1358" s="2"/>
      <c r="BB1358" s="2"/>
      <c r="BC1358" s="2"/>
      <c r="BD1358" s="2"/>
      <c r="BE1358" s="2"/>
      <c r="BF1358" s="2"/>
      <c r="BG1358" s="2"/>
      <c r="BH1358" s="2"/>
      <c r="BI1358" s="2"/>
      <c r="BJ1358" s="2"/>
      <c r="BK1358" s="2"/>
      <c r="BL1358" s="2"/>
      <c r="BM1358" s="2"/>
      <c r="BN1358" s="2"/>
      <c r="BO1358" s="2"/>
      <c r="BP1358" s="2"/>
      <c r="BQ1358" s="3"/>
      <c r="BR1358" s="4"/>
      <c r="BS1358" s="4"/>
      <c r="BT1358" s="4"/>
      <c r="BU1358" s="4"/>
      <c r="BV1358" s="4"/>
      <c r="BW1358" s="4"/>
      <c r="BX1358" s="4"/>
      <c r="BY1358" s="4"/>
      <c r="BZ1358" s="4"/>
      <c r="CA1358" s="4"/>
      <c r="CB1358" s="4"/>
      <c r="CC1358" s="4"/>
      <c r="CD1358" s="4"/>
      <c r="CE1358" s="4"/>
      <c r="CF1358" s="4"/>
      <c r="CG1358" s="4"/>
      <c r="CH1358" s="4"/>
      <c r="CI1358" s="4"/>
      <c r="CJ1358" s="4"/>
      <c r="CK1358" s="4"/>
      <c r="CL1358" s="4"/>
      <c r="CM1358" s="4"/>
      <c r="CN1358" s="4"/>
      <c r="CO1358" s="4"/>
      <c r="CP1358" s="4"/>
      <c r="CQ1358" s="4"/>
      <c r="CR1358" s="4"/>
      <c r="CS1358" s="4"/>
      <c r="CT1358" s="4"/>
      <c r="CU1358" s="4"/>
      <c r="CV1358" s="4"/>
      <c r="CW1358" s="4"/>
      <c r="CX1358" s="4"/>
      <c r="CY1358" s="4"/>
      <c r="CZ1358" s="4"/>
      <c r="DA1358" s="4"/>
      <c r="DB1358" s="4"/>
      <c r="DC1358" s="4"/>
      <c r="DD1358" s="4"/>
      <c r="DE1358" s="4"/>
      <c r="DF1358" s="4"/>
      <c r="DG1358" s="4"/>
      <c r="DH1358" s="4"/>
      <c r="DI1358" s="4"/>
      <c r="DJ1358" s="4"/>
      <c r="DK1358" s="4"/>
      <c r="DL1358" s="4"/>
      <c r="DM1358" s="4"/>
      <c r="DN1358" s="4"/>
      <c r="DO1358" s="4"/>
      <c r="DP1358" s="4"/>
      <c r="DQ1358" s="4"/>
      <c r="DR1358" s="4"/>
      <c r="DS1358" s="4"/>
      <c r="DT1358" s="4"/>
      <c r="DU1358" s="4"/>
      <c r="DV1358" s="4"/>
      <c r="DW1358" s="4"/>
      <c r="DX1358" s="4"/>
      <c r="DY1358" s="4"/>
      <c r="DZ1358" s="4"/>
      <c r="EA1358" s="4"/>
      <c r="EB1358" s="4"/>
      <c r="EC1358" s="4"/>
      <c r="ED1358" s="4"/>
      <c r="EE1358" s="4"/>
      <c r="EF1358" s="4"/>
      <c r="EG1358" s="4"/>
      <c r="EH1358" s="4"/>
      <c r="EI1358" s="4"/>
      <c r="EJ1358" s="4"/>
      <c r="EK1358" s="4"/>
      <c r="EL1358" s="4"/>
      <c r="EM1358" s="4"/>
      <c r="EN1358" s="4"/>
      <c r="EO1358" s="4"/>
      <c r="EP1358" s="4"/>
      <c r="EQ1358" s="4"/>
      <c r="ER1358" s="4"/>
      <c r="ES1358" s="4"/>
      <c r="ET1358" s="4"/>
      <c r="EU1358" s="4"/>
      <c r="EV1358" s="4"/>
      <c r="EW1358" s="4"/>
      <c r="EX1358" s="4"/>
      <c r="EY1358" s="4"/>
      <c r="EZ1358" s="4"/>
      <c r="FA1358" s="4"/>
      <c r="FB1358" s="4"/>
      <c r="FC1358" s="4"/>
      <c r="FD1358" s="4"/>
      <c r="FE1358" s="4"/>
      <c r="FF1358" s="4"/>
      <c r="FG1358" s="4"/>
      <c r="FH1358" s="4"/>
      <c r="FI1358" s="4"/>
      <c r="FJ1358" s="4"/>
      <c r="FK1358" s="4"/>
      <c r="FL1358" s="4"/>
      <c r="FM1358" s="4"/>
      <c r="FN1358" s="4"/>
      <c r="FO1358" s="4"/>
      <c r="FP1358" s="4"/>
      <c r="FQ1358" s="4"/>
      <c r="FR1358" s="4"/>
    </row>
    <row r="1359" spans="19:174" s="10" customFormat="1" x14ac:dyDescent="0.25">
      <c r="S1359" s="92"/>
      <c r="T1359" s="1"/>
      <c r="U1359" s="1"/>
      <c r="V1359" s="1"/>
      <c r="W1359" s="1"/>
      <c r="X1359" s="1"/>
      <c r="Y1359" s="1"/>
      <c r="Z1359" s="2"/>
      <c r="AA1359" s="2"/>
      <c r="AB1359" s="2"/>
      <c r="AC1359" s="2"/>
      <c r="AD1359" s="2"/>
      <c r="AE1359" s="2"/>
      <c r="AF1359" s="2"/>
      <c r="AG1359" s="2"/>
      <c r="AH1359" s="2"/>
      <c r="AI1359" s="2"/>
      <c r="AJ1359" s="2"/>
      <c r="AK1359" s="2"/>
      <c r="AL1359" s="2"/>
      <c r="AM1359" s="2"/>
      <c r="AN1359" s="2"/>
      <c r="AO1359" s="2"/>
      <c r="AP1359" s="2"/>
      <c r="AQ1359" s="2"/>
      <c r="AR1359" s="2"/>
      <c r="AS1359" s="2"/>
      <c r="AT1359" s="2"/>
      <c r="AU1359" s="2"/>
      <c r="AV1359" s="2"/>
      <c r="AW1359" s="2"/>
      <c r="AX1359" s="2"/>
      <c r="AY1359" s="2"/>
      <c r="AZ1359" s="2"/>
      <c r="BA1359" s="2"/>
      <c r="BB1359" s="2"/>
      <c r="BC1359" s="2"/>
      <c r="BD1359" s="2"/>
      <c r="BE1359" s="2"/>
      <c r="BF1359" s="2"/>
      <c r="BG1359" s="2"/>
      <c r="BH1359" s="2"/>
      <c r="BI1359" s="2"/>
      <c r="BJ1359" s="2"/>
      <c r="BK1359" s="2"/>
      <c r="BL1359" s="2"/>
      <c r="BM1359" s="2"/>
      <c r="BN1359" s="2"/>
      <c r="BO1359" s="2"/>
      <c r="BP1359" s="2"/>
      <c r="BQ1359" s="3"/>
      <c r="BR1359" s="4"/>
      <c r="BS1359" s="4"/>
      <c r="BT1359" s="4"/>
      <c r="BU1359" s="4"/>
      <c r="BV1359" s="4"/>
      <c r="BW1359" s="4"/>
      <c r="BX1359" s="4"/>
      <c r="BY1359" s="4"/>
      <c r="BZ1359" s="4"/>
      <c r="CA1359" s="4"/>
      <c r="CB1359" s="4"/>
      <c r="CC1359" s="4"/>
      <c r="CD1359" s="4"/>
      <c r="CE1359" s="4"/>
      <c r="CF1359" s="4"/>
      <c r="CG1359" s="4"/>
      <c r="CH1359" s="4"/>
      <c r="CI1359" s="4"/>
      <c r="CJ1359" s="4"/>
      <c r="CK1359" s="4"/>
      <c r="CL1359" s="4"/>
      <c r="CM1359" s="4"/>
      <c r="CN1359" s="4"/>
      <c r="CO1359" s="4"/>
      <c r="CP1359" s="4"/>
      <c r="CQ1359" s="4"/>
      <c r="CR1359" s="4"/>
      <c r="CS1359" s="4"/>
      <c r="CT1359" s="4"/>
      <c r="CU1359" s="4"/>
      <c r="CV1359" s="4"/>
      <c r="CW1359" s="4"/>
      <c r="CX1359" s="4"/>
      <c r="CY1359" s="4"/>
      <c r="CZ1359" s="4"/>
      <c r="DA1359" s="4"/>
      <c r="DB1359" s="4"/>
      <c r="DC1359" s="4"/>
      <c r="DD1359" s="4"/>
      <c r="DE1359" s="4"/>
      <c r="DF1359" s="4"/>
      <c r="DG1359" s="4"/>
      <c r="DH1359" s="4"/>
      <c r="DI1359" s="4"/>
      <c r="DJ1359" s="4"/>
      <c r="DK1359" s="4"/>
      <c r="DL1359" s="4"/>
      <c r="DM1359" s="4"/>
      <c r="DN1359" s="4"/>
      <c r="DO1359" s="4"/>
      <c r="DP1359" s="4"/>
      <c r="DQ1359" s="4"/>
      <c r="DR1359" s="4"/>
      <c r="DS1359" s="4"/>
      <c r="DT1359" s="4"/>
      <c r="DU1359" s="4"/>
      <c r="DV1359" s="4"/>
      <c r="DW1359" s="4"/>
      <c r="DX1359" s="4"/>
      <c r="DY1359" s="4"/>
      <c r="DZ1359" s="4"/>
      <c r="EA1359" s="4"/>
      <c r="EB1359" s="4"/>
      <c r="EC1359" s="4"/>
      <c r="ED1359" s="4"/>
      <c r="EE1359" s="4"/>
      <c r="EF1359" s="4"/>
      <c r="EG1359" s="4"/>
      <c r="EH1359" s="4"/>
      <c r="EI1359" s="4"/>
      <c r="EJ1359" s="4"/>
      <c r="EK1359" s="4"/>
      <c r="EL1359" s="4"/>
      <c r="EM1359" s="4"/>
      <c r="EN1359" s="4"/>
      <c r="EO1359" s="4"/>
      <c r="EP1359" s="4"/>
      <c r="EQ1359" s="4"/>
      <c r="ER1359" s="4"/>
      <c r="ES1359" s="4"/>
      <c r="ET1359" s="4"/>
      <c r="EU1359" s="4"/>
      <c r="EV1359" s="4"/>
      <c r="EW1359" s="4"/>
      <c r="EX1359" s="4"/>
      <c r="EY1359" s="4"/>
      <c r="EZ1359" s="4"/>
      <c r="FA1359" s="4"/>
      <c r="FB1359" s="4"/>
      <c r="FC1359" s="4"/>
      <c r="FD1359" s="4"/>
      <c r="FE1359" s="4"/>
      <c r="FF1359" s="4"/>
      <c r="FG1359" s="4"/>
      <c r="FH1359" s="4"/>
      <c r="FI1359" s="4"/>
      <c r="FJ1359" s="4"/>
      <c r="FK1359" s="4"/>
      <c r="FL1359" s="4"/>
      <c r="FM1359" s="4"/>
      <c r="FN1359" s="4"/>
      <c r="FO1359" s="4"/>
      <c r="FP1359" s="4"/>
      <c r="FQ1359" s="4"/>
      <c r="FR1359" s="4"/>
    </row>
    <row r="1360" spans="19:174" s="10" customFormat="1" x14ac:dyDescent="0.25">
      <c r="S1360" s="92"/>
      <c r="T1360" s="1"/>
      <c r="U1360" s="1"/>
      <c r="V1360" s="1"/>
      <c r="W1360" s="1"/>
      <c r="X1360" s="1"/>
      <c r="Y1360" s="1"/>
      <c r="Z1360" s="2"/>
      <c r="AA1360" s="2"/>
      <c r="AB1360" s="2"/>
      <c r="AC1360" s="2"/>
      <c r="AD1360" s="2"/>
      <c r="AE1360" s="2"/>
      <c r="AF1360" s="2"/>
      <c r="AG1360" s="2"/>
      <c r="AH1360" s="2"/>
      <c r="AI1360" s="2"/>
      <c r="AJ1360" s="2"/>
      <c r="AK1360" s="2"/>
      <c r="AL1360" s="2"/>
      <c r="AM1360" s="2"/>
      <c r="AN1360" s="2"/>
      <c r="AO1360" s="2"/>
      <c r="AP1360" s="2"/>
      <c r="AQ1360" s="2"/>
      <c r="AR1360" s="2"/>
      <c r="AS1360" s="2"/>
      <c r="AT1360" s="2"/>
      <c r="AU1360" s="2"/>
      <c r="AV1360" s="2"/>
      <c r="AW1360" s="2"/>
      <c r="AX1360" s="2"/>
      <c r="AY1360" s="2"/>
      <c r="AZ1360" s="2"/>
      <c r="BA1360" s="2"/>
      <c r="BB1360" s="2"/>
      <c r="BC1360" s="2"/>
      <c r="BD1360" s="2"/>
      <c r="BE1360" s="2"/>
      <c r="BF1360" s="2"/>
      <c r="BG1360" s="2"/>
      <c r="BH1360" s="2"/>
      <c r="BI1360" s="2"/>
      <c r="BJ1360" s="2"/>
      <c r="BK1360" s="2"/>
      <c r="BL1360" s="2"/>
      <c r="BM1360" s="2"/>
      <c r="BN1360" s="2"/>
      <c r="BO1360" s="2"/>
      <c r="BP1360" s="2"/>
      <c r="BQ1360" s="3"/>
      <c r="BR1360" s="4"/>
      <c r="BS1360" s="4"/>
      <c r="BT1360" s="4"/>
      <c r="BU1360" s="4"/>
      <c r="BV1360" s="4"/>
      <c r="BW1360" s="4"/>
      <c r="BX1360" s="4"/>
      <c r="BY1360" s="4"/>
      <c r="BZ1360" s="4"/>
      <c r="CA1360" s="4"/>
      <c r="CB1360" s="4"/>
      <c r="CC1360" s="4"/>
      <c r="CD1360" s="4"/>
      <c r="CE1360" s="4"/>
      <c r="CF1360" s="4"/>
      <c r="CG1360" s="4"/>
      <c r="CH1360" s="4"/>
      <c r="CI1360" s="4"/>
      <c r="CJ1360" s="4"/>
      <c r="CK1360" s="4"/>
      <c r="CL1360" s="4"/>
      <c r="CM1360" s="4"/>
      <c r="CN1360" s="4"/>
      <c r="CO1360" s="4"/>
      <c r="CP1360" s="4"/>
      <c r="CQ1360" s="4"/>
      <c r="CR1360" s="4"/>
      <c r="CS1360" s="4"/>
      <c r="CT1360" s="4"/>
      <c r="CU1360" s="4"/>
      <c r="CV1360" s="4"/>
      <c r="CW1360" s="4"/>
      <c r="CX1360" s="4"/>
      <c r="CY1360" s="4"/>
      <c r="CZ1360" s="4"/>
      <c r="DA1360" s="4"/>
      <c r="DB1360" s="4"/>
      <c r="DC1360" s="4"/>
      <c r="DD1360" s="4"/>
      <c r="DE1360" s="4"/>
      <c r="DF1360" s="4"/>
      <c r="DG1360" s="4"/>
      <c r="DH1360" s="4"/>
      <c r="DI1360" s="4"/>
      <c r="DJ1360" s="4"/>
      <c r="DK1360" s="4"/>
      <c r="DL1360" s="4"/>
      <c r="DM1360" s="4"/>
      <c r="DN1360" s="4"/>
      <c r="DO1360" s="4"/>
      <c r="DP1360" s="4"/>
      <c r="DQ1360" s="4"/>
      <c r="DR1360" s="4"/>
      <c r="DS1360" s="4"/>
      <c r="DT1360" s="4"/>
      <c r="DU1360" s="4"/>
      <c r="DV1360" s="4"/>
      <c r="DW1360" s="4"/>
      <c r="DX1360" s="4"/>
      <c r="DY1360" s="4"/>
      <c r="DZ1360" s="4"/>
      <c r="EA1360" s="4"/>
      <c r="EB1360" s="4"/>
      <c r="EC1360" s="4"/>
      <c r="ED1360" s="4"/>
      <c r="EE1360" s="4"/>
      <c r="EF1360" s="4"/>
      <c r="EG1360" s="4"/>
      <c r="EH1360" s="4"/>
      <c r="EI1360" s="4"/>
      <c r="EJ1360" s="4"/>
      <c r="EK1360" s="4"/>
      <c r="EL1360" s="4"/>
      <c r="EM1360" s="4"/>
      <c r="EN1360" s="4"/>
      <c r="EO1360" s="4"/>
      <c r="EP1360" s="4"/>
      <c r="EQ1360" s="4"/>
      <c r="ER1360" s="4"/>
      <c r="ES1360" s="4"/>
      <c r="ET1360" s="4"/>
      <c r="EU1360" s="4"/>
      <c r="EV1360" s="4"/>
      <c r="EW1360" s="4"/>
      <c r="EX1360" s="4"/>
      <c r="EY1360" s="4"/>
      <c r="EZ1360" s="4"/>
      <c r="FA1360" s="4"/>
      <c r="FB1360" s="4"/>
      <c r="FC1360" s="4"/>
      <c r="FD1360" s="4"/>
      <c r="FE1360" s="4"/>
      <c r="FF1360" s="4"/>
      <c r="FG1360" s="4"/>
      <c r="FH1360" s="4"/>
      <c r="FI1360" s="4"/>
      <c r="FJ1360" s="4"/>
      <c r="FK1360" s="4"/>
      <c r="FL1360" s="4"/>
      <c r="FM1360" s="4"/>
      <c r="FN1360" s="4"/>
      <c r="FO1360" s="4"/>
      <c r="FP1360" s="4"/>
      <c r="FQ1360" s="4"/>
      <c r="FR1360" s="4"/>
    </row>
    <row r="1361" spans="19:174" s="10" customFormat="1" x14ac:dyDescent="0.25">
      <c r="S1361" s="92"/>
      <c r="T1361" s="1"/>
      <c r="U1361" s="1"/>
      <c r="V1361" s="1"/>
      <c r="W1361" s="1"/>
      <c r="X1361" s="1"/>
      <c r="Y1361" s="1"/>
      <c r="Z1361" s="2"/>
      <c r="AA1361" s="2"/>
      <c r="AB1361" s="2"/>
      <c r="AC1361" s="2"/>
      <c r="AD1361" s="2"/>
      <c r="AE1361" s="2"/>
      <c r="AF1361" s="2"/>
      <c r="AG1361" s="2"/>
      <c r="AH1361" s="2"/>
      <c r="AI1361" s="2"/>
      <c r="AJ1361" s="2"/>
      <c r="AK1361" s="2"/>
      <c r="AL1361" s="2"/>
      <c r="AM1361" s="2"/>
      <c r="AN1361" s="2"/>
      <c r="AO1361" s="2"/>
      <c r="AP1361" s="2"/>
      <c r="AQ1361" s="2"/>
      <c r="AR1361" s="2"/>
      <c r="AS1361" s="2"/>
      <c r="AT1361" s="2"/>
      <c r="AU1361" s="2"/>
      <c r="AV1361" s="2"/>
      <c r="AW1361" s="2"/>
      <c r="AX1361" s="2"/>
      <c r="AY1361" s="2"/>
      <c r="AZ1361" s="2"/>
      <c r="BA1361" s="2"/>
      <c r="BB1361" s="2"/>
      <c r="BC1361" s="2"/>
      <c r="BD1361" s="2"/>
      <c r="BE1361" s="2"/>
      <c r="BF1361" s="2"/>
      <c r="BG1361" s="2"/>
      <c r="BH1361" s="2"/>
      <c r="BI1361" s="2"/>
      <c r="BJ1361" s="2"/>
      <c r="BK1361" s="2"/>
      <c r="BL1361" s="2"/>
      <c r="BM1361" s="2"/>
      <c r="BN1361" s="2"/>
      <c r="BO1361" s="2"/>
      <c r="BP1361" s="2"/>
      <c r="BQ1361" s="3"/>
      <c r="BR1361" s="4"/>
      <c r="BS1361" s="4"/>
      <c r="BT1361" s="4"/>
      <c r="BU1361" s="4"/>
      <c r="BV1361" s="4"/>
      <c r="BW1361" s="4"/>
      <c r="BX1361" s="4"/>
      <c r="BY1361" s="4"/>
      <c r="BZ1361" s="4"/>
      <c r="CA1361" s="4"/>
      <c r="CB1361" s="4"/>
      <c r="CC1361" s="4"/>
      <c r="CD1361" s="4"/>
      <c r="CE1361" s="4"/>
      <c r="CF1361" s="4"/>
      <c r="CG1361" s="4"/>
      <c r="CH1361" s="4"/>
      <c r="CI1361" s="4"/>
      <c r="CJ1361" s="4"/>
      <c r="CK1361" s="4"/>
      <c r="CL1361" s="4"/>
      <c r="CM1361" s="4"/>
      <c r="CN1361" s="4"/>
      <c r="CO1361" s="4"/>
      <c r="CP1361" s="4"/>
      <c r="CQ1361" s="4"/>
      <c r="CR1361" s="4"/>
      <c r="CS1361" s="4"/>
      <c r="CT1361" s="4"/>
      <c r="CU1361" s="4"/>
      <c r="CV1361" s="4"/>
      <c r="CW1361" s="4"/>
      <c r="CX1361" s="4"/>
      <c r="CY1361" s="4"/>
      <c r="CZ1361" s="4"/>
      <c r="DA1361" s="4"/>
      <c r="DB1361" s="4"/>
      <c r="DC1361" s="4"/>
      <c r="DD1361" s="4"/>
      <c r="DE1361" s="4"/>
      <c r="DF1361" s="4"/>
      <c r="DG1361" s="4"/>
      <c r="DH1361" s="4"/>
      <c r="DI1361" s="4"/>
      <c r="DJ1361" s="4"/>
      <c r="DK1361" s="4"/>
      <c r="DL1361" s="4"/>
      <c r="DM1361" s="4"/>
      <c r="DN1361" s="4"/>
      <c r="DO1361" s="4"/>
      <c r="DP1361" s="4"/>
      <c r="DQ1361" s="4"/>
      <c r="DR1361" s="4"/>
      <c r="DS1361" s="4"/>
      <c r="DT1361" s="4"/>
      <c r="DU1361" s="4"/>
      <c r="DV1361" s="4"/>
      <c r="DW1361" s="4"/>
      <c r="DX1361" s="4"/>
      <c r="DY1361" s="4"/>
      <c r="DZ1361" s="4"/>
      <c r="EA1361" s="4"/>
      <c r="EB1361" s="4"/>
      <c r="EC1361" s="4"/>
      <c r="ED1361" s="4"/>
      <c r="EE1361" s="4"/>
      <c r="EF1361" s="4"/>
      <c r="EG1361" s="4"/>
      <c r="EH1361" s="4"/>
      <c r="EI1361" s="4"/>
      <c r="EJ1361" s="4"/>
      <c r="EK1361" s="4"/>
      <c r="EL1361" s="4"/>
      <c r="EM1361" s="4"/>
      <c r="EN1361" s="4"/>
      <c r="EO1361" s="4"/>
      <c r="EP1361" s="4"/>
      <c r="EQ1361" s="4"/>
      <c r="ER1361" s="4"/>
      <c r="ES1361" s="4"/>
      <c r="ET1361" s="4"/>
      <c r="EU1361" s="4"/>
      <c r="EV1361" s="4"/>
      <c r="EW1361" s="4"/>
      <c r="EX1361" s="4"/>
      <c r="EY1361" s="4"/>
      <c r="EZ1361" s="4"/>
      <c r="FA1361" s="4"/>
      <c r="FB1361" s="4"/>
      <c r="FC1361" s="4"/>
      <c r="FD1361" s="4"/>
      <c r="FE1361" s="4"/>
      <c r="FF1361" s="4"/>
      <c r="FG1361" s="4"/>
      <c r="FH1361" s="4"/>
      <c r="FI1361" s="4"/>
      <c r="FJ1361" s="4"/>
      <c r="FK1361" s="4"/>
      <c r="FL1361" s="4"/>
      <c r="FM1361" s="4"/>
      <c r="FN1361" s="4"/>
      <c r="FO1361" s="4"/>
      <c r="FP1361" s="4"/>
      <c r="FQ1361" s="4"/>
      <c r="FR1361" s="4"/>
    </row>
    <row r="1362" spans="19:174" s="10" customFormat="1" x14ac:dyDescent="0.25">
      <c r="S1362" s="92"/>
      <c r="T1362" s="1"/>
      <c r="U1362" s="1"/>
      <c r="V1362" s="1"/>
      <c r="W1362" s="1"/>
      <c r="X1362" s="1"/>
      <c r="Y1362" s="1"/>
      <c r="Z1362" s="2"/>
      <c r="AA1362" s="2"/>
      <c r="AB1362" s="2"/>
      <c r="AC1362" s="2"/>
      <c r="AD1362" s="2"/>
      <c r="AE1362" s="2"/>
      <c r="AF1362" s="2"/>
      <c r="AG1362" s="2"/>
      <c r="AH1362" s="2"/>
      <c r="AI1362" s="2"/>
      <c r="AJ1362" s="2"/>
      <c r="AK1362" s="2"/>
      <c r="AL1362" s="2"/>
      <c r="AM1362" s="2"/>
      <c r="AN1362" s="2"/>
      <c r="AO1362" s="2"/>
      <c r="AP1362" s="2"/>
      <c r="AQ1362" s="2"/>
      <c r="AR1362" s="2"/>
      <c r="AS1362" s="2"/>
      <c r="AT1362" s="2"/>
      <c r="AU1362" s="2"/>
      <c r="AV1362" s="2"/>
      <c r="AW1362" s="2"/>
      <c r="AX1362" s="2"/>
      <c r="AY1362" s="2"/>
      <c r="AZ1362" s="2"/>
      <c r="BA1362" s="2"/>
      <c r="BB1362" s="2"/>
      <c r="BC1362" s="2"/>
      <c r="BD1362" s="2"/>
      <c r="BE1362" s="2"/>
      <c r="BF1362" s="2"/>
      <c r="BG1362" s="2"/>
      <c r="BH1362" s="2"/>
      <c r="BI1362" s="2"/>
      <c r="BJ1362" s="2"/>
      <c r="BK1362" s="2"/>
      <c r="BL1362" s="2"/>
      <c r="BM1362" s="2"/>
      <c r="BN1362" s="2"/>
      <c r="BO1362" s="2"/>
      <c r="BP1362" s="2"/>
      <c r="BQ1362" s="3"/>
      <c r="BR1362" s="4"/>
      <c r="BS1362" s="4"/>
      <c r="BT1362" s="4"/>
      <c r="BU1362" s="4"/>
      <c r="BV1362" s="4"/>
      <c r="BW1362" s="4"/>
      <c r="BX1362" s="4"/>
      <c r="BY1362" s="4"/>
      <c r="BZ1362" s="4"/>
      <c r="CA1362" s="4"/>
      <c r="CB1362" s="4"/>
      <c r="CC1362" s="4"/>
      <c r="CD1362" s="4"/>
      <c r="CE1362" s="4"/>
      <c r="CF1362" s="4"/>
      <c r="CG1362" s="4"/>
      <c r="CH1362" s="4"/>
      <c r="CI1362" s="4"/>
      <c r="CJ1362" s="4"/>
      <c r="CK1362" s="4"/>
      <c r="CL1362" s="4"/>
      <c r="CM1362" s="4"/>
      <c r="CN1362" s="4"/>
      <c r="CO1362" s="4"/>
      <c r="CP1362" s="4"/>
      <c r="CQ1362" s="4"/>
      <c r="CR1362" s="4"/>
      <c r="CS1362" s="4"/>
      <c r="CT1362" s="4"/>
      <c r="CU1362" s="4"/>
      <c r="CV1362" s="4"/>
      <c r="CW1362" s="4"/>
      <c r="CX1362" s="4"/>
      <c r="CY1362" s="4"/>
      <c r="CZ1362" s="4"/>
      <c r="DA1362" s="4"/>
      <c r="DB1362" s="4"/>
      <c r="DC1362" s="4"/>
      <c r="DD1362" s="4"/>
      <c r="DE1362" s="4"/>
      <c r="DF1362" s="4"/>
      <c r="DG1362" s="4"/>
      <c r="DH1362" s="4"/>
      <c r="DI1362" s="4"/>
      <c r="DJ1362" s="4"/>
      <c r="DK1362" s="4"/>
      <c r="DL1362" s="4"/>
      <c r="DM1362" s="4"/>
      <c r="DN1362" s="4"/>
      <c r="DO1362" s="4"/>
      <c r="DP1362" s="4"/>
      <c r="DQ1362" s="4"/>
      <c r="DR1362" s="4"/>
      <c r="DS1362" s="4"/>
      <c r="DT1362" s="4"/>
      <c r="DU1362" s="4"/>
      <c r="DV1362" s="4"/>
      <c r="DW1362" s="4"/>
      <c r="DX1362" s="4"/>
      <c r="DY1362" s="4"/>
      <c r="DZ1362" s="4"/>
      <c r="EA1362" s="4"/>
      <c r="EB1362" s="4"/>
      <c r="EC1362" s="4"/>
      <c r="ED1362" s="4"/>
      <c r="EE1362" s="4"/>
      <c r="EF1362" s="4"/>
      <c r="EG1362" s="4"/>
      <c r="EH1362" s="4"/>
      <c r="EI1362" s="4"/>
      <c r="EJ1362" s="4"/>
      <c r="EK1362" s="4"/>
      <c r="EL1362" s="4"/>
      <c r="EM1362" s="4"/>
      <c r="EN1362" s="4"/>
      <c r="EO1362" s="4"/>
      <c r="EP1362" s="4"/>
      <c r="EQ1362" s="4"/>
      <c r="ER1362" s="4"/>
      <c r="ES1362" s="4"/>
      <c r="ET1362" s="4"/>
      <c r="EU1362" s="4"/>
      <c r="EV1362" s="4"/>
      <c r="EW1362" s="4"/>
      <c r="EX1362" s="4"/>
      <c r="EY1362" s="4"/>
      <c r="EZ1362" s="4"/>
      <c r="FA1362" s="4"/>
      <c r="FB1362" s="4"/>
      <c r="FC1362" s="4"/>
      <c r="FD1362" s="4"/>
      <c r="FE1362" s="4"/>
      <c r="FF1362" s="4"/>
      <c r="FG1362" s="4"/>
      <c r="FH1362" s="4"/>
      <c r="FI1362" s="4"/>
      <c r="FJ1362" s="4"/>
      <c r="FK1362" s="4"/>
      <c r="FL1362" s="4"/>
      <c r="FM1362" s="4"/>
      <c r="FN1362" s="4"/>
      <c r="FO1362" s="4"/>
      <c r="FP1362" s="4"/>
      <c r="FQ1362" s="4"/>
      <c r="FR1362" s="4"/>
    </row>
    <row r="1363" spans="19:174" s="10" customFormat="1" x14ac:dyDescent="0.25">
      <c r="S1363" s="92"/>
      <c r="T1363" s="1"/>
      <c r="U1363" s="1"/>
      <c r="V1363" s="1"/>
      <c r="W1363" s="1"/>
      <c r="X1363" s="1"/>
      <c r="Y1363" s="1"/>
      <c r="Z1363" s="2"/>
      <c r="AA1363" s="2"/>
      <c r="AB1363" s="2"/>
      <c r="AC1363" s="2"/>
      <c r="AD1363" s="2"/>
      <c r="AE1363" s="2"/>
      <c r="AF1363" s="2"/>
      <c r="AG1363" s="2"/>
      <c r="AH1363" s="2"/>
      <c r="AI1363" s="2"/>
      <c r="AJ1363" s="2"/>
      <c r="AK1363" s="2"/>
      <c r="AL1363" s="2"/>
      <c r="AM1363" s="2"/>
      <c r="AN1363" s="2"/>
      <c r="AO1363" s="2"/>
      <c r="AP1363" s="2"/>
      <c r="AQ1363" s="2"/>
      <c r="AR1363" s="2"/>
      <c r="AS1363" s="2"/>
      <c r="AT1363" s="2"/>
      <c r="AU1363" s="2"/>
      <c r="AV1363" s="2"/>
      <c r="AW1363" s="2"/>
      <c r="AX1363" s="2"/>
      <c r="AY1363" s="2"/>
      <c r="AZ1363" s="2"/>
      <c r="BA1363" s="2"/>
      <c r="BB1363" s="2"/>
      <c r="BC1363" s="2"/>
      <c r="BD1363" s="2"/>
      <c r="BE1363" s="2"/>
      <c r="BF1363" s="2"/>
      <c r="BG1363" s="2"/>
      <c r="BH1363" s="2"/>
      <c r="BI1363" s="2"/>
      <c r="BJ1363" s="2"/>
      <c r="BK1363" s="2"/>
      <c r="BL1363" s="2"/>
      <c r="BM1363" s="2"/>
      <c r="BN1363" s="2"/>
      <c r="BO1363" s="2"/>
      <c r="BP1363" s="2"/>
      <c r="BQ1363" s="3"/>
      <c r="BR1363" s="4"/>
      <c r="BS1363" s="4"/>
      <c r="BT1363" s="4"/>
      <c r="BU1363" s="4"/>
      <c r="BV1363" s="4"/>
      <c r="BW1363" s="4"/>
      <c r="BX1363" s="4"/>
      <c r="BY1363" s="4"/>
      <c r="BZ1363" s="4"/>
      <c r="CA1363" s="4"/>
      <c r="CB1363" s="4"/>
      <c r="CC1363" s="4"/>
      <c r="CD1363" s="4"/>
      <c r="CE1363" s="4"/>
      <c r="CF1363" s="4"/>
      <c r="CG1363" s="4"/>
      <c r="CH1363" s="4"/>
      <c r="CI1363" s="4"/>
      <c r="CJ1363" s="4"/>
      <c r="CK1363" s="4"/>
      <c r="CL1363" s="4"/>
      <c r="CM1363" s="4"/>
      <c r="CN1363" s="4"/>
      <c r="CO1363" s="4"/>
      <c r="CP1363" s="4"/>
      <c r="CQ1363" s="4"/>
      <c r="CR1363" s="4"/>
      <c r="CS1363" s="4"/>
      <c r="CT1363" s="4"/>
      <c r="CU1363" s="4"/>
      <c r="CV1363" s="4"/>
      <c r="CW1363" s="4"/>
      <c r="CX1363" s="4"/>
      <c r="CY1363" s="4"/>
      <c r="CZ1363" s="4"/>
      <c r="DA1363" s="4"/>
      <c r="DB1363" s="4"/>
      <c r="DC1363" s="4"/>
      <c r="DD1363" s="4"/>
      <c r="DE1363" s="4"/>
      <c r="DF1363" s="4"/>
      <c r="DG1363" s="4"/>
      <c r="DH1363" s="4"/>
      <c r="DI1363" s="4"/>
      <c r="DJ1363" s="4"/>
      <c r="DK1363" s="4"/>
      <c r="DL1363" s="4"/>
      <c r="DM1363" s="4"/>
      <c r="DN1363" s="4"/>
      <c r="DO1363" s="4"/>
      <c r="DP1363" s="4"/>
      <c r="DQ1363" s="4"/>
      <c r="DR1363" s="4"/>
      <c r="DS1363" s="4"/>
      <c r="DT1363" s="4"/>
      <c r="DU1363" s="4"/>
      <c r="DV1363" s="4"/>
      <c r="DW1363" s="4"/>
      <c r="DX1363" s="4"/>
      <c r="DY1363" s="4"/>
      <c r="DZ1363" s="4"/>
      <c r="EA1363" s="4"/>
      <c r="EB1363" s="4"/>
      <c r="EC1363" s="4"/>
      <c r="ED1363" s="4"/>
      <c r="EE1363" s="4"/>
      <c r="EF1363" s="4"/>
      <c r="EG1363" s="4"/>
      <c r="EH1363" s="4"/>
      <c r="EI1363" s="4"/>
      <c r="EJ1363" s="4"/>
      <c r="EK1363" s="4"/>
      <c r="EL1363" s="4"/>
      <c r="EM1363" s="4"/>
      <c r="EN1363" s="4"/>
      <c r="EO1363" s="4"/>
      <c r="EP1363" s="4"/>
      <c r="EQ1363" s="4"/>
      <c r="ER1363" s="4"/>
      <c r="ES1363" s="4"/>
      <c r="ET1363" s="4"/>
      <c r="EU1363" s="4"/>
      <c r="EV1363" s="4"/>
      <c r="EW1363" s="4"/>
      <c r="EX1363" s="4"/>
      <c r="EY1363" s="4"/>
      <c r="EZ1363" s="4"/>
      <c r="FA1363" s="4"/>
      <c r="FB1363" s="4"/>
      <c r="FC1363" s="4"/>
      <c r="FD1363" s="4"/>
      <c r="FE1363" s="4"/>
      <c r="FF1363" s="4"/>
      <c r="FG1363" s="4"/>
      <c r="FH1363" s="4"/>
      <c r="FI1363" s="4"/>
      <c r="FJ1363" s="4"/>
      <c r="FK1363" s="4"/>
      <c r="FL1363" s="4"/>
      <c r="FM1363" s="4"/>
      <c r="FN1363" s="4"/>
      <c r="FO1363" s="4"/>
      <c r="FP1363" s="4"/>
      <c r="FQ1363" s="4"/>
      <c r="FR1363" s="4"/>
    </row>
    <row r="1364" spans="19:174" s="10" customFormat="1" x14ac:dyDescent="0.25">
      <c r="S1364" s="92"/>
      <c r="T1364" s="1"/>
      <c r="U1364" s="1"/>
      <c r="V1364" s="1"/>
      <c r="W1364" s="1"/>
      <c r="X1364" s="1"/>
      <c r="Y1364" s="1"/>
      <c r="Z1364" s="2"/>
      <c r="AA1364" s="2"/>
      <c r="AB1364" s="2"/>
      <c r="AC1364" s="2"/>
      <c r="AD1364" s="2"/>
      <c r="AE1364" s="2"/>
      <c r="AF1364" s="2"/>
      <c r="AG1364" s="2"/>
      <c r="AH1364" s="2"/>
      <c r="AI1364" s="2"/>
      <c r="AJ1364" s="2"/>
      <c r="AK1364" s="2"/>
      <c r="AL1364" s="2"/>
      <c r="AM1364" s="2"/>
      <c r="AN1364" s="2"/>
      <c r="AO1364" s="2"/>
      <c r="AP1364" s="2"/>
      <c r="AQ1364" s="2"/>
      <c r="AR1364" s="2"/>
      <c r="AS1364" s="2"/>
      <c r="AT1364" s="2"/>
      <c r="AU1364" s="2"/>
      <c r="AV1364" s="2"/>
      <c r="AW1364" s="2"/>
      <c r="AX1364" s="2"/>
      <c r="AY1364" s="2"/>
      <c r="AZ1364" s="2"/>
      <c r="BA1364" s="2"/>
      <c r="BB1364" s="2"/>
      <c r="BC1364" s="2"/>
      <c r="BD1364" s="2"/>
      <c r="BE1364" s="2"/>
      <c r="BF1364" s="2"/>
      <c r="BG1364" s="2"/>
      <c r="BH1364" s="2"/>
      <c r="BI1364" s="2"/>
      <c r="BJ1364" s="2"/>
      <c r="BK1364" s="2"/>
      <c r="BL1364" s="2"/>
      <c r="BM1364" s="2"/>
      <c r="BN1364" s="2"/>
      <c r="BO1364" s="2"/>
      <c r="BP1364" s="2"/>
      <c r="BQ1364" s="3"/>
      <c r="BR1364" s="4"/>
      <c r="BS1364" s="4"/>
      <c r="BT1364" s="4"/>
      <c r="BU1364" s="4"/>
      <c r="BV1364" s="4"/>
      <c r="BW1364" s="4"/>
      <c r="BX1364" s="4"/>
      <c r="BY1364" s="4"/>
      <c r="BZ1364" s="4"/>
      <c r="CA1364" s="4"/>
      <c r="CB1364" s="4"/>
      <c r="CC1364" s="4"/>
      <c r="CD1364" s="4"/>
      <c r="CE1364" s="4"/>
      <c r="CF1364" s="4"/>
      <c r="CG1364" s="4"/>
      <c r="CH1364" s="4"/>
      <c r="CI1364" s="4"/>
      <c r="CJ1364" s="4"/>
      <c r="CK1364" s="4"/>
      <c r="CL1364" s="4"/>
      <c r="CM1364" s="4"/>
      <c r="CN1364" s="4"/>
      <c r="CO1364" s="4"/>
      <c r="CP1364" s="4"/>
      <c r="CQ1364" s="4"/>
      <c r="CR1364" s="4"/>
      <c r="CS1364" s="4"/>
      <c r="CT1364" s="4"/>
      <c r="CU1364" s="4"/>
      <c r="CV1364" s="4"/>
      <c r="CW1364" s="4"/>
      <c r="CX1364" s="4"/>
      <c r="CY1364" s="4"/>
      <c r="CZ1364" s="4"/>
      <c r="DA1364" s="4"/>
      <c r="DB1364" s="4"/>
      <c r="DC1364" s="4"/>
      <c r="DD1364" s="4"/>
      <c r="DE1364" s="4"/>
      <c r="DF1364" s="4"/>
      <c r="DG1364" s="4"/>
      <c r="DH1364" s="4"/>
      <c r="DI1364" s="4"/>
      <c r="DJ1364" s="4"/>
      <c r="DK1364" s="4"/>
      <c r="DL1364" s="4"/>
      <c r="DM1364" s="4"/>
      <c r="DN1364" s="4"/>
      <c r="DO1364" s="4"/>
      <c r="DP1364" s="4"/>
      <c r="DQ1364" s="4"/>
      <c r="DR1364" s="4"/>
      <c r="DS1364" s="4"/>
      <c r="DT1364" s="4"/>
      <c r="DU1364" s="4"/>
      <c r="DV1364" s="4"/>
      <c r="DW1364" s="4"/>
      <c r="DX1364" s="4"/>
      <c r="DY1364" s="4"/>
      <c r="DZ1364" s="4"/>
      <c r="EA1364" s="4"/>
      <c r="EB1364" s="4"/>
      <c r="EC1364" s="4"/>
      <c r="ED1364" s="4"/>
      <c r="EE1364" s="4"/>
      <c r="EF1364" s="4"/>
      <c r="EG1364" s="4"/>
      <c r="EH1364" s="4"/>
      <c r="EI1364" s="4"/>
      <c r="EJ1364" s="4"/>
      <c r="EK1364" s="4"/>
      <c r="EL1364" s="4"/>
      <c r="EM1364" s="4"/>
      <c r="EN1364" s="4"/>
      <c r="EO1364" s="4"/>
      <c r="EP1364" s="4"/>
      <c r="EQ1364" s="4"/>
      <c r="ER1364" s="4"/>
      <c r="ES1364" s="4"/>
      <c r="ET1364" s="4"/>
      <c r="EU1364" s="4"/>
      <c r="EV1364" s="4"/>
      <c r="EW1364" s="4"/>
      <c r="EX1364" s="4"/>
      <c r="EY1364" s="4"/>
      <c r="EZ1364" s="4"/>
      <c r="FA1364" s="4"/>
      <c r="FB1364" s="4"/>
      <c r="FC1364" s="4"/>
      <c r="FD1364" s="4"/>
      <c r="FE1364" s="4"/>
      <c r="FF1364" s="4"/>
      <c r="FG1364" s="4"/>
      <c r="FH1364" s="4"/>
      <c r="FI1364" s="4"/>
      <c r="FJ1364" s="4"/>
      <c r="FK1364" s="4"/>
      <c r="FL1364" s="4"/>
      <c r="FM1364" s="4"/>
      <c r="FN1364" s="4"/>
      <c r="FO1364" s="4"/>
      <c r="FP1364" s="4"/>
      <c r="FQ1364" s="4"/>
      <c r="FR1364" s="4"/>
    </row>
    <row r="1365" spans="19:174" s="10" customFormat="1" x14ac:dyDescent="0.25">
      <c r="S1365" s="92"/>
      <c r="T1365" s="1"/>
      <c r="U1365" s="1"/>
      <c r="V1365" s="1"/>
      <c r="W1365" s="1"/>
      <c r="X1365" s="1"/>
      <c r="Y1365" s="1"/>
      <c r="Z1365" s="2"/>
      <c r="AA1365" s="2"/>
      <c r="AB1365" s="2"/>
      <c r="AC1365" s="2"/>
      <c r="AD1365" s="2"/>
      <c r="AE1365" s="2"/>
      <c r="AF1365" s="2"/>
      <c r="AG1365" s="2"/>
      <c r="AH1365" s="2"/>
      <c r="AI1365" s="2"/>
      <c r="AJ1365" s="2"/>
      <c r="AK1365" s="2"/>
      <c r="AL1365" s="2"/>
      <c r="AM1365" s="2"/>
      <c r="AN1365" s="2"/>
      <c r="AO1365" s="2"/>
      <c r="AP1365" s="2"/>
      <c r="AQ1365" s="2"/>
      <c r="AR1365" s="2"/>
      <c r="AS1365" s="2"/>
      <c r="AT1365" s="2"/>
      <c r="AU1365" s="2"/>
      <c r="AV1365" s="2"/>
      <c r="AW1365" s="2"/>
      <c r="AX1365" s="2"/>
      <c r="AY1365" s="2"/>
      <c r="AZ1365" s="2"/>
      <c r="BA1365" s="2"/>
      <c r="BB1365" s="2"/>
      <c r="BC1365" s="2"/>
      <c r="BD1365" s="2"/>
      <c r="BE1365" s="2"/>
      <c r="BF1365" s="2"/>
      <c r="BG1365" s="2"/>
      <c r="BH1365" s="2"/>
      <c r="BI1365" s="2"/>
      <c r="BJ1365" s="2"/>
      <c r="BK1365" s="2"/>
      <c r="BL1365" s="2"/>
      <c r="BM1365" s="2"/>
      <c r="BN1365" s="2"/>
      <c r="BO1365" s="2"/>
      <c r="BP1365" s="2"/>
      <c r="BQ1365" s="3"/>
      <c r="BR1365" s="4"/>
      <c r="BS1365" s="4"/>
      <c r="BT1365" s="4"/>
      <c r="BU1365" s="4"/>
      <c r="BV1365" s="4"/>
      <c r="BW1365" s="4"/>
      <c r="BX1365" s="4"/>
      <c r="BY1365" s="4"/>
      <c r="BZ1365" s="4"/>
      <c r="CA1365" s="4"/>
      <c r="CB1365" s="4"/>
      <c r="CC1365" s="4"/>
      <c r="CD1365" s="4"/>
      <c r="CE1365" s="4"/>
      <c r="CF1365" s="4"/>
      <c r="CG1365" s="4"/>
      <c r="CH1365" s="4"/>
      <c r="CI1365" s="4"/>
      <c r="CJ1365" s="4"/>
      <c r="CK1365" s="4"/>
      <c r="CL1365" s="4"/>
      <c r="CM1365" s="4"/>
      <c r="CN1365" s="4"/>
      <c r="CO1365" s="4"/>
      <c r="CP1365" s="4"/>
      <c r="CQ1365" s="4"/>
      <c r="CR1365" s="4"/>
      <c r="CS1365" s="4"/>
      <c r="CT1365" s="4"/>
      <c r="CU1365" s="4"/>
      <c r="CV1365" s="4"/>
      <c r="CW1365" s="4"/>
      <c r="CX1365" s="4"/>
      <c r="CY1365" s="4"/>
      <c r="CZ1365" s="4"/>
      <c r="DA1365" s="4"/>
      <c r="DB1365" s="4"/>
      <c r="DC1365" s="4"/>
      <c r="DD1365" s="4"/>
      <c r="DE1365" s="4"/>
      <c r="DF1365" s="4"/>
      <c r="DG1365" s="4"/>
      <c r="DH1365" s="4"/>
      <c r="DI1365" s="4"/>
      <c r="DJ1365" s="4"/>
      <c r="DK1365" s="4"/>
      <c r="DL1365" s="4"/>
      <c r="DM1365" s="4"/>
      <c r="DN1365" s="4"/>
      <c r="DO1365" s="4"/>
      <c r="DP1365" s="4"/>
      <c r="DQ1365" s="4"/>
      <c r="DR1365" s="4"/>
      <c r="DS1365" s="4"/>
      <c r="DT1365" s="4"/>
      <c r="DU1365" s="4"/>
      <c r="DV1365" s="4"/>
      <c r="DW1365" s="4"/>
      <c r="DX1365" s="4"/>
      <c r="DY1365" s="4"/>
      <c r="DZ1365" s="4"/>
      <c r="EA1365" s="4"/>
      <c r="EB1365" s="4"/>
      <c r="EC1365" s="4"/>
      <c r="ED1365" s="4"/>
      <c r="EE1365" s="4"/>
      <c r="EF1365" s="4"/>
      <c r="EG1365" s="4"/>
      <c r="EH1365" s="4"/>
      <c r="EI1365" s="4"/>
      <c r="EJ1365" s="4"/>
      <c r="EK1365" s="4"/>
      <c r="EL1365" s="4"/>
      <c r="EM1365" s="4"/>
      <c r="EN1365" s="4"/>
      <c r="EO1365" s="4"/>
      <c r="EP1365" s="4"/>
      <c r="EQ1365" s="4"/>
      <c r="ER1365" s="4"/>
      <c r="ES1365" s="4"/>
      <c r="ET1365" s="4"/>
      <c r="EU1365" s="4"/>
      <c r="EV1365" s="4"/>
      <c r="EW1365" s="4"/>
      <c r="EX1365" s="4"/>
      <c r="EY1365" s="4"/>
      <c r="EZ1365" s="4"/>
      <c r="FA1365" s="4"/>
      <c r="FB1365" s="4"/>
      <c r="FC1365" s="4"/>
      <c r="FD1365" s="4"/>
      <c r="FE1365" s="4"/>
      <c r="FF1365" s="4"/>
      <c r="FG1365" s="4"/>
      <c r="FH1365" s="4"/>
      <c r="FI1365" s="4"/>
      <c r="FJ1365" s="4"/>
      <c r="FK1365" s="4"/>
      <c r="FL1365" s="4"/>
      <c r="FM1365" s="4"/>
      <c r="FN1365" s="4"/>
      <c r="FO1365" s="4"/>
      <c r="FP1365" s="4"/>
      <c r="FQ1365" s="4"/>
      <c r="FR1365" s="4"/>
    </row>
    <row r="1366" spans="19:174" s="10" customFormat="1" x14ac:dyDescent="0.25">
      <c r="S1366" s="92"/>
      <c r="T1366" s="1"/>
      <c r="U1366" s="1"/>
      <c r="V1366" s="1"/>
      <c r="W1366" s="1"/>
      <c r="X1366" s="1"/>
      <c r="Y1366" s="1"/>
      <c r="Z1366" s="2"/>
      <c r="AA1366" s="2"/>
      <c r="AB1366" s="2"/>
      <c r="AC1366" s="2"/>
      <c r="AD1366" s="2"/>
      <c r="AE1366" s="2"/>
      <c r="AF1366" s="2"/>
      <c r="AG1366" s="2"/>
      <c r="AH1366" s="2"/>
      <c r="AI1366" s="2"/>
      <c r="AJ1366" s="2"/>
      <c r="AK1366" s="2"/>
      <c r="AL1366" s="2"/>
      <c r="AM1366" s="2"/>
      <c r="AN1366" s="2"/>
      <c r="AO1366" s="2"/>
      <c r="AP1366" s="2"/>
      <c r="AQ1366" s="2"/>
      <c r="AR1366" s="2"/>
      <c r="AS1366" s="2"/>
      <c r="AT1366" s="2"/>
      <c r="AU1366" s="2"/>
      <c r="AV1366" s="2"/>
      <c r="AW1366" s="2"/>
      <c r="AX1366" s="2"/>
      <c r="AY1366" s="2"/>
      <c r="AZ1366" s="2"/>
      <c r="BA1366" s="2"/>
      <c r="BB1366" s="2"/>
      <c r="BC1366" s="2"/>
      <c r="BD1366" s="2"/>
      <c r="BE1366" s="2"/>
      <c r="BF1366" s="2"/>
      <c r="BG1366" s="2"/>
      <c r="BH1366" s="2"/>
      <c r="BI1366" s="2"/>
      <c r="BJ1366" s="2"/>
      <c r="BK1366" s="2"/>
      <c r="BL1366" s="2"/>
      <c r="BM1366" s="2"/>
      <c r="BN1366" s="2"/>
      <c r="BO1366" s="2"/>
      <c r="BP1366" s="2"/>
      <c r="BQ1366" s="3"/>
      <c r="BR1366" s="4"/>
      <c r="BS1366" s="4"/>
      <c r="BT1366" s="4"/>
      <c r="BU1366" s="4"/>
      <c r="BV1366" s="4"/>
      <c r="BW1366" s="4"/>
      <c r="BX1366" s="4"/>
      <c r="BY1366" s="4"/>
      <c r="BZ1366" s="4"/>
      <c r="CA1366" s="4"/>
      <c r="CB1366" s="4"/>
      <c r="CC1366" s="4"/>
      <c r="CD1366" s="4"/>
      <c r="CE1366" s="4"/>
      <c r="CF1366" s="4"/>
      <c r="CG1366" s="4"/>
      <c r="CH1366" s="4"/>
      <c r="CI1366" s="4"/>
      <c r="CJ1366" s="4"/>
      <c r="CK1366" s="4"/>
      <c r="CL1366" s="4"/>
      <c r="CM1366" s="4"/>
      <c r="CN1366" s="4"/>
      <c r="CO1366" s="4"/>
      <c r="CP1366" s="4"/>
      <c r="CQ1366" s="4"/>
      <c r="CR1366" s="4"/>
      <c r="CS1366" s="4"/>
      <c r="CT1366" s="4"/>
      <c r="CU1366" s="4"/>
      <c r="CV1366" s="4"/>
      <c r="CW1366" s="4"/>
      <c r="CX1366" s="4"/>
      <c r="CY1366" s="4"/>
      <c r="CZ1366" s="4"/>
      <c r="DA1366" s="4"/>
      <c r="DB1366" s="4"/>
      <c r="DC1366" s="4"/>
      <c r="DD1366" s="4"/>
      <c r="DE1366" s="4"/>
      <c r="DF1366" s="4"/>
      <c r="DG1366" s="4"/>
      <c r="DH1366" s="4"/>
      <c r="DI1366" s="4"/>
      <c r="DJ1366" s="4"/>
      <c r="DK1366" s="4"/>
      <c r="DL1366" s="4"/>
      <c r="DM1366" s="4"/>
      <c r="DN1366" s="4"/>
      <c r="DO1366" s="4"/>
      <c r="DP1366" s="4"/>
      <c r="DQ1366" s="4"/>
      <c r="DR1366" s="4"/>
      <c r="DS1366" s="4"/>
      <c r="DT1366" s="4"/>
      <c r="DU1366" s="4"/>
      <c r="DV1366" s="4"/>
      <c r="DW1366" s="4"/>
      <c r="DX1366" s="4"/>
      <c r="DY1366" s="4"/>
      <c r="DZ1366" s="4"/>
      <c r="EA1366" s="4"/>
      <c r="EB1366" s="4"/>
      <c r="EC1366" s="4"/>
      <c r="ED1366" s="4"/>
      <c r="EE1366" s="4"/>
      <c r="EF1366" s="4"/>
      <c r="EG1366" s="4"/>
      <c r="EH1366" s="4"/>
      <c r="EI1366" s="4"/>
      <c r="EJ1366" s="4"/>
      <c r="EK1366" s="4"/>
      <c r="EL1366" s="4"/>
      <c r="EM1366" s="4"/>
      <c r="EN1366" s="4"/>
      <c r="EO1366" s="4"/>
      <c r="EP1366" s="4"/>
      <c r="EQ1366" s="4"/>
      <c r="ER1366" s="4"/>
      <c r="ES1366" s="4"/>
      <c r="ET1366" s="4"/>
      <c r="EU1366" s="4"/>
      <c r="EV1366" s="4"/>
      <c r="EW1366" s="4"/>
      <c r="EX1366" s="4"/>
      <c r="EY1366" s="4"/>
      <c r="EZ1366" s="4"/>
      <c r="FA1366" s="4"/>
      <c r="FB1366" s="4"/>
      <c r="FC1366" s="4"/>
      <c r="FD1366" s="4"/>
      <c r="FE1366" s="4"/>
      <c r="FF1366" s="4"/>
      <c r="FG1366" s="4"/>
      <c r="FH1366" s="4"/>
      <c r="FI1366" s="4"/>
      <c r="FJ1366" s="4"/>
      <c r="FK1366" s="4"/>
      <c r="FL1366" s="4"/>
      <c r="FM1366" s="4"/>
      <c r="FN1366" s="4"/>
      <c r="FO1366" s="4"/>
      <c r="FP1366" s="4"/>
      <c r="FQ1366" s="4"/>
      <c r="FR1366" s="4"/>
    </row>
    <row r="1367" spans="19:174" s="10" customFormat="1" x14ac:dyDescent="0.25">
      <c r="S1367" s="92"/>
      <c r="T1367" s="1"/>
      <c r="U1367" s="1"/>
      <c r="V1367" s="1"/>
      <c r="W1367" s="1"/>
      <c r="X1367" s="1"/>
      <c r="Y1367" s="1"/>
      <c r="Z1367" s="2"/>
      <c r="AA1367" s="2"/>
      <c r="AB1367" s="2"/>
      <c r="AC1367" s="2"/>
      <c r="AD1367" s="2"/>
      <c r="AE1367" s="2"/>
      <c r="AF1367" s="2"/>
      <c r="AG1367" s="2"/>
      <c r="AH1367" s="2"/>
      <c r="AI1367" s="2"/>
      <c r="AJ1367" s="2"/>
      <c r="AK1367" s="2"/>
      <c r="AL1367" s="2"/>
      <c r="AM1367" s="2"/>
      <c r="AN1367" s="2"/>
      <c r="AO1367" s="2"/>
      <c r="AP1367" s="2"/>
      <c r="AQ1367" s="2"/>
      <c r="AR1367" s="2"/>
      <c r="AS1367" s="2"/>
      <c r="AT1367" s="2"/>
      <c r="AU1367" s="2"/>
      <c r="AV1367" s="2"/>
      <c r="AW1367" s="2"/>
      <c r="AX1367" s="2"/>
      <c r="AY1367" s="2"/>
      <c r="AZ1367" s="2"/>
      <c r="BA1367" s="2"/>
      <c r="BB1367" s="2"/>
      <c r="BC1367" s="2"/>
      <c r="BD1367" s="2"/>
      <c r="BE1367" s="2"/>
      <c r="BF1367" s="2"/>
      <c r="BG1367" s="2"/>
      <c r="BH1367" s="2"/>
      <c r="BI1367" s="2"/>
      <c r="BJ1367" s="2"/>
      <c r="BK1367" s="2"/>
      <c r="BL1367" s="2"/>
      <c r="BM1367" s="2"/>
      <c r="BN1367" s="2"/>
      <c r="BO1367" s="2"/>
      <c r="BP1367" s="2"/>
      <c r="BQ1367" s="3"/>
      <c r="BR1367" s="4"/>
      <c r="BS1367" s="4"/>
      <c r="BT1367" s="4"/>
      <c r="BU1367" s="4"/>
      <c r="BV1367" s="4"/>
      <c r="BW1367" s="4"/>
      <c r="BX1367" s="4"/>
      <c r="BY1367" s="4"/>
      <c r="BZ1367" s="4"/>
      <c r="CA1367" s="4"/>
      <c r="CB1367" s="4"/>
      <c r="CC1367" s="4"/>
      <c r="CD1367" s="4"/>
      <c r="CE1367" s="4"/>
      <c r="CF1367" s="4"/>
      <c r="CG1367" s="4"/>
      <c r="CH1367" s="4"/>
      <c r="CI1367" s="4"/>
      <c r="CJ1367" s="4"/>
      <c r="CK1367" s="4"/>
      <c r="CL1367" s="4"/>
      <c r="CM1367" s="4"/>
      <c r="CN1367" s="4"/>
      <c r="CO1367" s="4"/>
      <c r="CP1367" s="4"/>
      <c r="CQ1367" s="4"/>
      <c r="CR1367" s="4"/>
      <c r="CS1367" s="4"/>
      <c r="CT1367" s="4"/>
      <c r="CU1367" s="4"/>
      <c r="CV1367" s="4"/>
      <c r="CW1367" s="4"/>
      <c r="CX1367" s="4"/>
      <c r="CY1367" s="4"/>
      <c r="CZ1367" s="4"/>
      <c r="DA1367" s="4"/>
      <c r="DB1367" s="4"/>
      <c r="DC1367" s="4"/>
      <c r="DD1367" s="4"/>
      <c r="DE1367" s="4"/>
      <c r="DF1367" s="4"/>
      <c r="DG1367" s="4"/>
      <c r="DH1367" s="4"/>
      <c r="DI1367" s="4"/>
      <c r="DJ1367" s="4"/>
      <c r="DK1367" s="4"/>
      <c r="DL1367" s="4"/>
      <c r="DM1367" s="4"/>
      <c r="DN1367" s="4"/>
      <c r="DO1367" s="4"/>
      <c r="DP1367" s="4"/>
      <c r="DQ1367" s="4"/>
      <c r="DR1367" s="4"/>
      <c r="DS1367" s="4"/>
      <c r="DT1367" s="4"/>
      <c r="DU1367" s="4"/>
      <c r="DV1367" s="4"/>
      <c r="DW1367" s="4"/>
      <c r="DX1367" s="4"/>
      <c r="DY1367" s="4"/>
      <c r="DZ1367" s="4"/>
      <c r="EA1367" s="4"/>
      <c r="EB1367" s="4"/>
      <c r="EC1367" s="4"/>
      <c r="ED1367" s="4"/>
      <c r="EE1367" s="4"/>
      <c r="EF1367" s="4"/>
      <c r="EG1367" s="4"/>
      <c r="EH1367" s="4"/>
      <c r="EI1367" s="4"/>
      <c r="EJ1367" s="4"/>
      <c r="EK1367" s="4"/>
      <c r="EL1367" s="4"/>
      <c r="EM1367" s="4"/>
      <c r="EN1367" s="4"/>
      <c r="EO1367" s="4"/>
      <c r="EP1367" s="4"/>
      <c r="EQ1367" s="4"/>
      <c r="ER1367" s="4"/>
      <c r="ES1367" s="4"/>
      <c r="ET1367" s="4"/>
      <c r="EU1367" s="4"/>
      <c r="EV1367" s="4"/>
      <c r="EW1367" s="4"/>
      <c r="EX1367" s="4"/>
      <c r="EY1367" s="4"/>
      <c r="EZ1367" s="4"/>
      <c r="FA1367" s="4"/>
      <c r="FB1367" s="4"/>
      <c r="FC1367" s="4"/>
      <c r="FD1367" s="4"/>
      <c r="FE1367" s="4"/>
      <c r="FF1367" s="4"/>
      <c r="FG1367" s="4"/>
      <c r="FH1367" s="4"/>
      <c r="FI1367" s="4"/>
      <c r="FJ1367" s="4"/>
      <c r="FK1367" s="4"/>
      <c r="FL1367" s="4"/>
      <c r="FM1367" s="4"/>
      <c r="FN1367" s="4"/>
      <c r="FO1367" s="4"/>
      <c r="FP1367" s="4"/>
      <c r="FQ1367" s="4"/>
      <c r="FR1367" s="4"/>
    </row>
    <row r="1368" spans="19:174" s="10" customFormat="1" x14ac:dyDescent="0.25">
      <c r="S1368" s="92"/>
      <c r="T1368" s="1"/>
      <c r="U1368" s="1"/>
      <c r="V1368" s="1"/>
      <c r="W1368" s="1"/>
      <c r="X1368" s="1"/>
      <c r="Y1368" s="1"/>
      <c r="Z1368" s="2"/>
      <c r="AA1368" s="2"/>
      <c r="AB1368" s="2"/>
      <c r="AC1368" s="2"/>
      <c r="AD1368" s="2"/>
      <c r="AE1368" s="2"/>
      <c r="AF1368" s="2"/>
      <c r="AG1368" s="2"/>
      <c r="AH1368" s="2"/>
      <c r="AI1368" s="2"/>
      <c r="AJ1368" s="2"/>
      <c r="AK1368" s="2"/>
      <c r="AL1368" s="2"/>
      <c r="AM1368" s="2"/>
      <c r="AN1368" s="2"/>
      <c r="AO1368" s="2"/>
      <c r="AP1368" s="2"/>
      <c r="AQ1368" s="2"/>
      <c r="AR1368" s="2"/>
      <c r="AS1368" s="2"/>
      <c r="AT1368" s="2"/>
      <c r="AU1368" s="2"/>
      <c r="AV1368" s="2"/>
      <c r="AW1368" s="2"/>
      <c r="AX1368" s="2"/>
      <c r="AY1368" s="2"/>
      <c r="AZ1368" s="2"/>
      <c r="BA1368" s="2"/>
      <c r="BB1368" s="2"/>
      <c r="BC1368" s="2"/>
      <c r="BD1368" s="2"/>
      <c r="BE1368" s="2"/>
      <c r="BF1368" s="2"/>
      <c r="BG1368" s="2"/>
      <c r="BH1368" s="2"/>
      <c r="BI1368" s="2"/>
      <c r="BJ1368" s="2"/>
      <c r="BK1368" s="2"/>
      <c r="BL1368" s="2"/>
      <c r="BM1368" s="2"/>
      <c r="BN1368" s="2"/>
      <c r="BO1368" s="2"/>
      <c r="BP1368" s="2"/>
      <c r="BQ1368" s="3"/>
      <c r="BR1368" s="4"/>
      <c r="BS1368" s="4"/>
      <c r="BT1368" s="4"/>
      <c r="BU1368" s="4"/>
      <c r="BV1368" s="4"/>
      <c r="BW1368" s="4"/>
      <c r="BX1368" s="4"/>
      <c r="BY1368" s="4"/>
      <c r="BZ1368" s="4"/>
      <c r="CA1368" s="4"/>
      <c r="CB1368" s="4"/>
      <c r="CC1368" s="4"/>
      <c r="CD1368" s="4"/>
      <c r="CE1368" s="4"/>
      <c r="CF1368" s="4"/>
      <c r="CG1368" s="4"/>
      <c r="CH1368" s="4"/>
      <c r="CI1368" s="4"/>
      <c r="CJ1368" s="4"/>
      <c r="CK1368" s="4"/>
      <c r="CL1368" s="4"/>
      <c r="CM1368" s="4"/>
      <c r="CN1368" s="4"/>
      <c r="CO1368" s="4"/>
      <c r="CP1368" s="4"/>
      <c r="CQ1368" s="4"/>
      <c r="CR1368" s="4"/>
      <c r="CS1368" s="4"/>
      <c r="CT1368" s="4"/>
      <c r="CU1368" s="4"/>
      <c r="CV1368" s="4"/>
      <c r="CW1368" s="4"/>
      <c r="CX1368" s="4"/>
      <c r="CY1368" s="4"/>
      <c r="CZ1368" s="4"/>
      <c r="DA1368" s="4"/>
      <c r="DB1368" s="4"/>
      <c r="DC1368" s="4"/>
      <c r="DD1368" s="4"/>
      <c r="DE1368" s="4"/>
      <c r="DF1368" s="4"/>
      <c r="DG1368" s="4"/>
      <c r="DH1368" s="4"/>
      <c r="DI1368" s="4"/>
      <c r="DJ1368" s="4"/>
      <c r="DK1368" s="4"/>
      <c r="DL1368" s="4"/>
      <c r="DM1368" s="4"/>
      <c r="DN1368" s="4"/>
      <c r="DO1368" s="4"/>
      <c r="DP1368" s="4"/>
      <c r="DQ1368" s="4"/>
      <c r="DR1368" s="4"/>
      <c r="DS1368" s="4"/>
      <c r="DT1368" s="4"/>
      <c r="DU1368" s="4"/>
      <c r="DV1368" s="4"/>
      <c r="DW1368" s="4"/>
      <c r="DX1368" s="4"/>
      <c r="DY1368" s="4"/>
      <c r="DZ1368" s="4"/>
      <c r="EA1368" s="4"/>
      <c r="EB1368" s="4"/>
      <c r="EC1368" s="4"/>
      <c r="ED1368" s="4"/>
      <c r="EE1368" s="4"/>
      <c r="EF1368" s="4"/>
      <c r="EG1368" s="4"/>
      <c r="EH1368" s="4"/>
      <c r="EI1368" s="4"/>
      <c r="EJ1368" s="4"/>
      <c r="EK1368" s="4"/>
      <c r="EL1368" s="4"/>
      <c r="EM1368" s="4"/>
      <c r="EN1368" s="4"/>
      <c r="EO1368" s="4"/>
      <c r="EP1368" s="4"/>
      <c r="EQ1368" s="4"/>
      <c r="ER1368" s="4"/>
      <c r="ES1368" s="4"/>
      <c r="ET1368" s="4"/>
      <c r="EU1368" s="4"/>
      <c r="EV1368" s="4"/>
      <c r="EW1368" s="4"/>
      <c r="EX1368" s="4"/>
      <c r="EY1368" s="4"/>
      <c r="EZ1368" s="4"/>
      <c r="FA1368" s="4"/>
      <c r="FB1368" s="4"/>
      <c r="FC1368" s="4"/>
      <c r="FD1368" s="4"/>
      <c r="FE1368" s="4"/>
      <c r="FF1368" s="4"/>
      <c r="FG1368" s="4"/>
      <c r="FH1368" s="4"/>
      <c r="FI1368" s="4"/>
      <c r="FJ1368" s="4"/>
      <c r="FK1368" s="4"/>
      <c r="FL1368" s="4"/>
      <c r="FM1368" s="4"/>
      <c r="FN1368" s="4"/>
      <c r="FO1368" s="4"/>
      <c r="FP1368" s="4"/>
      <c r="FQ1368" s="4"/>
      <c r="FR1368" s="4"/>
    </row>
    <row r="1369" spans="19:174" s="10" customFormat="1" x14ac:dyDescent="0.25">
      <c r="S1369" s="92"/>
      <c r="T1369" s="1"/>
      <c r="U1369" s="1"/>
      <c r="V1369" s="1"/>
      <c r="W1369" s="1"/>
      <c r="X1369" s="1"/>
      <c r="Y1369" s="1"/>
      <c r="Z1369" s="2"/>
      <c r="AA1369" s="2"/>
      <c r="AB1369" s="2"/>
      <c r="AC1369" s="2"/>
      <c r="AD1369" s="2"/>
      <c r="AE1369" s="2"/>
      <c r="AF1369" s="2"/>
      <c r="AG1369" s="2"/>
      <c r="AH1369" s="2"/>
      <c r="AI1369" s="2"/>
      <c r="AJ1369" s="2"/>
      <c r="AK1369" s="2"/>
      <c r="AL1369" s="2"/>
      <c r="AM1369" s="2"/>
      <c r="AN1369" s="2"/>
      <c r="AO1369" s="2"/>
      <c r="AP1369" s="2"/>
      <c r="AQ1369" s="2"/>
      <c r="AR1369" s="2"/>
      <c r="AS1369" s="2"/>
      <c r="AT1369" s="2"/>
      <c r="AU1369" s="2"/>
      <c r="AV1369" s="2"/>
      <c r="AW1369" s="2"/>
      <c r="AX1369" s="2"/>
      <c r="AY1369" s="2"/>
      <c r="AZ1369" s="2"/>
      <c r="BA1369" s="2"/>
      <c r="BB1369" s="2"/>
      <c r="BC1369" s="2"/>
      <c r="BD1369" s="2"/>
      <c r="BE1369" s="2"/>
      <c r="BF1369" s="2"/>
      <c r="BG1369" s="2"/>
      <c r="BH1369" s="2"/>
      <c r="BI1369" s="2"/>
      <c r="BJ1369" s="2"/>
      <c r="BK1369" s="2"/>
      <c r="BL1369" s="2"/>
      <c r="BM1369" s="2"/>
      <c r="BN1369" s="2"/>
      <c r="BO1369" s="2"/>
      <c r="BP1369" s="2"/>
      <c r="BQ1369" s="3"/>
      <c r="BR1369" s="4"/>
      <c r="BS1369" s="4"/>
      <c r="BT1369" s="4"/>
      <c r="BU1369" s="4"/>
      <c r="BV1369" s="4"/>
      <c r="BW1369" s="4"/>
      <c r="BX1369" s="4"/>
      <c r="BY1369" s="4"/>
      <c r="BZ1369" s="4"/>
      <c r="CA1369" s="4"/>
      <c r="CB1369" s="4"/>
      <c r="CC1369" s="4"/>
      <c r="CD1369" s="4"/>
      <c r="CE1369" s="4"/>
      <c r="CF1369" s="4"/>
      <c r="CG1369" s="4"/>
      <c r="CH1369" s="4"/>
      <c r="CI1369" s="4"/>
      <c r="CJ1369" s="4"/>
      <c r="CK1369" s="4"/>
      <c r="CL1369" s="4"/>
      <c r="CM1369" s="4"/>
      <c r="CN1369" s="4"/>
      <c r="CO1369" s="4"/>
      <c r="CP1369" s="4"/>
      <c r="CQ1369" s="4"/>
      <c r="CR1369" s="4"/>
      <c r="CS1369" s="4"/>
      <c r="CT1369" s="4"/>
      <c r="CU1369" s="4"/>
      <c r="CV1369" s="4"/>
      <c r="CW1369" s="4"/>
      <c r="CX1369" s="4"/>
      <c r="CY1369" s="4"/>
      <c r="CZ1369" s="4"/>
      <c r="DA1369" s="4"/>
      <c r="DB1369" s="4"/>
      <c r="DC1369" s="4"/>
      <c r="DD1369" s="4"/>
      <c r="DE1369" s="4"/>
      <c r="DF1369" s="4"/>
      <c r="DG1369" s="4"/>
      <c r="DH1369" s="4"/>
      <c r="DI1369" s="4"/>
      <c r="DJ1369" s="4"/>
      <c r="DK1369" s="4"/>
      <c r="DL1369" s="4"/>
      <c r="DM1369" s="4"/>
      <c r="DN1369" s="4"/>
      <c r="DO1369" s="4"/>
      <c r="DP1369" s="4"/>
      <c r="DQ1369" s="4"/>
      <c r="DR1369" s="4"/>
      <c r="DS1369" s="4"/>
      <c r="DT1369" s="4"/>
      <c r="DU1369" s="4"/>
      <c r="DV1369" s="4"/>
      <c r="DW1369" s="4"/>
      <c r="DX1369" s="4"/>
      <c r="DY1369" s="4"/>
      <c r="DZ1369" s="4"/>
      <c r="EA1369" s="4"/>
      <c r="EB1369" s="4"/>
      <c r="EC1369" s="4"/>
      <c r="ED1369" s="4"/>
      <c r="EE1369" s="4"/>
      <c r="EF1369" s="4"/>
      <c r="EG1369" s="4"/>
      <c r="EH1369" s="4"/>
      <c r="EI1369" s="4"/>
      <c r="EJ1369" s="4"/>
      <c r="EK1369" s="4"/>
      <c r="EL1369" s="4"/>
      <c r="EM1369" s="4"/>
      <c r="EN1369" s="4"/>
      <c r="EO1369" s="4"/>
      <c r="EP1369" s="4"/>
      <c r="EQ1369" s="4"/>
      <c r="ER1369" s="4"/>
      <c r="ES1369" s="4"/>
      <c r="ET1369" s="4"/>
      <c r="EU1369" s="4"/>
      <c r="EV1369" s="4"/>
      <c r="EW1369" s="4"/>
      <c r="EX1369" s="4"/>
      <c r="EY1369" s="4"/>
      <c r="EZ1369" s="4"/>
      <c r="FA1369" s="4"/>
      <c r="FB1369" s="4"/>
      <c r="FC1369" s="4"/>
      <c r="FD1369" s="4"/>
      <c r="FE1369" s="4"/>
      <c r="FF1369" s="4"/>
      <c r="FG1369" s="4"/>
      <c r="FH1369" s="4"/>
      <c r="FI1369" s="4"/>
      <c r="FJ1369" s="4"/>
      <c r="FK1369" s="4"/>
      <c r="FL1369" s="4"/>
      <c r="FM1369" s="4"/>
      <c r="FN1369" s="4"/>
      <c r="FO1369" s="4"/>
      <c r="FP1369" s="4"/>
      <c r="FQ1369" s="4"/>
      <c r="FR1369" s="4"/>
    </row>
    <row r="1370" spans="19:174" s="10" customFormat="1" x14ac:dyDescent="0.25">
      <c r="S1370" s="92"/>
      <c r="T1370" s="1"/>
      <c r="U1370" s="1"/>
      <c r="V1370" s="1"/>
      <c r="W1370" s="1"/>
      <c r="X1370" s="1"/>
      <c r="Y1370" s="1"/>
      <c r="Z1370" s="2"/>
      <c r="AA1370" s="2"/>
      <c r="AB1370" s="2"/>
      <c r="AC1370" s="2"/>
      <c r="AD1370" s="2"/>
      <c r="AE1370" s="2"/>
      <c r="AF1370" s="2"/>
      <c r="AG1370" s="2"/>
      <c r="AH1370" s="2"/>
      <c r="AI1370" s="2"/>
      <c r="AJ1370" s="2"/>
      <c r="AK1370" s="2"/>
      <c r="AL1370" s="2"/>
      <c r="AM1370" s="2"/>
      <c r="AN1370" s="2"/>
      <c r="AO1370" s="2"/>
      <c r="AP1370" s="2"/>
      <c r="AQ1370" s="2"/>
      <c r="AR1370" s="2"/>
      <c r="AS1370" s="2"/>
      <c r="AT1370" s="2"/>
      <c r="AU1370" s="2"/>
      <c r="AV1370" s="2"/>
      <c r="AW1370" s="2"/>
      <c r="AX1370" s="2"/>
      <c r="AY1370" s="2"/>
      <c r="AZ1370" s="2"/>
      <c r="BA1370" s="2"/>
      <c r="BB1370" s="2"/>
      <c r="BC1370" s="2"/>
      <c r="BD1370" s="2"/>
      <c r="BE1370" s="2"/>
      <c r="BF1370" s="2"/>
      <c r="BG1370" s="2"/>
      <c r="BH1370" s="2"/>
      <c r="BI1370" s="2"/>
      <c r="BJ1370" s="2"/>
      <c r="BK1370" s="2"/>
      <c r="BL1370" s="2"/>
      <c r="BM1370" s="2"/>
      <c r="BN1370" s="2"/>
      <c r="BO1370" s="2"/>
      <c r="BP1370" s="2"/>
      <c r="BQ1370" s="3"/>
      <c r="BR1370" s="4"/>
      <c r="BS1370" s="4"/>
      <c r="BT1370" s="4"/>
      <c r="BU1370" s="4"/>
      <c r="BV1370" s="4"/>
      <c r="BW1370" s="4"/>
      <c r="BX1370" s="4"/>
      <c r="BY1370" s="4"/>
      <c r="BZ1370" s="4"/>
      <c r="CA1370" s="4"/>
      <c r="CB1370" s="4"/>
      <c r="CC1370" s="4"/>
      <c r="CD1370" s="4"/>
      <c r="CE1370" s="4"/>
      <c r="CF1370" s="4"/>
      <c r="CG1370" s="4"/>
      <c r="CH1370" s="4"/>
      <c r="CI1370" s="4"/>
      <c r="CJ1370" s="4"/>
      <c r="CK1370" s="4"/>
      <c r="CL1370" s="4"/>
      <c r="CM1370" s="4"/>
      <c r="CN1370" s="4"/>
      <c r="CO1370" s="4"/>
      <c r="CP1370" s="4"/>
      <c r="CQ1370" s="4"/>
      <c r="CR1370" s="4"/>
      <c r="CS1370" s="4"/>
      <c r="CT1370" s="4"/>
      <c r="CU1370" s="4"/>
      <c r="CV1370" s="4"/>
      <c r="CW1370" s="4"/>
      <c r="CX1370" s="4"/>
      <c r="CY1370" s="4"/>
      <c r="CZ1370" s="4"/>
      <c r="DA1370" s="4"/>
      <c r="DB1370" s="4"/>
      <c r="DC1370" s="4"/>
      <c r="DD1370" s="4"/>
      <c r="DE1370" s="4"/>
      <c r="DF1370" s="4"/>
      <c r="DG1370" s="4"/>
      <c r="DH1370" s="4"/>
      <c r="DI1370" s="4"/>
      <c r="DJ1370" s="4"/>
      <c r="DK1370" s="4"/>
      <c r="DL1370" s="4"/>
      <c r="DM1370" s="4"/>
      <c r="DN1370" s="4"/>
      <c r="DO1370" s="4"/>
      <c r="DP1370" s="4"/>
      <c r="DQ1370" s="4"/>
      <c r="DR1370" s="4"/>
      <c r="DS1370" s="4"/>
      <c r="DT1370" s="4"/>
      <c r="DU1370" s="4"/>
      <c r="DV1370" s="4"/>
      <c r="DW1370" s="4"/>
      <c r="DX1370" s="4"/>
      <c r="DY1370" s="4"/>
      <c r="DZ1370" s="4"/>
      <c r="EA1370" s="4"/>
      <c r="EB1370" s="4"/>
      <c r="EC1370" s="4"/>
      <c r="ED1370" s="4"/>
      <c r="EE1370" s="4"/>
      <c r="EF1370" s="4"/>
      <c r="EG1370" s="4"/>
      <c r="EH1370" s="4"/>
      <c r="EI1370" s="4"/>
      <c r="EJ1370" s="4"/>
      <c r="EK1370" s="4"/>
      <c r="EL1370" s="4"/>
      <c r="EM1370" s="4"/>
      <c r="EN1370" s="4"/>
      <c r="EO1370" s="4"/>
      <c r="EP1370" s="4"/>
      <c r="EQ1370" s="4"/>
      <c r="ER1370" s="4"/>
      <c r="ES1370" s="4"/>
      <c r="ET1370" s="4"/>
      <c r="EU1370" s="4"/>
      <c r="EV1370" s="4"/>
      <c r="EW1370" s="4"/>
      <c r="EX1370" s="4"/>
      <c r="EY1370" s="4"/>
      <c r="EZ1370" s="4"/>
      <c r="FA1370" s="4"/>
      <c r="FB1370" s="4"/>
      <c r="FC1370" s="4"/>
      <c r="FD1370" s="4"/>
      <c r="FE1370" s="4"/>
      <c r="FF1370" s="4"/>
      <c r="FG1370" s="4"/>
      <c r="FH1370" s="4"/>
      <c r="FI1370" s="4"/>
      <c r="FJ1370" s="4"/>
      <c r="FK1370" s="4"/>
      <c r="FL1370" s="4"/>
      <c r="FM1370" s="4"/>
      <c r="FN1370" s="4"/>
      <c r="FO1370" s="4"/>
      <c r="FP1370" s="4"/>
      <c r="FQ1370" s="4"/>
      <c r="FR1370" s="4"/>
    </row>
    <row r="1371" spans="19:174" s="10" customFormat="1" x14ac:dyDescent="0.25">
      <c r="S1371" s="92"/>
      <c r="T1371" s="1"/>
      <c r="U1371" s="1"/>
      <c r="V1371" s="1"/>
      <c r="W1371" s="1"/>
      <c r="X1371" s="1"/>
      <c r="Y1371" s="1"/>
      <c r="Z1371" s="2"/>
      <c r="AA1371" s="2"/>
      <c r="AB1371" s="2"/>
      <c r="AC1371" s="2"/>
      <c r="AD1371" s="2"/>
      <c r="AE1371" s="2"/>
      <c r="AF1371" s="2"/>
      <c r="AG1371" s="2"/>
      <c r="AH1371" s="2"/>
      <c r="AI1371" s="2"/>
      <c r="AJ1371" s="2"/>
      <c r="AK1371" s="2"/>
      <c r="AL1371" s="2"/>
      <c r="AM1371" s="2"/>
      <c r="AN1371" s="2"/>
      <c r="AO1371" s="2"/>
      <c r="AP1371" s="2"/>
      <c r="AQ1371" s="2"/>
      <c r="AR1371" s="2"/>
      <c r="AS1371" s="2"/>
      <c r="AT1371" s="2"/>
      <c r="AU1371" s="2"/>
      <c r="AV1371" s="2"/>
      <c r="AW1371" s="2"/>
      <c r="AX1371" s="2"/>
      <c r="AY1371" s="2"/>
      <c r="AZ1371" s="2"/>
      <c r="BA1371" s="2"/>
      <c r="BB1371" s="2"/>
      <c r="BC1371" s="2"/>
      <c r="BD1371" s="2"/>
      <c r="BE1371" s="2"/>
      <c r="BF1371" s="2"/>
      <c r="BG1371" s="2"/>
      <c r="BH1371" s="2"/>
      <c r="BI1371" s="2"/>
      <c r="BJ1371" s="2"/>
      <c r="BK1371" s="2"/>
      <c r="BL1371" s="2"/>
      <c r="BM1371" s="2"/>
      <c r="BN1371" s="2"/>
      <c r="BO1371" s="2"/>
      <c r="BP1371" s="2"/>
      <c r="BQ1371" s="3"/>
      <c r="BR1371" s="4"/>
      <c r="BS1371" s="4"/>
      <c r="BT1371" s="4"/>
      <c r="BU1371" s="4"/>
      <c r="BV1371" s="4"/>
      <c r="BW1371" s="4"/>
      <c r="BX1371" s="4"/>
      <c r="BY1371" s="4"/>
      <c r="BZ1371" s="4"/>
      <c r="CA1371" s="4"/>
      <c r="CB1371" s="4"/>
      <c r="CC1371" s="4"/>
      <c r="CD1371" s="4"/>
      <c r="CE1371" s="4"/>
      <c r="CF1371" s="4"/>
      <c r="CG1371" s="4"/>
      <c r="CH1371" s="4"/>
      <c r="CI1371" s="4"/>
      <c r="CJ1371" s="4"/>
      <c r="CK1371" s="4"/>
      <c r="CL1371" s="4"/>
      <c r="CM1371" s="4"/>
      <c r="CN1371" s="4"/>
      <c r="CO1371" s="4"/>
      <c r="CP1371" s="4"/>
      <c r="CQ1371" s="4"/>
      <c r="CR1371" s="4"/>
      <c r="CS1371" s="4"/>
      <c r="CT1371" s="4"/>
      <c r="CU1371" s="4"/>
      <c r="CV1371" s="4"/>
      <c r="CW1371" s="4"/>
      <c r="CX1371" s="4"/>
      <c r="CY1371" s="4"/>
      <c r="CZ1371" s="4"/>
      <c r="DA1371" s="4"/>
      <c r="DB1371" s="4"/>
      <c r="DC1371" s="4"/>
      <c r="DD1371" s="4"/>
      <c r="DE1371" s="4"/>
      <c r="DF1371" s="4"/>
      <c r="DG1371" s="4"/>
      <c r="DH1371" s="4"/>
      <c r="DI1371" s="4"/>
      <c r="DJ1371" s="4"/>
      <c r="DK1371" s="4"/>
      <c r="DL1371" s="4"/>
      <c r="DM1371" s="4"/>
      <c r="DN1371" s="4"/>
      <c r="DO1371" s="4"/>
      <c r="DP1371" s="4"/>
      <c r="DQ1371" s="4"/>
      <c r="DR1371" s="4"/>
      <c r="DS1371" s="4"/>
      <c r="DT1371" s="4"/>
      <c r="DU1371" s="4"/>
      <c r="DV1371" s="4"/>
      <c r="DW1371" s="4"/>
      <c r="DX1371" s="4"/>
      <c r="DY1371" s="4"/>
      <c r="DZ1371" s="4"/>
      <c r="EA1371" s="4"/>
      <c r="EB1371" s="4"/>
      <c r="EC1371" s="4"/>
      <c r="ED1371" s="4"/>
      <c r="EE1371" s="4"/>
      <c r="EF1371" s="4"/>
      <c r="EG1371" s="4"/>
      <c r="EH1371" s="4"/>
      <c r="EI1371" s="4"/>
      <c r="EJ1371" s="4"/>
      <c r="EK1371" s="4"/>
      <c r="EL1371" s="4"/>
      <c r="EM1371" s="4"/>
      <c r="EN1371" s="4"/>
      <c r="EO1371" s="4"/>
      <c r="EP1371" s="4"/>
      <c r="EQ1371" s="4"/>
      <c r="ER1371" s="4"/>
      <c r="ES1371" s="4"/>
      <c r="ET1371" s="4"/>
      <c r="EU1371" s="4"/>
      <c r="EV1371" s="4"/>
      <c r="EW1371" s="4"/>
      <c r="EX1371" s="4"/>
      <c r="EY1371" s="4"/>
      <c r="EZ1371" s="4"/>
      <c r="FA1371" s="4"/>
      <c r="FB1371" s="4"/>
      <c r="FC1371" s="4"/>
      <c r="FD1371" s="4"/>
      <c r="FE1371" s="4"/>
      <c r="FF1371" s="4"/>
      <c r="FG1371" s="4"/>
      <c r="FH1371" s="4"/>
      <c r="FI1371" s="4"/>
      <c r="FJ1371" s="4"/>
      <c r="FK1371" s="4"/>
      <c r="FL1371" s="4"/>
      <c r="FM1371" s="4"/>
      <c r="FN1371" s="4"/>
      <c r="FO1371" s="4"/>
      <c r="FP1371" s="4"/>
      <c r="FQ1371" s="4"/>
      <c r="FR1371" s="4"/>
    </row>
    <row r="1372" spans="19:174" s="10" customFormat="1" x14ac:dyDescent="0.25">
      <c r="S1372" s="92"/>
      <c r="T1372" s="1"/>
      <c r="U1372" s="1"/>
      <c r="V1372" s="1"/>
      <c r="W1372" s="1"/>
      <c r="X1372" s="1"/>
      <c r="Y1372" s="1"/>
      <c r="Z1372" s="2"/>
      <c r="AA1372" s="2"/>
      <c r="AB1372" s="2"/>
      <c r="AC1372" s="2"/>
      <c r="AD1372" s="2"/>
      <c r="AE1372" s="2"/>
      <c r="AF1372" s="2"/>
      <c r="AG1372" s="2"/>
      <c r="AH1372" s="2"/>
      <c r="AI1372" s="2"/>
      <c r="AJ1372" s="2"/>
      <c r="AK1372" s="2"/>
      <c r="AL1372" s="2"/>
      <c r="AM1372" s="2"/>
      <c r="AN1372" s="2"/>
      <c r="AO1372" s="2"/>
      <c r="AP1372" s="2"/>
      <c r="AQ1372" s="2"/>
      <c r="AR1372" s="2"/>
      <c r="AS1372" s="2"/>
      <c r="AT1372" s="2"/>
      <c r="AU1372" s="2"/>
      <c r="AV1372" s="2"/>
      <c r="AW1372" s="2"/>
      <c r="AX1372" s="2"/>
      <c r="AY1372" s="2"/>
      <c r="AZ1372" s="2"/>
      <c r="BA1372" s="2"/>
      <c r="BB1372" s="2"/>
      <c r="BC1372" s="2"/>
      <c r="BD1372" s="2"/>
      <c r="BE1372" s="2"/>
      <c r="BF1372" s="2"/>
      <c r="BG1372" s="2"/>
      <c r="BH1372" s="2"/>
      <c r="BI1372" s="2"/>
      <c r="BJ1372" s="2"/>
      <c r="BK1372" s="2"/>
      <c r="BL1372" s="2"/>
      <c r="BM1372" s="2"/>
      <c r="BN1372" s="2"/>
      <c r="BO1372" s="2"/>
      <c r="BP1372" s="2"/>
      <c r="BQ1372" s="3"/>
      <c r="BR1372" s="4"/>
      <c r="BS1372" s="4"/>
      <c r="BT1372" s="4"/>
      <c r="BU1372" s="4"/>
      <c r="BV1372" s="4"/>
      <c r="BW1372" s="4"/>
      <c r="BX1372" s="4"/>
      <c r="BY1372" s="4"/>
      <c r="BZ1372" s="4"/>
      <c r="CA1372" s="4"/>
      <c r="CB1372" s="4"/>
      <c r="CC1372" s="4"/>
      <c r="CD1372" s="4"/>
      <c r="CE1372" s="4"/>
      <c r="CF1372" s="4"/>
      <c r="CG1372" s="4"/>
      <c r="CH1372" s="4"/>
      <c r="CI1372" s="4"/>
      <c r="CJ1372" s="4"/>
      <c r="CK1372" s="4"/>
      <c r="CL1372" s="4"/>
      <c r="CM1372" s="4"/>
      <c r="CN1372" s="4"/>
      <c r="CO1372" s="4"/>
      <c r="CP1372" s="4"/>
      <c r="CQ1372" s="4"/>
      <c r="CR1372" s="4"/>
      <c r="CS1372" s="4"/>
      <c r="CT1372" s="4"/>
      <c r="CU1372" s="4"/>
      <c r="CV1372" s="4"/>
      <c r="CW1372" s="4"/>
      <c r="CX1372" s="4"/>
      <c r="CY1372" s="4"/>
      <c r="CZ1372" s="4"/>
      <c r="DA1372" s="4"/>
      <c r="DB1372" s="4"/>
      <c r="DC1372" s="4"/>
      <c r="DD1372" s="4"/>
      <c r="DE1372" s="4"/>
      <c r="DF1372" s="4"/>
      <c r="DG1372" s="4"/>
      <c r="DH1372" s="4"/>
      <c r="DI1372" s="4"/>
      <c r="DJ1372" s="4"/>
      <c r="DK1372" s="4"/>
      <c r="DL1372" s="4"/>
      <c r="DM1372" s="4"/>
      <c r="DN1372" s="4"/>
      <c r="DO1372" s="4"/>
      <c r="DP1372" s="4"/>
      <c r="DQ1372" s="4"/>
      <c r="DR1372" s="4"/>
      <c r="DS1372" s="4"/>
      <c r="DT1372" s="4"/>
      <c r="DU1372" s="4"/>
      <c r="DV1372" s="4"/>
      <c r="DW1372" s="4"/>
      <c r="DX1372" s="4"/>
      <c r="DY1372" s="4"/>
      <c r="DZ1372" s="4"/>
      <c r="EA1372" s="4"/>
      <c r="EB1372" s="4"/>
      <c r="EC1372" s="4"/>
      <c r="ED1372" s="4"/>
      <c r="EE1372" s="4"/>
      <c r="EF1372" s="4"/>
      <c r="EG1372" s="4"/>
      <c r="EH1372" s="4"/>
      <c r="EI1372" s="4"/>
      <c r="EJ1372" s="4"/>
      <c r="EK1372" s="4"/>
      <c r="EL1372" s="4"/>
      <c r="EM1372" s="4"/>
      <c r="EN1372" s="4"/>
      <c r="EO1372" s="4"/>
      <c r="EP1372" s="4"/>
      <c r="EQ1372" s="4"/>
      <c r="ER1372" s="4"/>
      <c r="ES1372" s="4"/>
      <c r="ET1372" s="4"/>
      <c r="EU1372" s="4"/>
      <c r="EV1372" s="4"/>
      <c r="EW1372" s="4"/>
      <c r="EX1372" s="4"/>
      <c r="EY1372" s="4"/>
      <c r="EZ1372" s="4"/>
      <c r="FA1372" s="4"/>
      <c r="FB1372" s="4"/>
      <c r="FC1372" s="4"/>
      <c r="FD1372" s="4"/>
      <c r="FE1372" s="4"/>
      <c r="FF1372" s="4"/>
      <c r="FG1372" s="4"/>
      <c r="FH1372" s="4"/>
      <c r="FI1372" s="4"/>
      <c r="FJ1372" s="4"/>
      <c r="FK1372" s="4"/>
      <c r="FL1372" s="4"/>
      <c r="FM1372" s="4"/>
      <c r="FN1372" s="4"/>
      <c r="FO1372" s="4"/>
      <c r="FP1372" s="4"/>
      <c r="FQ1372" s="4"/>
      <c r="FR1372" s="4"/>
    </row>
    <row r="1373" spans="19:174" s="10" customFormat="1" x14ac:dyDescent="0.25">
      <c r="S1373" s="92"/>
      <c r="T1373" s="1"/>
      <c r="U1373" s="1"/>
      <c r="V1373" s="1"/>
      <c r="W1373" s="1"/>
      <c r="X1373" s="1"/>
      <c r="Y1373" s="1"/>
      <c r="Z1373" s="2"/>
      <c r="AA1373" s="2"/>
      <c r="AB1373" s="2"/>
      <c r="AC1373" s="2"/>
      <c r="AD1373" s="2"/>
      <c r="AE1373" s="2"/>
      <c r="AF1373" s="2"/>
      <c r="AG1373" s="2"/>
      <c r="AH1373" s="2"/>
      <c r="AI1373" s="2"/>
      <c r="AJ1373" s="2"/>
      <c r="AK1373" s="2"/>
      <c r="AL1373" s="2"/>
      <c r="AM1373" s="2"/>
      <c r="AN1373" s="2"/>
      <c r="AO1373" s="2"/>
      <c r="AP1373" s="2"/>
      <c r="AQ1373" s="2"/>
      <c r="AR1373" s="2"/>
      <c r="AS1373" s="2"/>
      <c r="AT1373" s="2"/>
      <c r="AU1373" s="2"/>
      <c r="AV1373" s="2"/>
      <c r="AW1373" s="2"/>
      <c r="AX1373" s="2"/>
      <c r="AY1373" s="2"/>
      <c r="AZ1373" s="2"/>
      <c r="BA1373" s="2"/>
      <c r="BB1373" s="2"/>
      <c r="BC1373" s="2"/>
      <c r="BD1373" s="2"/>
      <c r="BE1373" s="2"/>
      <c r="BF1373" s="2"/>
      <c r="BG1373" s="2"/>
      <c r="BH1373" s="2"/>
      <c r="BI1373" s="2"/>
      <c r="BJ1373" s="2"/>
      <c r="BK1373" s="2"/>
      <c r="BL1373" s="2"/>
      <c r="BM1373" s="2"/>
      <c r="BN1373" s="2"/>
      <c r="BO1373" s="2"/>
      <c r="BP1373" s="2"/>
      <c r="BQ1373" s="3"/>
      <c r="BR1373" s="4"/>
      <c r="BS1373" s="4"/>
      <c r="BT1373" s="4"/>
      <c r="BU1373" s="4"/>
      <c r="BV1373" s="4"/>
      <c r="BW1373" s="4"/>
      <c r="BX1373" s="4"/>
      <c r="BY1373" s="4"/>
      <c r="BZ1373" s="4"/>
      <c r="CA1373" s="4"/>
      <c r="CB1373" s="4"/>
      <c r="CC1373" s="4"/>
      <c r="CD1373" s="4"/>
      <c r="CE1373" s="4"/>
      <c r="CF1373" s="4"/>
      <c r="CG1373" s="4"/>
      <c r="CH1373" s="4"/>
      <c r="CI1373" s="4"/>
      <c r="CJ1373" s="4"/>
      <c r="CK1373" s="4"/>
      <c r="CL1373" s="4"/>
      <c r="CM1373" s="4"/>
      <c r="CN1373" s="4"/>
      <c r="CO1373" s="4"/>
      <c r="CP1373" s="4"/>
      <c r="CQ1373" s="4"/>
      <c r="CR1373" s="4"/>
      <c r="CS1373" s="4"/>
      <c r="CT1373" s="4"/>
      <c r="CU1373" s="4"/>
      <c r="CV1373" s="4"/>
      <c r="CW1373" s="4"/>
      <c r="CX1373" s="4"/>
      <c r="CY1373" s="4"/>
      <c r="CZ1373" s="4"/>
      <c r="DA1373" s="4"/>
      <c r="DB1373" s="4"/>
      <c r="DC1373" s="4"/>
      <c r="DD1373" s="4"/>
      <c r="DE1373" s="4"/>
      <c r="DF1373" s="4"/>
      <c r="DG1373" s="4"/>
      <c r="DH1373" s="4"/>
      <c r="DI1373" s="4"/>
      <c r="DJ1373" s="4"/>
      <c r="DK1373" s="4"/>
      <c r="DL1373" s="4"/>
      <c r="DM1373" s="4"/>
      <c r="DN1373" s="4"/>
      <c r="DO1373" s="4"/>
      <c r="DP1373" s="4"/>
      <c r="DQ1373" s="4"/>
      <c r="DR1373" s="4"/>
      <c r="DS1373" s="4"/>
      <c r="DT1373" s="4"/>
      <c r="DU1373" s="4"/>
      <c r="DV1373" s="4"/>
      <c r="DW1373" s="4"/>
      <c r="DX1373" s="4"/>
      <c r="DY1373" s="4"/>
      <c r="DZ1373" s="4"/>
      <c r="EA1373" s="4"/>
      <c r="EB1373" s="4"/>
      <c r="EC1373" s="4"/>
      <c r="ED1373" s="4"/>
      <c r="EE1373" s="4"/>
      <c r="EF1373" s="4"/>
      <c r="EG1373" s="4"/>
      <c r="EH1373" s="4"/>
      <c r="EI1373" s="4"/>
      <c r="EJ1373" s="4"/>
      <c r="EK1373" s="4"/>
      <c r="EL1373" s="4"/>
      <c r="EM1373" s="4"/>
      <c r="EN1373" s="4"/>
      <c r="EO1373" s="4"/>
      <c r="EP1373" s="4"/>
      <c r="EQ1373" s="4"/>
      <c r="ER1373" s="4"/>
      <c r="ES1373" s="4"/>
      <c r="ET1373" s="4"/>
      <c r="EU1373" s="4"/>
      <c r="EV1373" s="4"/>
      <c r="EW1373" s="4"/>
      <c r="EX1373" s="4"/>
      <c r="EY1373" s="4"/>
      <c r="EZ1373" s="4"/>
      <c r="FA1373" s="4"/>
      <c r="FB1373" s="4"/>
      <c r="FC1373" s="4"/>
      <c r="FD1373" s="4"/>
      <c r="FE1373" s="4"/>
      <c r="FF1373" s="4"/>
      <c r="FG1373" s="4"/>
      <c r="FH1373" s="4"/>
      <c r="FI1373" s="4"/>
      <c r="FJ1373" s="4"/>
      <c r="FK1373" s="4"/>
      <c r="FL1373" s="4"/>
      <c r="FM1373" s="4"/>
      <c r="FN1373" s="4"/>
      <c r="FO1373" s="4"/>
      <c r="FP1373" s="4"/>
      <c r="FQ1373" s="4"/>
      <c r="FR1373" s="4"/>
    </row>
    <row r="1374" spans="19:174" s="10" customFormat="1" x14ac:dyDescent="0.25">
      <c r="S1374" s="92"/>
      <c r="T1374" s="1"/>
      <c r="U1374" s="1"/>
      <c r="V1374" s="1"/>
      <c r="W1374" s="1"/>
      <c r="X1374" s="1"/>
      <c r="Y1374" s="1"/>
      <c r="Z1374" s="2"/>
      <c r="AA1374" s="2"/>
      <c r="AB1374" s="2"/>
      <c r="AC1374" s="2"/>
      <c r="AD1374" s="2"/>
      <c r="AE1374" s="2"/>
      <c r="AF1374" s="2"/>
      <c r="AG1374" s="2"/>
      <c r="AH1374" s="2"/>
      <c r="AI1374" s="2"/>
      <c r="AJ1374" s="2"/>
      <c r="AK1374" s="2"/>
      <c r="AL1374" s="2"/>
      <c r="AM1374" s="2"/>
      <c r="AN1374" s="2"/>
      <c r="AO1374" s="2"/>
      <c r="AP1374" s="2"/>
      <c r="AQ1374" s="2"/>
      <c r="AR1374" s="2"/>
      <c r="AS1374" s="2"/>
      <c r="AT1374" s="2"/>
      <c r="AU1374" s="2"/>
      <c r="AV1374" s="2"/>
      <c r="AW1374" s="2"/>
      <c r="AX1374" s="2"/>
      <c r="AY1374" s="2"/>
      <c r="AZ1374" s="2"/>
      <c r="BA1374" s="2"/>
      <c r="BB1374" s="2"/>
      <c r="BC1374" s="2"/>
      <c r="BD1374" s="2"/>
      <c r="BE1374" s="2"/>
      <c r="BF1374" s="2"/>
      <c r="BG1374" s="2"/>
      <c r="BH1374" s="2"/>
      <c r="BI1374" s="2"/>
      <c r="BJ1374" s="2"/>
      <c r="BK1374" s="2"/>
      <c r="BL1374" s="2"/>
      <c r="BM1374" s="2"/>
      <c r="BN1374" s="2"/>
      <c r="BO1374" s="2"/>
      <c r="BP1374" s="2"/>
      <c r="BQ1374" s="3"/>
      <c r="BR1374" s="4"/>
      <c r="BS1374" s="4"/>
      <c r="BT1374" s="4"/>
      <c r="BU1374" s="4"/>
      <c r="BV1374" s="4"/>
      <c r="BW1374" s="4"/>
      <c r="BX1374" s="4"/>
      <c r="BY1374" s="4"/>
      <c r="BZ1374" s="4"/>
      <c r="CA1374" s="4"/>
      <c r="CB1374" s="4"/>
      <c r="CC1374" s="4"/>
      <c r="CD1374" s="4"/>
      <c r="CE1374" s="4"/>
      <c r="CF1374" s="4"/>
      <c r="CG1374" s="4"/>
      <c r="CH1374" s="4"/>
      <c r="CI1374" s="4"/>
      <c r="CJ1374" s="4"/>
      <c r="CK1374" s="4"/>
      <c r="CL1374" s="4"/>
      <c r="CM1374" s="4"/>
      <c r="CN1374" s="4"/>
      <c r="CO1374" s="4"/>
      <c r="CP1374" s="4"/>
      <c r="CQ1374" s="4"/>
      <c r="CR1374" s="4"/>
      <c r="CS1374" s="4"/>
      <c r="CT1374" s="4"/>
      <c r="CU1374" s="4"/>
      <c r="CV1374" s="4"/>
      <c r="CW1374" s="4"/>
      <c r="CX1374" s="4"/>
      <c r="CY1374" s="4"/>
      <c r="CZ1374" s="4"/>
      <c r="DA1374" s="4"/>
      <c r="DB1374" s="4"/>
      <c r="DC1374" s="4"/>
      <c r="DD1374" s="4"/>
      <c r="DE1374" s="4"/>
      <c r="DF1374" s="4"/>
      <c r="DG1374" s="4"/>
      <c r="DH1374" s="4"/>
      <c r="DI1374" s="4"/>
      <c r="DJ1374" s="4"/>
      <c r="DK1374" s="4"/>
      <c r="DL1374" s="4"/>
      <c r="DM1374" s="4"/>
      <c r="DN1374" s="4"/>
      <c r="DO1374" s="4"/>
      <c r="DP1374" s="4"/>
      <c r="DQ1374" s="4"/>
      <c r="DR1374" s="4"/>
      <c r="DS1374" s="4"/>
      <c r="DT1374" s="4"/>
      <c r="DU1374" s="4"/>
      <c r="DV1374" s="4"/>
      <c r="DW1374" s="4"/>
      <c r="DX1374" s="4"/>
      <c r="DY1374" s="4"/>
      <c r="DZ1374" s="4"/>
      <c r="EA1374" s="4"/>
      <c r="EB1374" s="4"/>
      <c r="EC1374" s="4"/>
      <c r="ED1374" s="4"/>
      <c r="EE1374" s="4"/>
      <c r="EF1374" s="4"/>
      <c r="EG1374" s="4"/>
      <c r="EH1374" s="4"/>
      <c r="EI1374" s="4"/>
      <c r="EJ1374" s="4"/>
      <c r="EK1374" s="4"/>
      <c r="EL1374" s="4"/>
      <c r="EM1374" s="4"/>
      <c r="EN1374" s="4"/>
      <c r="EO1374" s="4"/>
      <c r="EP1374" s="4"/>
      <c r="EQ1374" s="4"/>
      <c r="ER1374" s="4"/>
      <c r="ES1374" s="4"/>
      <c r="ET1374" s="4"/>
      <c r="EU1374" s="4"/>
      <c r="EV1374" s="4"/>
      <c r="EW1374" s="4"/>
      <c r="EX1374" s="4"/>
      <c r="EY1374" s="4"/>
      <c r="EZ1374" s="4"/>
      <c r="FA1374" s="4"/>
      <c r="FB1374" s="4"/>
      <c r="FC1374" s="4"/>
      <c r="FD1374" s="4"/>
      <c r="FE1374" s="4"/>
      <c r="FF1374" s="4"/>
      <c r="FG1374" s="4"/>
      <c r="FH1374" s="4"/>
      <c r="FI1374" s="4"/>
      <c r="FJ1374" s="4"/>
      <c r="FK1374" s="4"/>
      <c r="FL1374" s="4"/>
      <c r="FM1374" s="4"/>
      <c r="FN1374" s="4"/>
      <c r="FO1374" s="4"/>
      <c r="FP1374" s="4"/>
      <c r="FQ1374" s="4"/>
      <c r="FR1374" s="4"/>
    </row>
    <row r="1375" spans="19:174" s="10" customFormat="1" x14ac:dyDescent="0.25">
      <c r="S1375" s="92"/>
      <c r="T1375" s="1"/>
      <c r="U1375" s="1"/>
      <c r="V1375" s="1"/>
      <c r="W1375" s="1"/>
      <c r="X1375" s="1"/>
      <c r="Y1375" s="1"/>
      <c r="Z1375" s="2"/>
      <c r="AA1375" s="2"/>
      <c r="AB1375" s="2"/>
      <c r="AC1375" s="2"/>
      <c r="AD1375" s="2"/>
      <c r="AE1375" s="2"/>
      <c r="AF1375" s="2"/>
      <c r="AG1375" s="2"/>
      <c r="AH1375" s="2"/>
      <c r="AI1375" s="2"/>
      <c r="AJ1375" s="2"/>
      <c r="AK1375" s="2"/>
      <c r="AL1375" s="2"/>
      <c r="AM1375" s="2"/>
      <c r="AN1375" s="2"/>
      <c r="AO1375" s="2"/>
      <c r="AP1375" s="2"/>
      <c r="AQ1375" s="2"/>
      <c r="AR1375" s="2"/>
      <c r="AS1375" s="2"/>
      <c r="AT1375" s="2"/>
      <c r="AU1375" s="2"/>
      <c r="AV1375" s="2"/>
      <c r="AW1375" s="2"/>
      <c r="AX1375" s="2"/>
      <c r="AY1375" s="2"/>
      <c r="AZ1375" s="2"/>
      <c r="BA1375" s="2"/>
      <c r="BB1375" s="2"/>
      <c r="BC1375" s="2"/>
      <c r="BD1375" s="2"/>
      <c r="BE1375" s="2"/>
      <c r="BF1375" s="2"/>
      <c r="BG1375" s="2"/>
      <c r="BH1375" s="2"/>
      <c r="BI1375" s="2"/>
      <c r="BJ1375" s="2"/>
      <c r="BK1375" s="2"/>
      <c r="BL1375" s="2"/>
      <c r="BM1375" s="2"/>
      <c r="BN1375" s="2"/>
      <c r="BO1375" s="2"/>
      <c r="BP1375" s="2"/>
      <c r="BQ1375" s="3"/>
      <c r="BR1375" s="4"/>
      <c r="BS1375" s="4"/>
      <c r="BT1375" s="4"/>
      <c r="BU1375" s="4"/>
      <c r="BV1375" s="4"/>
      <c r="BW1375" s="4"/>
      <c r="BX1375" s="4"/>
      <c r="BY1375" s="4"/>
      <c r="BZ1375" s="4"/>
      <c r="CA1375" s="4"/>
      <c r="CB1375" s="4"/>
      <c r="CC1375" s="4"/>
      <c r="CD1375" s="4"/>
      <c r="CE1375" s="4"/>
      <c r="CF1375" s="4"/>
      <c r="CG1375" s="4"/>
      <c r="CH1375" s="4"/>
      <c r="CI1375" s="4"/>
      <c r="CJ1375" s="4"/>
      <c r="CK1375" s="4"/>
      <c r="CL1375" s="4"/>
      <c r="CM1375" s="4"/>
      <c r="CN1375" s="4"/>
      <c r="CO1375" s="4"/>
      <c r="CP1375" s="4"/>
      <c r="CQ1375" s="4"/>
      <c r="CR1375" s="4"/>
      <c r="CS1375" s="4"/>
      <c r="CT1375" s="4"/>
      <c r="CU1375" s="4"/>
      <c r="CV1375" s="4"/>
      <c r="CW1375" s="4"/>
      <c r="CX1375" s="4"/>
      <c r="CY1375" s="4"/>
      <c r="CZ1375" s="4"/>
      <c r="DA1375" s="4"/>
      <c r="DB1375" s="4"/>
      <c r="DC1375" s="4"/>
      <c r="DD1375" s="4"/>
      <c r="DE1375" s="4"/>
      <c r="DF1375" s="4"/>
      <c r="DG1375" s="4"/>
      <c r="DH1375" s="4"/>
      <c r="DI1375" s="4"/>
      <c r="DJ1375" s="4"/>
      <c r="DK1375" s="4"/>
      <c r="DL1375" s="4"/>
      <c r="DM1375" s="4"/>
      <c r="DN1375" s="4"/>
      <c r="DO1375" s="4"/>
      <c r="DP1375" s="4"/>
      <c r="DQ1375" s="4"/>
      <c r="DR1375" s="4"/>
      <c r="DS1375" s="4"/>
      <c r="DT1375" s="4"/>
      <c r="DU1375" s="4"/>
      <c r="DV1375" s="4"/>
      <c r="DW1375" s="4"/>
      <c r="DX1375" s="4"/>
      <c r="DY1375" s="4"/>
      <c r="DZ1375" s="4"/>
      <c r="EA1375" s="4"/>
      <c r="EB1375" s="4"/>
      <c r="EC1375" s="4"/>
      <c r="ED1375" s="4"/>
      <c r="EE1375" s="4"/>
      <c r="EF1375" s="4"/>
      <c r="EG1375" s="4"/>
      <c r="EH1375" s="4"/>
      <c r="EI1375" s="4"/>
      <c r="EJ1375" s="4"/>
      <c r="EK1375" s="4"/>
      <c r="EL1375" s="4"/>
      <c r="EM1375" s="4"/>
      <c r="EN1375" s="4"/>
      <c r="EO1375" s="4"/>
      <c r="EP1375" s="4"/>
      <c r="EQ1375" s="4"/>
      <c r="ER1375" s="4"/>
      <c r="ES1375" s="4"/>
      <c r="ET1375" s="4"/>
      <c r="EU1375" s="4"/>
      <c r="EV1375" s="4"/>
      <c r="EW1375" s="4"/>
      <c r="EX1375" s="4"/>
      <c r="EY1375" s="4"/>
      <c r="EZ1375" s="4"/>
      <c r="FA1375" s="4"/>
      <c r="FB1375" s="4"/>
      <c r="FC1375" s="4"/>
      <c r="FD1375" s="4"/>
      <c r="FE1375" s="4"/>
      <c r="FF1375" s="4"/>
      <c r="FG1375" s="4"/>
      <c r="FH1375" s="4"/>
      <c r="FI1375" s="4"/>
      <c r="FJ1375" s="4"/>
      <c r="FK1375" s="4"/>
      <c r="FL1375" s="4"/>
      <c r="FM1375" s="4"/>
      <c r="FN1375" s="4"/>
      <c r="FO1375" s="4"/>
      <c r="FP1375" s="4"/>
      <c r="FQ1375" s="4"/>
      <c r="FR1375" s="4"/>
    </row>
    <row r="1376" spans="19:174" s="10" customFormat="1" x14ac:dyDescent="0.25">
      <c r="S1376" s="92"/>
      <c r="T1376" s="1"/>
      <c r="U1376" s="1"/>
      <c r="V1376" s="1"/>
      <c r="W1376" s="1"/>
      <c r="X1376" s="1"/>
      <c r="Y1376" s="1"/>
      <c r="Z1376" s="2"/>
      <c r="AA1376" s="2"/>
      <c r="AB1376" s="2"/>
      <c r="AC1376" s="2"/>
      <c r="AD1376" s="2"/>
      <c r="AE1376" s="2"/>
      <c r="AF1376" s="2"/>
      <c r="AG1376" s="2"/>
      <c r="AH1376" s="2"/>
      <c r="AI1376" s="2"/>
      <c r="AJ1376" s="2"/>
      <c r="AK1376" s="2"/>
      <c r="AL1376" s="2"/>
      <c r="AM1376" s="2"/>
      <c r="AN1376" s="2"/>
      <c r="AO1376" s="2"/>
      <c r="AP1376" s="2"/>
      <c r="AQ1376" s="2"/>
      <c r="AR1376" s="2"/>
      <c r="AS1376" s="2"/>
      <c r="AT1376" s="2"/>
      <c r="AU1376" s="2"/>
      <c r="AV1376" s="2"/>
      <c r="AW1376" s="2"/>
      <c r="AX1376" s="2"/>
      <c r="AY1376" s="2"/>
      <c r="AZ1376" s="2"/>
      <c r="BA1376" s="2"/>
      <c r="BB1376" s="2"/>
      <c r="BC1376" s="2"/>
      <c r="BD1376" s="2"/>
      <c r="BE1376" s="2"/>
      <c r="BF1376" s="2"/>
      <c r="BG1376" s="2"/>
      <c r="BH1376" s="2"/>
      <c r="BI1376" s="2"/>
      <c r="BJ1376" s="2"/>
      <c r="BK1376" s="2"/>
      <c r="BL1376" s="2"/>
      <c r="BM1376" s="2"/>
      <c r="BN1376" s="2"/>
      <c r="BO1376" s="2"/>
      <c r="BP1376" s="2"/>
      <c r="BQ1376" s="3"/>
      <c r="BR1376" s="4"/>
      <c r="BS1376" s="4"/>
      <c r="BT1376" s="4"/>
      <c r="BU1376" s="4"/>
      <c r="BV1376" s="4"/>
      <c r="BW1376" s="4"/>
      <c r="BX1376" s="4"/>
      <c r="BY1376" s="4"/>
      <c r="BZ1376" s="4"/>
      <c r="CA1376" s="4"/>
      <c r="CB1376" s="4"/>
      <c r="CC1376" s="4"/>
      <c r="CD1376" s="4"/>
      <c r="CE1376" s="4"/>
      <c r="CF1376" s="4"/>
      <c r="CG1376" s="4"/>
      <c r="CH1376" s="4"/>
      <c r="CI1376" s="4"/>
      <c r="CJ1376" s="4"/>
      <c r="CK1376" s="4"/>
      <c r="CL1376" s="4"/>
      <c r="CM1376" s="4"/>
      <c r="CN1376" s="4"/>
      <c r="CO1376" s="4"/>
      <c r="CP1376" s="4"/>
      <c r="CQ1376" s="4"/>
      <c r="CR1376" s="4"/>
      <c r="CS1376" s="4"/>
      <c r="CT1376" s="4"/>
      <c r="CU1376" s="4"/>
      <c r="CV1376" s="4"/>
      <c r="CW1376" s="4"/>
      <c r="CX1376" s="4"/>
      <c r="CY1376" s="4"/>
      <c r="CZ1376" s="4"/>
      <c r="DA1376" s="4"/>
      <c r="DB1376" s="4"/>
      <c r="DC1376" s="4"/>
      <c r="DD1376" s="4"/>
      <c r="DE1376" s="4"/>
      <c r="DF1376" s="4"/>
      <c r="DG1376" s="4"/>
      <c r="DH1376" s="4"/>
      <c r="DI1376" s="4"/>
      <c r="DJ1376" s="4"/>
      <c r="DK1376" s="4"/>
      <c r="DL1376" s="4"/>
      <c r="DM1376" s="4"/>
      <c r="DN1376" s="4"/>
      <c r="DO1376" s="4"/>
      <c r="DP1376" s="4"/>
      <c r="DQ1376" s="4"/>
      <c r="DR1376" s="4"/>
      <c r="DS1376" s="4"/>
      <c r="DT1376" s="4"/>
      <c r="DU1376" s="4"/>
      <c r="DV1376" s="4"/>
      <c r="DW1376" s="4"/>
      <c r="DX1376" s="4"/>
      <c r="DY1376" s="4"/>
      <c r="DZ1376" s="4"/>
      <c r="EA1376" s="4"/>
      <c r="EB1376" s="4"/>
      <c r="EC1376" s="4"/>
      <c r="ED1376" s="4"/>
      <c r="EE1376" s="4"/>
      <c r="EF1376" s="4"/>
      <c r="EG1376" s="4"/>
      <c r="EH1376" s="4"/>
      <c r="EI1376" s="4"/>
      <c r="EJ1376" s="4"/>
      <c r="EK1376" s="4"/>
      <c r="EL1376" s="4"/>
      <c r="EM1376" s="4"/>
      <c r="EN1376" s="4"/>
      <c r="EO1376" s="4"/>
      <c r="EP1376" s="4"/>
      <c r="EQ1376" s="4"/>
      <c r="ER1376" s="4"/>
      <c r="ES1376" s="4"/>
      <c r="ET1376" s="4"/>
      <c r="EU1376" s="4"/>
      <c r="EV1376" s="4"/>
      <c r="EW1376" s="4"/>
      <c r="EX1376" s="4"/>
      <c r="EY1376" s="4"/>
      <c r="EZ1376" s="4"/>
      <c r="FA1376" s="4"/>
      <c r="FB1376" s="4"/>
      <c r="FC1376" s="4"/>
      <c r="FD1376" s="4"/>
      <c r="FE1376" s="4"/>
      <c r="FF1376" s="4"/>
      <c r="FG1376" s="4"/>
      <c r="FH1376" s="4"/>
      <c r="FI1376" s="4"/>
      <c r="FJ1376" s="4"/>
      <c r="FK1376" s="4"/>
      <c r="FL1376" s="4"/>
      <c r="FM1376" s="4"/>
      <c r="FN1376" s="4"/>
      <c r="FO1376" s="4"/>
      <c r="FP1376" s="4"/>
      <c r="FQ1376" s="4"/>
      <c r="FR1376" s="4"/>
    </row>
    <row r="1377" spans="19:174" s="10" customFormat="1" x14ac:dyDescent="0.25">
      <c r="S1377" s="92"/>
      <c r="T1377" s="1"/>
      <c r="U1377" s="1"/>
      <c r="V1377" s="1"/>
      <c r="W1377" s="1"/>
      <c r="X1377" s="1"/>
      <c r="Y1377" s="1"/>
      <c r="Z1377" s="2"/>
      <c r="AA1377" s="2"/>
      <c r="AB1377" s="2"/>
      <c r="AC1377" s="2"/>
      <c r="AD1377" s="2"/>
      <c r="AE1377" s="2"/>
      <c r="AF1377" s="2"/>
      <c r="AG1377" s="2"/>
      <c r="AH1377" s="2"/>
      <c r="AI1377" s="2"/>
      <c r="AJ1377" s="2"/>
      <c r="AK1377" s="2"/>
      <c r="AL1377" s="2"/>
      <c r="AM1377" s="2"/>
      <c r="AN1377" s="2"/>
      <c r="AO1377" s="2"/>
      <c r="AP1377" s="2"/>
      <c r="AQ1377" s="2"/>
      <c r="AR1377" s="2"/>
      <c r="AS1377" s="2"/>
      <c r="AT1377" s="2"/>
      <c r="AU1377" s="2"/>
      <c r="AV1377" s="2"/>
      <c r="AW1377" s="2"/>
      <c r="AX1377" s="2"/>
      <c r="AY1377" s="2"/>
      <c r="AZ1377" s="2"/>
      <c r="BA1377" s="2"/>
      <c r="BB1377" s="2"/>
      <c r="BC1377" s="2"/>
      <c r="BD1377" s="2"/>
      <c r="BE1377" s="2"/>
      <c r="BF1377" s="2"/>
      <c r="BG1377" s="2"/>
      <c r="BH1377" s="2"/>
      <c r="BI1377" s="2"/>
      <c r="BJ1377" s="2"/>
      <c r="BK1377" s="2"/>
      <c r="BL1377" s="2"/>
      <c r="BM1377" s="2"/>
      <c r="BN1377" s="2"/>
      <c r="BO1377" s="2"/>
      <c r="BP1377" s="2"/>
      <c r="BQ1377" s="3"/>
      <c r="BR1377" s="4"/>
      <c r="BS1377" s="4"/>
      <c r="BT1377" s="4"/>
      <c r="BU1377" s="4"/>
      <c r="BV1377" s="4"/>
      <c r="BW1377" s="4"/>
      <c r="BX1377" s="4"/>
      <c r="BY1377" s="4"/>
      <c r="BZ1377" s="4"/>
      <c r="CA1377" s="4"/>
      <c r="CB1377" s="4"/>
      <c r="CC1377" s="4"/>
      <c r="CD1377" s="4"/>
      <c r="CE1377" s="4"/>
      <c r="CF1377" s="4"/>
      <c r="CG1377" s="4"/>
      <c r="CH1377" s="4"/>
      <c r="CI1377" s="4"/>
      <c r="CJ1377" s="4"/>
      <c r="CK1377" s="4"/>
      <c r="CL1377" s="4"/>
      <c r="CM1377" s="4"/>
      <c r="CN1377" s="4"/>
      <c r="CO1377" s="4"/>
      <c r="CP1377" s="4"/>
      <c r="CQ1377" s="4"/>
      <c r="CR1377" s="4"/>
      <c r="CS1377" s="4"/>
      <c r="CT1377" s="4"/>
      <c r="CU1377" s="4"/>
      <c r="CV1377" s="4"/>
      <c r="CW1377" s="4"/>
      <c r="CX1377" s="4"/>
      <c r="CY1377" s="4"/>
      <c r="CZ1377" s="4"/>
      <c r="DA1377" s="4"/>
      <c r="DB1377" s="4"/>
      <c r="DC1377" s="4"/>
      <c r="DD1377" s="4"/>
      <c r="DE1377" s="4"/>
      <c r="DF1377" s="4"/>
      <c r="DG1377" s="4"/>
      <c r="DH1377" s="4"/>
      <c r="DI1377" s="4"/>
      <c r="DJ1377" s="4"/>
      <c r="DK1377" s="4"/>
      <c r="DL1377" s="4"/>
      <c r="DM1377" s="4"/>
      <c r="DN1377" s="4"/>
      <c r="DO1377" s="4"/>
      <c r="DP1377" s="4"/>
      <c r="DQ1377" s="4"/>
      <c r="DR1377" s="4"/>
      <c r="DS1377" s="4"/>
      <c r="DT1377" s="4"/>
      <c r="DU1377" s="4"/>
      <c r="DV1377" s="4"/>
      <c r="DW1377" s="4"/>
      <c r="DX1377" s="4"/>
      <c r="DY1377" s="4"/>
      <c r="DZ1377" s="4"/>
      <c r="EA1377" s="4"/>
      <c r="EB1377" s="4"/>
      <c r="EC1377" s="4"/>
      <c r="ED1377" s="4"/>
      <c r="EE1377" s="4"/>
      <c r="EF1377" s="4"/>
      <c r="EG1377" s="4"/>
      <c r="EH1377" s="4"/>
      <c r="EI1377" s="4"/>
      <c r="EJ1377" s="4"/>
      <c r="EK1377" s="4"/>
      <c r="EL1377" s="4"/>
      <c r="EM1377" s="4"/>
      <c r="EN1377" s="4"/>
      <c r="EO1377" s="4"/>
      <c r="EP1377" s="4"/>
      <c r="EQ1377" s="4"/>
      <c r="ER1377" s="4"/>
      <c r="ES1377" s="4"/>
      <c r="ET1377" s="4"/>
      <c r="EU1377" s="4"/>
      <c r="EV1377" s="4"/>
      <c r="EW1377" s="4"/>
      <c r="EX1377" s="4"/>
      <c r="EY1377" s="4"/>
      <c r="EZ1377" s="4"/>
      <c r="FA1377" s="4"/>
      <c r="FB1377" s="4"/>
      <c r="FC1377" s="4"/>
      <c r="FD1377" s="4"/>
      <c r="FE1377" s="4"/>
      <c r="FF1377" s="4"/>
      <c r="FG1377" s="4"/>
      <c r="FH1377" s="4"/>
      <c r="FI1377" s="4"/>
      <c r="FJ1377" s="4"/>
      <c r="FK1377" s="4"/>
      <c r="FL1377" s="4"/>
      <c r="FM1377" s="4"/>
      <c r="FN1377" s="4"/>
      <c r="FO1377" s="4"/>
      <c r="FP1377" s="4"/>
      <c r="FQ1377" s="4"/>
      <c r="FR1377" s="4"/>
    </row>
    <row r="1378" spans="19:174" s="10" customFormat="1" x14ac:dyDescent="0.25">
      <c r="S1378" s="92"/>
      <c r="T1378" s="1"/>
      <c r="U1378" s="1"/>
      <c r="V1378" s="1"/>
      <c r="W1378" s="1"/>
      <c r="X1378" s="1"/>
      <c r="Y1378" s="1"/>
      <c r="Z1378" s="2"/>
      <c r="AA1378" s="2"/>
      <c r="AB1378" s="2"/>
      <c r="AC1378" s="2"/>
      <c r="AD1378" s="2"/>
      <c r="AE1378" s="2"/>
      <c r="AF1378" s="2"/>
      <c r="AG1378" s="2"/>
      <c r="AH1378" s="2"/>
      <c r="AI1378" s="2"/>
      <c r="AJ1378" s="2"/>
      <c r="AK1378" s="2"/>
      <c r="AL1378" s="2"/>
      <c r="AM1378" s="2"/>
      <c r="AN1378" s="2"/>
      <c r="AO1378" s="2"/>
      <c r="AP1378" s="2"/>
      <c r="AQ1378" s="2"/>
      <c r="AR1378" s="2"/>
      <c r="AS1378" s="2"/>
      <c r="AT1378" s="2"/>
      <c r="AU1378" s="2"/>
      <c r="AV1378" s="2"/>
      <c r="AW1378" s="2"/>
      <c r="AX1378" s="2"/>
      <c r="AY1378" s="2"/>
      <c r="AZ1378" s="2"/>
      <c r="BA1378" s="2"/>
      <c r="BB1378" s="2"/>
      <c r="BC1378" s="2"/>
      <c r="BD1378" s="2"/>
      <c r="BE1378" s="2"/>
      <c r="BF1378" s="2"/>
      <c r="BG1378" s="2"/>
      <c r="BH1378" s="2"/>
      <c r="BI1378" s="2"/>
      <c r="BJ1378" s="2"/>
      <c r="BK1378" s="2"/>
      <c r="BL1378" s="2"/>
      <c r="BM1378" s="2"/>
      <c r="BN1378" s="2"/>
      <c r="BO1378" s="2"/>
      <c r="BP1378" s="2"/>
      <c r="BQ1378" s="3"/>
      <c r="BR1378" s="4"/>
      <c r="BS1378" s="4"/>
      <c r="BT1378" s="4"/>
      <c r="BU1378" s="4"/>
      <c r="BV1378" s="4"/>
      <c r="BW1378" s="4"/>
      <c r="BX1378" s="4"/>
      <c r="BY1378" s="4"/>
      <c r="BZ1378" s="4"/>
      <c r="CA1378" s="4"/>
      <c r="CB1378" s="4"/>
      <c r="CC1378" s="4"/>
      <c r="CD1378" s="4"/>
      <c r="CE1378" s="4"/>
      <c r="CF1378" s="4"/>
      <c r="CG1378" s="4"/>
      <c r="CH1378" s="4"/>
      <c r="CI1378" s="4"/>
      <c r="CJ1378" s="4"/>
      <c r="CK1378" s="4"/>
      <c r="CL1378" s="4"/>
      <c r="CM1378" s="4"/>
      <c r="CN1378" s="4"/>
      <c r="CO1378" s="4"/>
      <c r="CP1378" s="4"/>
      <c r="CQ1378" s="4"/>
      <c r="CR1378" s="4"/>
      <c r="CS1378" s="4"/>
      <c r="CT1378" s="4"/>
      <c r="CU1378" s="4"/>
      <c r="CV1378" s="4"/>
      <c r="CW1378" s="4"/>
      <c r="CX1378" s="4"/>
      <c r="CY1378" s="4"/>
      <c r="CZ1378" s="4"/>
      <c r="DA1378" s="4"/>
      <c r="DB1378" s="4"/>
      <c r="DC1378" s="4"/>
      <c r="DD1378" s="4"/>
      <c r="DE1378" s="4"/>
      <c r="DF1378" s="4"/>
      <c r="DG1378" s="4"/>
      <c r="DH1378" s="4"/>
      <c r="DI1378" s="4"/>
      <c r="DJ1378" s="4"/>
      <c r="DK1378" s="4"/>
      <c r="DL1378" s="4"/>
      <c r="DM1378" s="4"/>
      <c r="DN1378" s="4"/>
      <c r="DO1378" s="4"/>
      <c r="DP1378" s="4"/>
      <c r="DQ1378" s="4"/>
      <c r="DR1378" s="4"/>
      <c r="DS1378" s="4"/>
      <c r="DT1378" s="4"/>
      <c r="DU1378" s="4"/>
      <c r="DV1378" s="4"/>
      <c r="DW1378" s="4"/>
      <c r="DX1378" s="4"/>
      <c r="DY1378" s="4"/>
      <c r="DZ1378" s="4"/>
      <c r="EA1378" s="4"/>
      <c r="EB1378" s="4"/>
      <c r="EC1378" s="4"/>
      <c r="ED1378" s="4"/>
      <c r="EE1378" s="4"/>
      <c r="EF1378" s="4"/>
      <c r="EG1378" s="4"/>
      <c r="EH1378" s="4"/>
      <c r="EI1378" s="4"/>
      <c r="EJ1378" s="4"/>
      <c r="EK1378" s="4"/>
      <c r="EL1378" s="4"/>
      <c r="EM1378" s="4"/>
      <c r="EN1378" s="4"/>
      <c r="EO1378" s="4"/>
      <c r="EP1378" s="4"/>
      <c r="EQ1378" s="4"/>
      <c r="ER1378" s="4"/>
      <c r="ES1378" s="4"/>
      <c r="ET1378" s="4"/>
      <c r="EU1378" s="4"/>
      <c r="EV1378" s="4"/>
      <c r="EW1378" s="4"/>
      <c r="EX1378" s="4"/>
      <c r="EY1378" s="4"/>
      <c r="EZ1378" s="4"/>
      <c r="FA1378" s="4"/>
      <c r="FB1378" s="4"/>
      <c r="FC1378" s="4"/>
      <c r="FD1378" s="4"/>
      <c r="FE1378" s="4"/>
      <c r="FF1378" s="4"/>
      <c r="FG1378" s="4"/>
      <c r="FH1378" s="4"/>
      <c r="FI1378" s="4"/>
      <c r="FJ1378" s="4"/>
      <c r="FK1378" s="4"/>
      <c r="FL1378" s="4"/>
      <c r="FM1378" s="4"/>
      <c r="FN1378" s="4"/>
      <c r="FO1378" s="4"/>
      <c r="FP1378" s="4"/>
      <c r="FQ1378" s="4"/>
      <c r="FR1378" s="4"/>
    </row>
    <row r="1379" spans="19:174" s="10" customFormat="1" x14ac:dyDescent="0.25">
      <c r="S1379" s="92"/>
      <c r="T1379" s="1"/>
      <c r="U1379" s="1"/>
      <c r="V1379" s="1"/>
      <c r="W1379" s="1"/>
      <c r="X1379" s="1"/>
      <c r="Y1379" s="1"/>
      <c r="Z1379" s="2"/>
      <c r="AA1379" s="2"/>
      <c r="AB1379" s="2"/>
      <c r="AC1379" s="2"/>
      <c r="AD1379" s="2"/>
      <c r="AE1379" s="2"/>
      <c r="AF1379" s="2"/>
      <c r="AG1379" s="2"/>
      <c r="AH1379" s="2"/>
      <c r="AI1379" s="2"/>
      <c r="AJ1379" s="2"/>
      <c r="AK1379" s="2"/>
      <c r="AL1379" s="2"/>
      <c r="AM1379" s="2"/>
      <c r="AN1379" s="2"/>
      <c r="AO1379" s="2"/>
      <c r="AP1379" s="2"/>
      <c r="AQ1379" s="2"/>
      <c r="AR1379" s="2"/>
      <c r="AS1379" s="2"/>
      <c r="AT1379" s="2"/>
      <c r="AU1379" s="2"/>
      <c r="AV1379" s="2"/>
      <c r="AW1379" s="2"/>
      <c r="AX1379" s="2"/>
      <c r="AY1379" s="2"/>
      <c r="AZ1379" s="2"/>
      <c r="BA1379" s="2"/>
      <c r="BB1379" s="2"/>
      <c r="BC1379" s="2"/>
      <c r="BD1379" s="2"/>
      <c r="BE1379" s="2"/>
      <c r="BF1379" s="2"/>
      <c r="BG1379" s="2"/>
      <c r="BH1379" s="2"/>
      <c r="BI1379" s="2"/>
      <c r="BJ1379" s="2"/>
      <c r="BK1379" s="2"/>
      <c r="BL1379" s="2"/>
      <c r="BM1379" s="2"/>
      <c r="BN1379" s="2"/>
      <c r="BO1379" s="2"/>
      <c r="BP1379" s="2"/>
      <c r="BQ1379" s="3"/>
      <c r="BR1379" s="4"/>
      <c r="BS1379" s="4"/>
      <c r="BT1379" s="4"/>
      <c r="BU1379" s="4"/>
      <c r="BV1379" s="4"/>
      <c r="BW1379" s="4"/>
      <c r="BX1379" s="4"/>
      <c r="BY1379" s="4"/>
      <c r="BZ1379" s="4"/>
      <c r="CA1379" s="4"/>
      <c r="CB1379" s="4"/>
      <c r="CC1379" s="4"/>
      <c r="CD1379" s="4"/>
      <c r="CE1379" s="4"/>
      <c r="CF1379" s="4"/>
      <c r="CG1379" s="4"/>
      <c r="CH1379" s="4"/>
      <c r="CI1379" s="4"/>
      <c r="CJ1379" s="4"/>
      <c r="CK1379" s="4"/>
      <c r="CL1379" s="4"/>
      <c r="CM1379" s="4"/>
      <c r="CN1379" s="4"/>
      <c r="CO1379" s="4"/>
      <c r="CP1379" s="4"/>
      <c r="CQ1379" s="4"/>
      <c r="CR1379" s="4"/>
      <c r="CS1379" s="4"/>
      <c r="CT1379" s="4"/>
      <c r="CU1379" s="4"/>
      <c r="CV1379" s="4"/>
      <c r="CW1379" s="4"/>
      <c r="CX1379" s="4"/>
      <c r="CY1379" s="4"/>
      <c r="CZ1379" s="4"/>
      <c r="DA1379" s="4"/>
      <c r="DB1379" s="4"/>
      <c r="DC1379" s="4"/>
      <c r="DD1379" s="4"/>
      <c r="DE1379" s="4"/>
      <c r="DF1379" s="4"/>
      <c r="DG1379" s="4"/>
      <c r="DH1379" s="4"/>
      <c r="DI1379" s="4"/>
      <c r="DJ1379" s="4"/>
      <c r="DK1379" s="4"/>
      <c r="DL1379" s="4"/>
      <c r="DM1379" s="4"/>
      <c r="DN1379" s="4"/>
      <c r="DO1379" s="4"/>
      <c r="DP1379" s="4"/>
      <c r="DQ1379" s="4"/>
      <c r="DR1379" s="4"/>
      <c r="DS1379" s="4"/>
      <c r="DT1379" s="4"/>
      <c r="DU1379" s="4"/>
      <c r="DV1379" s="4"/>
      <c r="DW1379" s="4"/>
      <c r="DX1379" s="4"/>
      <c r="DY1379" s="4"/>
      <c r="DZ1379" s="4"/>
      <c r="EA1379" s="4"/>
      <c r="EB1379" s="4"/>
      <c r="EC1379" s="4"/>
      <c r="ED1379" s="4"/>
      <c r="EE1379" s="4"/>
      <c r="EF1379" s="4"/>
      <c r="EG1379" s="4"/>
      <c r="EH1379" s="4"/>
      <c r="EI1379" s="4"/>
      <c r="EJ1379" s="4"/>
      <c r="EK1379" s="4"/>
      <c r="EL1379" s="4"/>
      <c r="EM1379" s="4"/>
      <c r="EN1379" s="4"/>
      <c r="EO1379" s="4"/>
      <c r="EP1379" s="4"/>
      <c r="EQ1379" s="4"/>
      <c r="ER1379" s="4"/>
      <c r="ES1379" s="4"/>
      <c r="ET1379" s="4"/>
      <c r="EU1379" s="4"/>
      <c r="EV1379" s="4"/>
      <c r="EW1379" s="4"/>
      <c r="EX1379" s="4"/>
      <c r="EY1379" s="4"/>
      <c r="EZ1379" s="4"/>
      <c r="FA1379" s="4"/>
      <c r="FB1379" s="4"/>
      <c r="FC1379" s="4"/>
      <c r="FD1379" s="4"/>
      <c r="FE1379" s="4"/>
      <c r="FF1379" s="4"/>
      <c r="FG1379" s="4"/>
      <c r="FH1379" s="4"/>
      <c r="FI1379" s="4"/>
      <c r="FJ1379" s="4"/>
      <c r="FK1379" s="4"/>
      <c r="FL1379" s="4"/>
      <c r="FM1379" s="4"/>
      <c r="FN1379" s="4"/>
      <c r="FO1379" s="4"/>
      <c r="FP1379" s="4"/>
      <c r="FQ1379" s="4"/>
      <c r="FR1379" s="4"/>
    </row>
    <row r="1380" spans="19:174" s="10" customFormat="1" x14ac:dyDescent="0.25">
      <c r="S1380" s="92"/>
      <c r="T1380" s="1"/>
      <c r="U1380" s="1"/>
      <c r="V1380" s="1"/>
      <c r="W1380" s="1"/>
      <c r="X1380" s="1"/>
      <c r="Y1380" s="1"/>
      <c r="Z1380" s="2"/>
      <c r="AA1380" s="2"/>
      <c r="AB1380" s="2"/>
      <c r="AC1380" s="2"/>
      <c r="AD1380" s="2"/>
      <c r="AE1380" s="2"/>
      <c r="AF1380" s="2"/>
      <c r="AG1380" s="2"/>
      <c r="AH1380" s="2"/>
      <c r="AI1380" s="2"/>
      <c r="AJ1380" s="2"/>
      <c r="AK1380" s="2"/>
      <c r="AL1380" s="2"/>
      <c r="AM1380" s="2"/>
      <c r="AN1380" s="2"/>
      <c r="AO1380" s="2"/>
      <c r="AP1380" s="2"/>
      <c r="AQ1380" s="2"/>
      <c r="AR1380" s="2"/>
      <c r="AS1380" s="2"/>
      <c r="AT1380" s="2"/>
      <c r="AU1380" s="2"/>
      <c r="AV1380" s="2"/>
      <c r="AW1380" s="2"/>
      <c r="AX1380" s="2"/>
      <c r="AY1380" s="2"/>
      <c r="AZ1380" s="2"/>
      <c r="BA1380" s="2"/>
      <c r="BB1380" s="2"/>
      <c r="BC1380" s="2"/>
      <c r="BD1380" s="2"/>
      <c r="BE1380" s="2"/>
      <c r="BF1380" s="2"/>
      <c r="BG1380" s="2"/>
      <c r="BH1380" s="2"/>
      <c r="BI1380" s="2"/>
      <c r="BJ1380" s="2"/>
      <c r="BK1380" s="2"/>
      <c r="BL1380" s="2"/>
      <c r="BM1380" s="2"/>
      <c r="BN1380" s="2"/>
      <c r="BO1380" s="2"/>
      <c r="BP1380" s="2"/>
      <c r="BQ1380" s="3"/>
      <c r="BR1380" s="4"/>
      <c r="BS1380" s="4"/>
      <c r="BT1380" s="4"/>
      <c r="BU1380" s="4"/>
      <c r="BV1380" s="4"/>
      <c r="BW1380" s="4"/>
      <c r="BX1380" s="4"/>
      <c r="BY1380" s="4"/>
      <c r="BZ1380" s="4"/>
      <c r="CA1380" s="4"/>
      <c r="CB1380" s="4"/>
      <c r="CC1380" s="4"/>
      <c r="CD1380" s="4"/>
      <c r="CE1380" s="4"/>
      <c r="CF1380" s="4"/>
      <c r="CG1380" s="4"/>
      <c r="CH1380" s="4"/>
      <c r="CI1380" s="4"/>
      <c r="CJ1380" s="4"/>
      <c r="CK1380" s="4"/>
      <c r="CL1380" s="4"/>
      <c r="CM1380" s="4"/>
      <c r="CN1380" s="4"/>
      <c r="CO1380" s="4"/>
      <c r="CP1380" s="4"/>
      <c r="CQ1380" s="4"/>
      <c r="CR1380" s="4"/>
      <c r="CS1380" s="4"/>
      <c r="CT1380" s="4"/>
      <c r="CU1380" s="4"/>
      <c r="CV1380" s="4"/>
      <c r="CW1380" s="4"/>
      <c r="CX1380" s="4"/>
      <c r="CY1380" s="4"/>
      <c r="CZ1380" s="4"/>
      <c r="DA1380" s="4"/>
      <c r="DB1380" s="4"/>
      <c r="DC1380" s="4"/>
      <c r="DD1380" s="4"/>
      <c r="DE1380" s="4"/>
      <c r="DF1380" s="4"/>
      <c r="DG1380" s="4"/>
      <c r="DH1380" s="4"/>
      <c r="DI1380" s="4"/>
      <c r="DJ1380" s="4"/>
      <c r="DK1380" s="4"/>
      <c r="DL1380" s="4"/>
      <c r="DM1380" s="4"/>
      <c r="DN1380" s="4"/>
      <c r="DO1380" s="4"/>
      <c r="DP1380" s="4"/>
      <c r="DQ1380" s="4"/>
      <c r="DR1380" s="4"/>
      <c r="DS1380" s="4"/>
      <c r="DT1380" s="4"/>
      <c r="DU1380" s="4"/>
      <c r="DV1380" s="4"/>
      <c r="DW1380" s="4"/>
      <c r="DX1380" s="4"/>
      <c r="DY1380" s="4"/>
      <c r="DZ1380" s="4"/>
      <c r="EA1380" s="4"/>
      <c r="EB1380" s="4"/>
      <c r="EC1380" s="4"/>
      <c r="ED1380" s="4"/>
      <c r="EE1380" s="4"/>
      <c r="EF1380" s="4"/>
      <c r="EG1380" s="4"/>
      <c r="EH1380" s="4"/>
      <c r="EI1380" s="4"/>
      <c r="EJ1380" s="4"/>
      <c r="EK1380" s="4"/>
      <c r="EL1380" s="4"/>
      <c r="EM1380" s="4"/>
      <c r="EN1380" s="4"/>
      <c r="EO1380" s="4"/>
      <c r="EP1380" s="4"/>
      <c r="EQ1380" s="4"/>
      <c r="ER1380" s="4"/>
      <c r="ES1380" s="4"/>
      <c r="ET1380" s="4"/>
      <c r="EU1380" s="4"/>
      <c r="EV1380" s="4"/>
      <c r="EW1380" s="4"/>
      <c r="EX1380" s="4"/>
      <c r="EY1380" s="4"/>
      <c r="EZ1380" s="4"/>
      <c r="FA1380" s="4"/>
      <c r="FB1380" s="4"/>
      <c r="FC1380" s="4"/>
      <c r="FD1380" s="4"/>
      <c r="FE1380" s="4"/>
      <c r="FF1380" s="4"/>
      <c r="FG1380" s="4"/>
      <c r="FH1380" s="4"/>
      <c r="FI1380" s="4"/>
      <c r="FJ1380" s="4"/>
      <c r="FK1380" s="4"/>
      <c r="FL1380" s="4"/>
      <c r="FM1380" s="4"/>
      <c r="FN1380" s="4"/>
      <c r="FO1380" s="4"/>
      <c r="FP1380" s="4"/>
      <c r="FQ1380" s="4"/>
      <c r="FR1380" s="4"/>
    </row>
    <row r="1381" spans="19:174" s="10" customFormat="1" x14ac:dyDescent="0.25">
      <c r="S1381" s="92"/>
      <c r="T1381" s="1"/>
      <c r="U1381" s="1"/>
      <c r="V1381" s="1"/>
      <c r="W1381" s="1"/>
      <c r="X1381" s="1"/>
      <c r="Y1381" s="1"/>
      <c r="Z1381" s="2"/>
      <c r="AA1381" s="2"/>
      <c r="AB1381" s="2"/>
      <c r="AC1381" s="2"/>
      <c r="AD1381" s="2"/>
      <c r="AE1381" s="2"/>
      <c r="AF1381" s="2"/>
      <c r="AG1381" s="2"/>
      <c r="AH1381" s="2"/>
      <c r="AI1381" s="2"/>
      <c r="AJ1381" s="2"/>
      <c r="AK1381" s="2"/>
      <c r="AL1381" s="2"/>
      <c r="AM1381" s="2"/>
      <c r="AN1381" s="2"/>
      <c r="AO1381" s="2"/>
      <c r="AP1381" s="2"/>
      <c r="AQ1381" s="2"/>
      <c r="AR1381" s="2"/>
      <c r="AS1381" s="2"/>
      <c r="AT1381" s="2"/>
      <c r="AU1381" s="2"/>
      <c r="AV1381" s="2"/>
      <c r="AW1381" s="2"/>
      <c r="AX1381" s="2"/>
      <c r="AY1381" s="2"/>
      <c r="AZ1381" s="2"/>
      <c r="BA1381" s="2"/>
      <c r="BB1381" s="2"/>
      <c r="BC1381" s="2"/>
      <c r="BD1381" s="2"/>
      <c r="BE1381" s="2"/>
      <c r="BF1381" s="2"/>
      <c r="BG1381" s="2"/>
      <c r="BH1381" s="2"/>
      <c r="BI1381" s="2"/>
      <c r="BJ1381" s="2"/>
      <c r="BK1381" s="2"/>
      <c r="BL1381" s="2"/>
      <c r="BM1381" s="2"/>
      <c r="BN1381" s="2"/>
      <c r="BO1381" s="2"/>
      <c r="BP1381" s="2"/>
      <c r="BQ1381" s="3"/>
      <c r="BR1381" s="4"/>
      <c r="BS1381" s="4"/>
      <c r="BT1381" s="4"/>
      <c r="BU1381" s="4"/>
      <c r="BV1381" s="4"/>
      <c r="BW1381" s="4"/>
      <c r="BX1381" s="4"/>
      <c r="BY1381" s="4"/>
      <c r="BZ1381" s="4"/>
      <c r="CA1381" s="4"/>
      <c r="CB1381" s="4"/>
      <c r="CC1381" s="4"/>
      <c r="CD1381" s="4"/>
      <c r="CE1381" s="4"/>
      <c r="CF1381" s="4"/>
      <c r="CG1381" s="4"/>
      <c r="CH1381" s="4"/>
      <c r="CI1381" s="4"/>
      <c r="CJ1381" s="4"/>
      <c r="CK1381" s="4"/>
      <c r="CL1381" s="4"/>
      <c r="CM1381" s="4"/>
      <c r="CN1381" s="4"/>
      <c r="CO1381" s="4"/>
      <c r="CP1381" s="4"/>
      <c r="CQ1381" s="4"/>
      <c r="CR1381" s="4"/>
      <c r="CS1381" s="4"/>
      <c r="CT1381" s="4"/>
      <c r="CU1381" s="4"/>
      <c r="CV1381" s="4"/>
      <c r="CW1381" s="4"/>
      <c r="CX1381" s="4"/>
      <c r="CY1381" s="4"/>
      <c r="CZ1381" s="4"/>
      <c r="DA1381" s="4"/>
      <c r="DB1381" s="4"/>
      <c r="DC1381" s="4"/>
      <c r="DD1381" s="4"/>
      <c r="DE1381" s="4"/>
      <c r="DF1381" s="4"/>
      <c r="DG1381" s="4"/>
      <c r="DH1381" s="4"/>
      <c r="DI1381" s="4"/>
      <c r="DJ1381" s="4"/>
      <c r="DK1381" s="4"/>
      <c r="DL1381" s="4"/>
      <c r="DM1381" s="4"/>
      <c r="DN1381" s="4"/>
      <c r="DO1381" s="4"/>
      <c r="DP1381" s="4"/>
      <c r="DQ1381" s="4"/>
      <c r="DR1381" s="4"/>
      <c r="DS1381" s="4"/>
      <c r="DT1381" s="4"/>
      <c r="DU1381" s="4"/>
      <c r="DV1381" s="4"/>
      <c r="DW1381" s="4"/>
      <c r="DX1381" s="4"/>
      <c r="DY1381" s="4"/>
      <c r="DZ1381" s="4"/>
      <c r="EA1381" s="4"/>
      <c r="EB1381" s="4"/>
      <c r="EC1381" s="4"/>
      <c r="ED1381" s="4"/>
      <c r="EE1381" s="4"/>
      <c r="EF1381" s="4"/>
      <c r="EG1381" s="4"/>
      <c r="EH1381" s="4"/>
      <c r="EI1381" s="4"/>
      <c r="EJ1381" s="4"/>
      <c r="EK1381" s="4"/>
      <c r="EL1381" s="4"/>
      <c r="EM1381" s="4"/>
      <c r="EN1381" s="4"/>
      <c r="EO1381" s="4"/>
      <c r="EP1381" s="4"/>
      <c r="EQ1381" s="4"/>
      <c r="ER1381" s="4"/>
      <c r="ES1381" s="4"/>
      <c r="ET1381" s="4"/>
      <c r="EU1381" s="4"/>
      <c r="EV1381" s="4"/>
      <c r="EW1381" s="4"/>
      <c r="EX1381" s="4"/>
      <c r="EY1381" s="4"/>
      <c r="EZ1381" s="4"/>
      <c r="FA1381" s="4"/>
      <c r="FB1381" s="4"/>
      <c r="FC1381" s="4"/>
      <c r="FD1381" s="4"/>
      <c r="FE1381" s="4"/>
      <c r="FF1381" s="4"/>
      <c r="FG1381" s="4"/>
      <c r="FH1381" s="4"/>
      <c r="FI1381" s="4"/>
      <c r="FJ1381" s="4"/>
      <c r="FK1381" s="4"/>
      <c r="FL1381" s="4"/>
      <c r="FM1381" s="4"/>
      <c r="FN1381" s="4"/>
      <c r="FO1381" s="4"/>
      <c r="FP1381" s="4"/>
      <c r="FQ1381" s="4"/>
      <c r="FR1381" s="4"/>
    </row>
    <row r="1382" spans="19:174" s="10" customFormat="1" x14ac:dyDescent="0.25">
      <c r="S1382" s="92"/>
      <c r="T1382" s="1"/>
      <c r="U1382" s="1"/>
      <c r="V1382" s="1"/>
      <c r="W1382" s="1"/>
      <c r="X1382" s="1"/>
      <c r="Y1382" s="1"/>
      <c r="Z1382" s="2"/>
      <c r="AA1382" s="2"/>
      <c r="AB1382" s="2"/>
      <c r="AC1382" s="2"/>
      <c r="AD1382" s="2"/>
      <c r="AE1382" s="2"/>
      <c r="AF1382" s="2"/>
      <c r="AG1382" s="2"/>
      <c r="AH1382" s="2"/>
      <c r="AI1382" s="2"/>
      <c r="AJ1382" s="2"/>
      <c r="AK1382" s="2"/>
      <c r="AL1382" s="2"/>
      <c r="AM1382" s="2"/>
      <c r="AN1382" s="2"/>
      <c r="AO1382" s="2"/>
      <c r="AP1382" s="2"/>
      <c r="AQ1382" s="2"/>
      <c r="AR1382" s="2"/>
      <c r="AS1382" s="2"/>
      <c r="AT1382" s="2"/>
      <c r="AU1382" s="2"/>
      <c r="AV1382" s="2"/>
      <c r="AW1382" s="2"/>
      <c r="AX1382" s="2"/>
      <c r="AY1382" s="2"/>
      <c r="AZ1382" s="2"/>
      <c r="BA1382" s="2"/>
      <c r="BB1382" s="2"/>
      <c r="BC1382" s="2"/>
      <c r="BD1382" s="2"/>
      <c r="BE1382" s="2"/>
      <c r="BF1382" s="2"/>
      <c r="BG1382" s="2"/>
      <c r="BH1382" s="2"/>
      <c r="BI1382" s="2"/>
      <c r="BJ1382" s="2"/>
      <c r="BK1382" s="2"/>
      <c r="BL1382" s="2"/>
      <c r="BM1382" s="2"/>
      <c r="BN1382" s="2"/>
      <c r="BO1382" s="2"/>
      <c r="BP1382" s="2"/>
      <c r="BQ1382" s="3"/>
      <c r="BR1382" s="4"/>
      <c r="BS1382" s="4"/>
      <c r="BT1382" s="4"/>
      <c r="BU1382" s="4"/>
      <c r="BV1382" s="4"/>
      <c r="BW1382" s="4"/>
      <c r="BX1382" s="4"/>
      <c r="BY1382" s="4"/>
      <c r="BZ1382" s="4"/>
      <c r="CA1382" s="4"/>
      <c r="CB1382" s="4"/>
      <c r="CC1382" s="4"/>
      <c r="CD1382" s="4"/>
      <c r="CE1382" s="4"/>
      <c r="CF1382" s="4"/>
      <c r="CG1382" s="4"/>
      <c r="CH1382" s="4"/>
      <c r="CI1382" s="4"/>
      <c r="CJ1382" s="4"/>
      <c r="CK1382" s="4"/>
      <c r="CL1382" s="4"/>
      <c r="CM1382" s="4"/>
      <c r="CN1382" s="4"/>
      <c r="CO1382" s="4"/>
      <c r="CP1382" s="4"/>
      <c r="CQ1382" s="4"/>
      <c r="CR1382" s="4"/>
      <c r="CS1382" s="4"/>
      <c r="CT1382" s="4"/>
      <c r="CU1382" s="4"/>
      <c r="CV1382" s="4"/>
      <c r="CW1382" s="4"/>
      <c r="CX1382" s="4"/>
      <c r="CY1382" s="4"/>
      <c r="CZ1382" s="4"/>
      <c r="DA1382" s="4"/>
      <c r="DB1382" s="4"/>
      <c r="DC1382" s="4"/>
      <c r="DD1382" s="4"/>
      <c r="DE1382" s="4"/>
      <c r="DF1382" s="4"/>
      <c r="DG1382" s="4"/>
      <c r="DH1382" s="4"/>
      <c r="DI1382" s="4"/>
      <c r="DJ1382" s="4"/>
      <c r="DK1382" s="4"/>
      <c r="DL1382" s="4"/>
      <c r="DM1382" s="4"/>
      <c r="DN1382" s="4"/>
      <c r="DO1382" s="4"/>
      <c r="DP1382" s="4"/>
      <c r="DQ1382" s="4"/>
      <c r="DR1382" s="4"/>
      <c r="DS1382" s="4"/>
      <c r="DT1382" s="4"/>
      <c r="DU1382" s="4"/>
      <c r="DV1382" s="4"/>
      <c r="DW1382" s="4"/>
      <c r="DX1382" s="4"/>
      <c r="DY1382" s="4"/>
      <c r="DZ1382" s="4"/>
      <c r="EA1382" s="4"/>
      <c r="EB1382" s="4"/>
      <c r="EC1382" s="4"/>
      <c r="ED1382" s="4"/>
      <c r="EE1382" s="4"/>
      <c r="EF1382" s="4"/>
      <c r="EG1382" s="4"/>
      <c r="EH1382" s="4"/>
      <c r="EI1382" s="4"/>
      <c r="EJ1382" s="4"/>
      <c r="EK1382" s="4"/>
      <c r="EL1382" s="4"/>
      <c r="EM1382" s="4"/>
      <c r="EN1382" s="4"/>
      <c r="EO1382" s="4"/>
      <c r="EP1382" s="4"/>
      <c r="EQ1382" s="4"/>
      <c r="ER1382" s="4"/>
      <c r="ES1382" s="4"/>
      <c r="ET1382" s="4"/>
      <c r="EU1382" s="4"/>
      <c r="EV1382" s="4"/>
      <c r="EW1382" s="4"/>
      <c r="EX1382" s="4"/>
      <c r="EY1382" s="4"/>
      <c r="EZ1382" s="4"/>
      <c r="FA1382" s="4"/>
      <c r="FB1382" s="4"/>
      <c r="FC1382" s="4"/>
      <c r="FD1382" s="4"/>
      <c r="FE1382" s="4"/>
      <c r="FF1382" s="4"/>
      <c r="FG1382" s="4"/>
      <c r="FH1382" s="4"/>
      <c r="FI1382" s="4"/>
      <c r="FJ1382" s="4"/>
      <c r="FK1382" s="4"/>
      <c r="FL1382" s="4"/>
      <c r="FM1382" s="4"/>
      <c r="FN1382" s="4"/>
      <c r="FO1382" s="4"/>
      <c r="FP1382" s="4"/>
      <c r="FQ1382" s="4"/>
      <c r="FR1382" s="4"/>
    </row>
    <row r="1383" spans="19:174" s="10" customFormat="1" x14ac:dyDescent="0.25">
      <c r="S1383" s="92"/>
      <c r="T1383" s="1"/>
      <c r="U1383" s="1"/>
      <c r="V1383" s="1"/>
      <c r="W1383" s="1"/>
      <c r="X1383" s="1"/>
      <c r="Y1383" s="1"/>
      <c r="Z1383" s="2"/>
      <c r="AA1383" s="2"/>
      <c r="AB1383" s="2"/>
      <c r="AC1383" s="2"/>
      <c r="AD1383" s="2"/>
      <c r="AE1383" s="2"/>
      <c r="AF1383" s="2"/>
      <c r="AG1383" s="2"/>
      <c r="AH1383" s="2"/>
      <c r="AI1383" s="2"/>
      <c r="AJ1383" s="2"/>
      <c r="AK1383" s="2"/>
      <c r="AL1383" s="2"/>
      <c r="AM1383" s="2"/>
      <c r="AN1383" s="2"/>
      <c r="AO1383" s="2"/>
      <c r="AP1383" s="2"/>
      <c r="AQ1383" s="2"/>
      <c r="AR1383" s="2"/>
      <c r="AS1383" s="2"/>
      <c r="AT1383" s="2"/>
      <c r="AU1383" s="2"/>
      <c r="AV1383" s="2"/>
      <c r="AW1383" s="2"/>
      <c r="AX1383" s="2"/>
      <c r="AY1383" s="2"/>
      <c r="AZ1383" s="2"/>
      <c r="BA1383" s="2"/>
      <c r="BB1383" s="2"/>
      <c r="BC1383" s="2"/>
      <c r="BD1383" s="2"/>
      <c r="BE1383" s="2"/>
      <c r="BF1383" s="2"/>
      <c r="BG1383" s="2"/>
      <c r="BH1383" s="2"/>
      <c r="BI1383" s="2"/>
      <c r="BJ1383" s="2"/>
      <c r="BK1383" s="2"/>
      <c r="BL1383" s="2"/>
      <c r="BM1383" s="2"/>
      <c r="BN1383" s="2"/>
      <c r="BO1383" s="2"/>
      <c r="BP1383" s="2"/>
      <c r="BQ1383" s="3"/>
      <c r="BR1383" s="4"/>
      <c r="BS1383" s="4"/>
      <c r="BT1383" s="4"/>
      <c r="BU1383" s="4"/>
      <c r="BV1383" s="4"/>
      <c r="BW1383" s="4"/>
      <c r="BX1383" s="4"/>
      <c r="BY1383" s="4"/>
      <c r="BZ1383" s="4"/>
      <c r="CA1383" s="4"/>
      <c r="CB1383" s="4"/>
      <c r="CC1383" s="4"/>
      <c r="CD1383" s="4"/>
      <c r="CE1383" s="4"/>
      <c r="CF1383" s="4"/>
      <c r="CG1383" s="4"/>
      <c r="CH1383" s="4"/>
      <c r="CI1383" s="4"/>
      <c r="CJ1383" s="4"/>
      <c r="CK1383" s="4"/>
      <c r="CL1383" s="4"/>
      <c r="CM1383" s="4"/>
      <c r="CN1383" s="4"/>
      <c r="CO1383" s="4"/>
      <c r="CP1383" s="4"/>
      <c r="CQ1383" s="4"/>
      <c r="CR1383" s="4"/>
      <c r="CS1383" s="4"/>
      <c r="CT1383" s="4"/>
      <c r="CU1383" s="4"/>
      <c r="CV1383" s="4"/>
      <c r="CW1383" s="4"/>
      <c r="CX1383" s="4"/>
      <c r="CY1383" s="4"/>
      <c r="CZ1383" s="4"/>
      <c r="DA1383" s="4"/>
      <c r="DB1383" s="4"/>
      <c r="DC1383" s="4"/>
      <c r="DD1383" s="4"/>
      <c r="DE1383" s="4"/>
      <c r="DF1383" s="4"/>
      <c r="DG1383" s="4"/>
      <c r="DH1383" s="4"/>
      <c r="DI1383" s="4"/>
      <c r="DJ1383" s="4"/>
      <c r="DK1383" s="4"/>
      <c r="DL1383" s="4"/>
      <c r="DM1383" s="4"/>
      <c r="DN1383" s="4"/>
      <c r="DO1383" s="4"/>
      <c r="DP1383" s="4"/>
      <c r="DQ1383" s="4"/>
      <c r="DR1383" s="4"/>
      <c r="DS1383" s="4"/>
      <c r="DT1383" s="4"/>
      <c r="DU1383" s="4"/>
      <c r="DV1383" s="4"/>
      <c r="DW1383" s="4"/>
      <c r="DX1383" s="4"/>
      <c r="DY1383" s="4"/>
      <c r="DZ1383" s="4"/>
      <c r="EA1383" s="4"/>
      <c r="EB1383" s="4"/>
      <c r="EC1383" s="4"/>
      <c r="ED1383" s="4"/>
      <c r="EE1383" s="4"/>
      <c r="EF1383" s="4"/>
      <c r="EG1383" s="4"/>
      <c r="EH1383" s="4"/>
      <c r="EI1383" s="4"/>
      <c r="EJ1383" s="4"/>
      <c r="EK1383" s="4"/>
      <c r="EL1383" s="4"/>
      <c r="EM1383" s="4"/>
      <c r="EN1383" s="4"/>
      <c r="EO1383" s="4"/>
      <c r="EP1383" s="4"/>
      <c r="EQ1383" s="4"/>
      <c r="ER1383" s="4"/>
      <c r="ES1383" s="4"/>
      <c r="ET1383" s="4"/>
      <c r="EU1383" s="4"/>
      <c r="EV1383" s="4"/>
      <c r="EW1383" s="4"/>
      <c r="EX1383" s="4"/>
      <c r="EY1383" s="4"/>
      <c r="EZ1383" s="4"/>
      <c r="FA1383" s="4"/>
      <c r="FB1383" s="4"/>
      <c r="FC1383" s="4"/>
      <c r="FD1383" s="4"/>
      <c r="FE1383" s="4"/>
      <c r="FF1383" s="4"/>
      <c r="FG1383" s="4"/>
      <c r="FH1383" s="4"/>
      <c r="FI1383" s="4"/>
      <c r="FJ1383" s="4"/>
      <c r="FK1383" s="4"/>
      <c r="FL1383" s="4"/>
      <c r="FM1383" s="4"/>
      <c r="FN1383" s="4"/>
      <c r="FO1383" s="4"/>
      <c r="FP1383" s="4"/>
      <c r="FQ1383" s="4"/>
      <c r="FR1383" s="4"/>
    </row>
    <row r="1384" spans="19:174" s="10" customFormat="1" x14ac:dyDescent="0.25">
      <c r="S1384" s="92"/>
      <c r="T1384" s="1"/>
      <c r="U1384" s="1"/>
      <c r="V1384" s="1"/>
      <c r="W1384" s="1"/>
      <c r="X1384" s="1"/>
      <c r="Y1384" s="1"/>
      <c r="Z1384" s="2"/>
      <c r="AA1384" s="2"/>
      <c r="AB1384" s="2"/>
      <c r="AC1384" s="2"/>
      <c r="AD1384" s="2"/>
      <c r="AE1384" s="2"/>
      <c r="AF1384" s="2"/>
      <c r="AG1384" s="2"/>
      <c r="AH1384" s="2"/>
      <c r="AI1384" s="2"/>
      <c r="AJ1384" s="2"/>
      <c r="AK1384" s="2"/>
      <c r="AL1384" s="2"/>
      <c r="AM1384" s="2"/>
      <c r="AN1384" s="2"/>
      <c r="AO1384" s="2"/>
      <c r="AP1384" s="2"/>
      <c r="AQ1384" s="2"/>
      <c r="AR1384" s="2"/>
      <c r="AS1384" s="2"/>
      <c r="AT1384" s="2"/>
      <c r="AU1384" s="2"/>
      <c r="AV1384" s="2"/>
      <c r="AW1384" s="2"/>
      <c r="AX1384" s="2"/>
      <c r="AY1384" s="2"/>
      <c r="AZ1384" s="2"/>
      <c r="BA1384" s="2"/>
      <c r="BB1384" s="2"/>
      <c r="BC1384" s="2"/>
      <c r="BD1384" s="2"/>
      <c r="BE1384" s="2"/>
      <c r="BF1384" s="2"/>
      <c r="BG1384" s="2"/>
      <c r="BH1384" s="2"/>
      <c r="BI1384" s="2"/>
      <c r="BJ1384" s="2"/>
      <c r="BK1384" s="2"/>
      <c r="BL1384" s="2"/>
      <c r="BM1384" s="2"/>
      <c r="BN1384" s="2"/>
      <c r="BO1384" s="2"/>
      <c r="BP1384" s="2"/>
      <c r="BQ1384" s="3"/>
      <c r="BR1384" s="4"/>
      <c r="BS1384" s="4"/>
      <c r="BT1384" s="4"/>
      <c r="BU1384" s="4"/>
      <c r="BV1384" s="4"/>
      <c r="BW1384" s="4"/>
      <c r="BX1384" s="4"/>
      <c r="BY1384" s="4"/>
      <c r="BZ1384" s="4"/>
      <c r="CA1384" s="4"/>
      <c r="CB1384" s="4"/>
      <c r="CC1384" s="4"/>
      <c r="CD1384" s="4"/>
      <c r="CE1384" s="4"/>
      <c r="CF1384" s="4"/>
      <c r="CG1384" s="4"/>
      <c r="CH1384" s="4"/>
      <c r="CI1384" s="4"/>
      <c r="CJ1384" s="4"/>
      <c r="CK1384" s="4"/>
      <c r="CL1384" s="4"/>
      <c r="CM1384" s="4"/>
      <c r="CN1384" s="4"/>
      <c r="CO1384" s="4"/>
      <c r="CP1384" s="4"/>
      <c r="CQ1384" s="4"/>
      <c r="CR1384" s="4"/>
      <c r="CS1384" s="4"/>
      <c r="CT1384" s="4"/>
      <c r="CU1384" s="4"/>
      <c r="CV1384" s="4"/>
      <c r="CW1384" s="4"/>
      <c r="CX1384" s="4"/>
      <c r="CY1384" s="4"/>
      <c r="CZ1384" s="4"/>
      <c r="DA1384" s="4"/>
      <c r="DB1384" s="4"/>
      <c r="DC1384" s="4"/>
      <c r="DD1384" s="4"/>
      <c r="DE1384" s="4"/>
      <c r="DF1384" s="4"/>
      <c r="DG1384" s="4"/>
      <c r="DH1384" s="4"/>
      <c r="DI1384" s="4"/>
      <c r="DJ1384" s="4"/>
      <c r="DK1384" s="4"/>
      <c r="DL1384" s="4"/>
      <c r="DM1384" s="4"/>
      <c r="DN1384" s="4"/>
      <c r="DO1384" s="4"/>
      <c r="DP1384" s="4"/>
      <c r="DQ1384" s="4"/>
      <c r="DR1384" s="4"/>
      <c r="DS1384" s="4"/>
      <c r="DT1384" s="4"/>
      <c r="DU1384" s="4"/>
      <c r="DV1384" s="4"/>
      <c r="DW1384" s="4"/>
      <c r="DX1384" s="4"/>
      <c r="DY1384" s="4"/>
      <c r="DZ1384" s="4"/>
      <c r="EA1384" s="4"/>
      <c r="EB1384" s="4"/>
      <c r="EC1384" s="4"/>
      <c r="ED1384" s="4"/>
      <c r="EE1384" s="4"/>
      <c r="EF1384" s="4"/>
      <c r="EG1384" s="4"/>
      <c r="EH1384" s="4"/>
      <c r="EI1384" s="4"/>
      <c r="EJ1384" s="4"/>
      <c r="EK1384" s="4"/>
      <c r="EL1384" s="4"/>
      <c r="EM1384" s="4"/>
      <c r="EN1384" s="4"/>
      <c r="EO1384" s="4"/>
      <c r="EP1384" s="4"/>
      <c r="EQ1384" s="4"/>
      <c r="ER1384" s="4"/>
      <c r="ES1384" s="4"/>
      <c r="ET1384" s="4"/>
      <c r="EU1384" s="4"/>
      <c r="EV1384" s="4"/>
      <c r="EW1384" s="4"/>
      <c r="EX1384" s="4"/>
      <c r="EY1384" s="4"/>
      <c r="EZ1384" s="4"/>
      <c r="FA1384" s="4"/>
      <c r="FB1384" s="4"/>
      <c r="FC1384" s="4"/>
      <c r="FD1384" s="4"/>
      <c r="FE1384" s="4"/>
      <c r="FF1384" s="4"/>
      <c r="FG1384" s="4"/>
      <c r="FH1384" s="4"/>
      <c r="FI1384" s="4"/>
      <c r="FJ1384" s="4"/>
      <c r="FK1384" s="4"/>
      <c r="FL1384" s="4"/>
      <c r="FM1384" s="4"/>
      <c r="FN1384" s="4"/>
      <c r="FO1384" s="4"/>
      <c r="FP1384" s="4"/>
      <c r="FQ1384" s="4"/>
      <c r="FR1384" s="4"/>
    </row>
    <row r="1385" spans="19:174" s="10" customFormat="1" x14ac:dyDescent="0.25">
      <c r="S1385" s="92"/>
      <c r="T1385" s="1"/>
      <c r="U1385" s="1"/>
      <c r="V1385" s="1"/>
      <c r="W1385" s="1"/>
      <c r="X1385" s="1"/>
      <c r="Y1385" s="1"/>
      <c r="Z1385" s="2"/>
      <c r="AA1385" s="2"/>
      <c r="AB1385" s="2"/>
      <c r="AC1385" s="2"/>
      <c r="AD1385" s="2"/>
      <c r="AE1385" s="2"/>
      <c r="AF1385" s="2"/>
      <c r="AG1385" s="2"/>
      <c r="AH1385" s="2"/>
      <c r="AI1385" s="2"/>
      <c r="AJ1385" s="2"/>
      <c r="AK1385" s="2"/>
      <c r="AL1385" s="2"/>
      <c r="AM1385" s="2"/>
      <c r="AN1385" s="2"/>
      <c r="AO1385" s="2"/>
      <c r="AP1385" s="2"/>
      <c r="AQ1385" s="2"/>
      <c r="AR1385" s="2"/>
      <c r="AS1385" s="2"/>
      <c r="AT1385" s="2"/>
      <c r="AU1385" s="2"/>
      <c r="AV1385" s="2"/>
      <c r="AW1385" s="2"/>
      <c r="AX1385" s="2"/>
      <c r="AY1385" s="2"/>
      <c r="AZ1385" s="2"/>
      <c r="BA1385" s="2"/>
      <c r="BB1385" s="2"/>
      <c r="BC1385" s="2"/>
      <c r="BD1385" s="2"/>
      <c r="BE1385" s="2"/>
      <c r="BF1385" s="2"/>
      <c r="BG1385" s="2"/>
      <c r="BH1385" s="2"/>
      <c r="BI1385" s="2"/>
      <c r="BJ1385" s="2"/>
      <c r="BK1385" s="2"/>
      <c r="BL1385" s="2"/>
      <c r="BM1385" s="2"/>
      <c r="BN1385" s="2"/>
      <c r="BO1385" s="2"/>
      <c r="BP1385" s="2"/>
      <c r="BQ1385" s="3"/>
      <c r="BR1385" s="4"/>
      <c r="BS1385" s="4"/>
      <c r="BT1385" s="4"/>
      <c r="BU1385" s="4"/>
      <c r="BV1385" s="4"/>
      <c r="BW1385" s="4"/>
      <c r="BX1385" s="4"/>
      <c r="BY1385" s="4"/>
      <c r="BZ1385" s="4"/>
      <c r="CA1385" s="4"/>
      <c r="CB1385" s="4"/>
      <c r="CC1385" s="4"/>
      <c r="CD1385" s="4"/>
      <c r="CE1385" s="4"/>
      <c r="CF1385" s="4"/>
      <c r="CG1385" s="4"/>
      <c r="CH1385" s="4"/>
      <c r="CI1385" s="4"/>
      <c r="CJ1385" s="4"/>
      <c r="CK1385" s="4"/>
      <c r="CL1385" s="4"/>
      <c r="CM1385" s="4"/>
      <c r="CN1385" s="4"/>
      <c r="CO1385" s="4"/>
      <c r="CP1385" s="4"/>
      <c r="CQ1385" s="4"/>
      <c r="CR1385" s="4"/>
      <c r="CS1385" s="4"/>
      <c r="CT1385" s="4"/>
      <c r="CU1385" s="4"/>
      <c r="CV1385" s="4"/>
      <c r="CW1385" s="4"/>
      <c r="CX1385" s="4"/>
      <c r="CY1385" s="4"/>
      <c r="CZ1385" s="4"/>
      <c r="DA1385" s="4"/>
      <c r="DB1385" s="4"/>
      <c r="DC1385" s="4"/>
      <c r="DD1385" s="4"/>
      <c r="DE1385" s="4"/>
      <c r="DF1385" s="4"/>
      <c r="DG1385" s="4"/>
      <c r="DH1385" s="4"/>
      <c r="DI1385" s="4"/>
      <c r="DJ1385" s="4"/>
      <c r="DK1385" s="4"/>
      <c r="DL1385" s="4"/>
      <c r="DM1385" s="4"/>
      <c r="DN1385" s="4"/>
      <c r="DO1385" s="4"/>
      <c r="DP1385" s="4"/>
      <c r="DQ1385" s="4"/>
      <c r="DR1385" s="4"/>
      <c r="DS1385" s="4"/>
      <c r="DT1385" s="4"/>
      <c r="DU1385" s="4"/>
      <c r="DV1385" s="4"/>
      <c r="DW1385" s="4"/>
      <c r="DX1385" s="4"/>
      <c r="DY1385" s="4"/>
      <c r="DZ1385" s="4"/>
      <c r="EA1385" s="4"/>
      <c r="EB1385" s="4"/>
      <c r="EC1385" s="4"/>
      <c r="ED1385" s="4"/>
      <c r="EE1385" s="4"/>
      <c r="EF1385" s="4"/>
      <c r="EG1385" s="4"/>
      <c r="EH1385" s="4"/>
      <c r="EI1385" s="4"/>
      <c r="EJ1385" s="4"/>
      <c r="EK1385" s="4"/>
      <c r="EL1385" s="4"/>
      <c r="EM1385" s="4"/>
      <c r="EN1385" s="4"/>
      <c r="EO1385" s="4"/>
      <c r="EP1385" s="4"/>
      <c r="EQ1385" s="4"/>
      <c r="ER1385" s="4"/>
      <c r="ES1385" s="4"/>
      <c r="ET1385" s="4"/>
      <c r="EU1385" s="4"/>
      <c r="EV1385" s="4"/>
      <c r="EW1385" s="4"/>
      <c r="EX1385" s="4"/>
      <c r="EY1385" s="4"/>
      <c r="EZ1385" s="4"/>
      <c r="FA1385" s="4"/>
      <c r="FB1385" s="4"/>
      <c r="FC1385" s="4"/>
      <c r="FD1385" s="4"/>
      <c r="FE1385" s="4"/>
      <c r="FF1385" s="4"/>
      <c r="FG1385" s="4"/>
      <c r="FH1385" s="4"/>
      <c r="FI1385" s="4"/>
      <c r="FJ1385" s="4"/>
      <c r="FK1385" s="4"/>
      <c r="FL1385" s="4"/>
      <c r="FM1385" s="4"/>
      <c r="FN1385" s="4"/>
      <c r="FO1385" s="4"/>
      <c r="FP1385" s="4"/>
      <c r="FQ1385" s="4"/>
      <c r="FR1385" s="4"/>
    </row>
    <row r="1386" spans="19:174" s="10" customFormat="1" x14ac:dyDescent="0.25">
      <c r="S1386" s="92"/>
      <c r="T1386" s="1"/>
      <c r="U1386" s="1"/>
      <c r="V1386" s="1"/>
      <c r="W1386" s="1"/>
      <c r="X1386" s="1"/>
      <c r="Y1386" s="1"/>
      <c r="Z1386" s="2"/>
      <c r="AA1386" s="2"/>
      <c r="AB1386" s="2"/>
      <c r="AC1386" s="2"/>
      <c r="AD1386" s="2"/>
      <c r="AE1386" s="2"/>
      <c r="AF1386" s="2"/>
      <c r="AG1386" s="2"/>
      <c r="AH1386" s="2"/>
      <c r="AI1386" s="2"/>
      <c r="AJ1386" s="2"/>
      <c r="AK1386" s="2"/>
      <c r="AL1386" s="2"/>
      <c r="AM1386" s="2"/>
      <c r="AN1386" s="2"/>
      <c r="AO1386" s="2"/>
      <c r="AP1386" s="2"/>
      <c r="AQ1386" s="2"/>
      <c r="AR1386" s="2"/>
      <c r="AS1386" s="2"/>
      <c r="AT1386" s="2"/>
      <c r="AU1386" s="2"/>
      <c r="AV1386" s="2"/>
      <c r="AW1386" s="2"/>
      <c r="AX1386" s="2"/>
      <c r="AY1386" s="2"/>
      <c r="AZ1386" s="2"/>
      <c r="BA1386" s="2"/>
      <c r="BB1386" s="2"/>
      <c r="BC1386" s="2"/>
      <c r="BD1386" s="2"/>
      <c r="BE1386" s="2"/>
      <c r="BF1386" s="2"/>
      <c r="BG1386" s="2"/>
      <c r="BH1386" s="2"/>
      <c r="BI1386" s="2"/>
      <c r="BJ1386" s="2"/>
      <c r="BK1386" s="2"/>
      <c r="BL1386" s="2"/>
      <c r="BM1386" s="2"/>
      <c r="BN1386" s="2"/>
      <c r="BO1386" s="2"/>
      <c r="BP1386" s="2"/>
      <c r="BQ1386" s="3"/>
      <c r="BR1386" s="4"/>
      <c r="BS1386" s="4"/>
      <c r="BT1386" s="4"/>
      <c r="BU1386" s="4"/>
      <c r="BV1386" s="4"/>
      <c r="BW1386" s="4"/>
      <c r="BX1386" s="4"/>
      <c r="BY1386" s="4"/>
      <c r="BZ1386" s="4"/>
      <c r="CA1386" s="4"/>
      <c r="CB1386" s="4"/>
      <c r="CC1386" s="4"/>
      <c r="CD1386" s="4"/>
      <c r="CE1386" s="4"/>
      <c r="CF1386" s="4"/>
      <c r="CG1386" s="4"/>
      <c r="CH1386" s="4"/>
      <c r="CI1386" s="4"/>
      <c r="CJ1386" s="4"/>
      <c r="CK1386" s="4"/>
      <c r="CL1386" s="4"/>
      <c r="CM1386" s="4"/>
      <c r="CN1386" s="4"/>
      <c r="CO1386" s="4"/>
      <c r="CP1386" s="4"/>
      <c r="CQ1386" s="4"/>
      <c r="CR1386" s="4"/>
      <c r="CS1386" s="4"/>
      <c r="CT1386" s="4"/>
      <c r="CU1386" s="4"/>
      <c r="CV1386" s="4"/>
      <c r="CW1386" s="4"/>
      <c r="CX1386" s="4"/>
      <c r="CY1386" s="4"/>
      <c r="CZ1386" s="4"/>
      <c r="DA1386" s="4"/>
      <c r="DB1386" s="4"/>
      <c r="DC1386" s="4"/>
      <c r="DD1386" s="4"/>
      <c r="DE1386" s="4"/>
      <c r="DF1386" s="4"/>
      <c r="DG1386" s="4"/>
      <c r="DH1386" s="4"/>
      <c r="DI1386" s="4"/>
      <c r="DJ1386" s="4"/>
      <c r="DK1386" s="4"/>
      <c r="DL1386" s="4"/>
      <c r="DM1386" s="4"/>
      <c r="DN1386" s="4"/>
      <c r="DO1386" s="4"/>
      <c r="DP1386" s="4"/>
      <c r="DQ1386" s="4"/>
      <c r="DR1386" s="4"/>
      <c r="DS1386" s="4"/>
      <c r="DT1386" s="4"/>
      <c r="DU1386" s="4"/>
      <c r="DV1386" s="4"/>
      <c r="DW1386" s="4"/>
      <c r="DX1386" s="4"/>
      <c r="DY1386" s="4"/>
      <c r="DZ1386" s="4"/>
      <c r="EA1386" s="4"/>
      <c r="EB1386" s="4"/>
      <c r="EC1386" s="4"/>
      <c r="ED1386" s="4"/>
      <c r="EE1386" s="4"/>
      <c r="EF1386" s="4"/>
      <c r="EG1386" s="4"/>
      <c r="EH1386" s="4"/>
      <c r="EI1386" s="4"/>
      <c r="EJ1386" s="4"/>
      <c r="EK1386" s="4"/>
      <c r="EL1386" s="4"/>
      <c r="EM1386" s="4"/>
      <c r="EN1386" s="4"/>
      <c r="EO1386" s="4"/>
      <c r="EP1386" s="4"/>
      <c r="EQ1386" s="4"/>
      <c r="ER1386" s="4"/>
      <c r="ES1386" s="4"/>
      <c r="ET1386" s="4"/>
      <c r="EU1386" s="4"/>
      <c r="EV1386" s="4"/>
      <c r="EW1386" s="4"/>
      <c r="EX1386" s="4"/>
      <c r="EY1386" s="4"/>
      <c r="EZ1386" s="4"/>
      <c r="FA1386" s="4"/>
      <c r="FB1386" s="4"/>
      <c r="FC1386" s="4"/>
      <c r="FD1386" s="4"/>
      <c r="FE1386" s="4"/>
      <c r="FF1386" s="4"/>
      <c r="FG1386" s="4"/>
      <c r="FH1386" s="4"/>
      <c r="FI1386" s="4"/>
      <c r="FJ1386" s="4"/>
      <c r="FK1386" s="4"/>
      <c r="FL1386" s="4"/>
      <c r="FM1386" s="4"/>
      <c r="FN1386" s="4"/>
      <c r="FO1386" s="4"/>
      <c r="FP1386" s="4"/>
      <c r="FQ1386" s="4"/>
      <c r="FR1386" s="4"/>
    </row>
    <row r="1387" spans="19:174" s="10" customFormat="1" x14ac:dyDescent="0.25">
      <c r="S1387" s="92"/>
      <c r="T1387" s="1"/>
      <c r="U1387" s="1"/>
      <c r="V1387" s="1"/>
      <c r="W1387" s="1"/>
      <c r="X1387" s="1"/>
      <c r="Y1387" s="1"/>
      <c r="Z1387" s="2"/>
      <c r="AA1387" s="2"/>
      <c r="AB1387" s="2"/>
      <c r="AC1387" s="2"/>
      <c r="AD1387" s="2"/>
      <c r="AE1387" s="2"/>
      <c r="AF1387" s="2"/>
      <c r="AG1387" s="2"/>
      <c r="AH1387" s="2"/>
      <c r="AI1387" s="2"/>
      <c r="AJ1387" s="2"/>
      <c r="AK1387" s="2"/>
      <c r="AL1387" s="2"/>
      <c r="AM1387" s="2"/>
      <c r="AN1387" s="2"/>
      <c r="AO1387" s="2"/>
      <c r="AP1387" s="2"/>
      <c r="AQ1387" s="2"/>
      <c r="AR1387" s="2"/>
      <c r="AS1387" s="2"/>
      <c r="AT1387" s="2"/>
      <c r="AU1387" s="2"/>
      <c r="AV1387" s="2"/>
      <c r="AW1387" s="2"/>
      <c r="AX1387" s="2"/>
      <c r="AY1387" s="2"/>
      <c r="AZ1387" s="2"/>
      <c r="BA1387" s="2"/>
      <c r="BB1387" s="2"/>
      <c r="BC1387" s="2"/>
      <c r="BD1387" s="2"/>
      <c r="BE1387" s="2"/>
      <c r="BF1387" s="2"/>
      <c r="BG1387" s="2"/>
      <c r="BH1387" s="2"/>
      <c r="BI1387" s="2"/>
      <c r="BJ1387" s="2"/>
      <c r="BK1387" s="2"/>
      <c r="BL1387" s="2"/>
      <c r="BM1387" s="2"/>
      <c r="BN1387" s="2"/>
      <c r="BO1387" s="2"/>
      <c r="BP1387" s="2"/>
      <c r="BQ1387" s="3"/>
      <c r="BR1387" s="4"/>
      <c r="BS1387" s="4"/>
      <c r="BT1387" s="4"/>
      <c r="BU1387" s="4"/>
      <c r="BV1387" s="4"/>
      <c r="BW1387" s="4"/>
      <c r="BX1387" s="4"/>
      <c r="BY1387" s="4"/>
      <c r="BZ1387" s="4"/>
      <c r="CA1387" s="4"/>
      <c r="CB1387" s="4"/>
      <c r="CC1387" s="4"/>
      <c r="CD1387" s="4"/>
      <c r="CE1387" s="4"/>
      <c r="CF1387" s="4"/>
      <c r="CG1387" s="4"/>
      <c r="CH1387" s="4"/>
      <c r="CI1387" s="4"/>
      <c r="CJ1387" s="4"/>
      <c r="CK1387" s="4"/>
      <c r="CL1387" s="4"/>
      <c r="CM1387" s="4"/>
      <c r="CN1387" s="4"/>
      <c r="CO1387" s="4"/>
      <c r="CP1387" s="4"/>
      <c r="CQ1387" s="4"/>
      <c r="CR1387" s="4"/>
      <c r="CS1387" s="4"/>
      <c r="CT1387" s="4"/>
      <c r="CU1387" s="4"/>
      <c r="CV1387" s="4"/>
      <c r="CW1387" s="4"/>
      <c r="CX1387" s="4"/>
      <c r="CY1387" s="4"/>
      <c r="CZ1387" s="4"/>
      <c r="DA1387" s="4"/>
      <c r="DB1387" s="4"/>
      <c r="DC1387" s="4"/>
      <c r="DD1387" s="4"/>
      <c r="DE1387" s="4"/>
      <c r="DF1387" s="4"/>
      <c r="DG1387" s="4"/>
      <c r="DH1387" s="4"/>
      <c r="DI1387" s="4"/>
      <c r="DJ1387" s="4"/>
      <c r="DK1387" s="4"/>
      <c r="DL1387" s="4"/>
      <c r="DM1387" s="4"/>
      <c r="DN1387" s="4"/>
      <c r="DO1387" s="4"/>
      <c r="DP1387" s="4"/>
      <c r="DQ1387" s="4"/>
      <c r="DR1387" s="4"/>
      <c r="DS1387" s="4"/>
      <c r="DT1387" s="4"/>
      <c r="DU1387" s="4"/>
      <c r="DV1387" s="4"/>
      <c r="DW1387" s="4"/>
      <c r="DX1387" s="4"/>
      <c r="DY1387" s="4"/>
      <c r="DZ1387" s="4"/>
      <c r="EA1387" s="4"/>
      <c r="EB1387" s="4"/>
      <c r="EC1387" s="4"/>
      <c r="ED1387" s="4"/>
      <c r="EE1387" s="4"/>
      <c r="EF1387" s="4"/>
      <c r="EG1387" s="4"/>
      <c r="EH1387" s="4"/>
      <c r="EI1387" s="4"/>
      <c r="EJ1387" s="4"/>
      <c r="EK1387" s="4"/>
      <c r="EL1387" s="4"/>
      <c r="EM1387" s="4"/>
      <c r="EN1387" s="4"/>
      <c r="EO1387" s="4"/>
      <c r="EP1387" s="4"/>
      <c r="EQ1387" s="4"/>
      <c r="ER1387" s="4"/>
      <c r="ES1387" s="4"/>
      <c r="ET1387" s="4"/>
      <c r="EU1387" s="4"/>
      <c r="EV1387" s="4"/>
      <c r="EW1387" s="4"/>
      <c r="EX1387" s="4"/>
      <c r="EY1387" s="4"/>
      <c r="EZ1387" s="4"/>
      <c r="FA1387" s="4"/>
      <c r="FB1387" s="4"/>
      <c r="FC1387" s="4"/>
      <c r="FD1387" s="4"/>
      <c r="FE1387" s="4"/>
      <c r="FF1387" s="4"/>
      <c r="FG1387" s="4"/>
      <c r="FH1387" s="4"/>
      <c r="FI1387" s="4"/>
      <c r="FJ1387" s="4"/>
      <c r="FK1387" s="4"/>
      <c r="FL1387" s="4"/>
      <c r="FM1387" s="4"/>
      <c r="FN1387" s="4"/>
      <c r="FO1387" s="4"/>
      <c r="FP1387" s="4"/>
      <c r="FQ1387" s="4"/>
      <c r="FR1387" s="4"/>
    </row>
    <row r="1388" spans="19:174" s="10" customFormat="1" x14ac:dyDescent="0.25">
      <c r="S1388" s="92"/>
      <c r="T1388" s="1"/>
      <c r="U1388" s="1"/>
      <c r="V1388" s="1"/>
      <c r="W1388" s="1"/>
      <c r="X1388" s="1"/>
      <c r="Y1388" s="1"/>
      <c r="Z1388" s="2"/>
      <c r="AA1388" s="2"/>
      <c r="AB1388" s="2"/>
      <c r="AC1388" s="2"/>
      <c r="AD1388" s="2"/>
      <c r="AE1388" s="2"/>
      <c r="AF1388" s="2"/>
      <c r="AG1388" s="2"/>
      <c r="AH1388" s="2"/>
      <c r="AI1388" s="2"/>
      <c r="AJ1388" s="2"/>
      <c r="AK1388" s="2"/>
      <c r="AL1388" s="2"/>
      <c r="AM1388" s="2"/>
      <c r="AN1388" s="2"/>
      <c r="AO1388" s="2"/>
      <c r="AP1388" s="2"/>
      <c r="AQ1388" s="2"/>
      <c r="AR1388" s="2"/>
      <c r="AS1388" s="2"/>
      <c r="AT1388" s="2"/>
      <c r="AU1388" s="2"/>
      <c r="AV1388" s="2"/>
      <c r="AW1388" s="2"/>
      <c r="AX1388" s="2"/>
      <c r="AY1388" s="2"/>
      <c r="AZ1388" s="2"/>
      <c r="BA1388" s="2"/>
      <c r="BB1388" s="2"/>
      <c r="BC1388" s="2"/>
      <c r="BD1388" s="2"/>
      <c r="BE1388" s="2"/>
      <c r="BF1388" s="2"/>
      <c r="BG1388" s="2"/>
      <c r="BH1388" s="2"/>
      <c r="BI1388" s="2"/>
      <c r="BJ1388" s="2"/>
      <c r="BK1388" s="2"/>
      <c r="BL1388" s="2"/>
      <c r="BM1388" s="2"/>
      <c r="BN1388" s="2"/>
      <c r="BO1388" s="2"/>
      <c r="BP1388" s="2"/>
      <c r="BQ1388" s="3"/>
      <c r="BR1388" s="4"/>
      <c r="BS1388" s="4"/>
      <c r="BT1388" s="4"/>
      <c r="BU1388" s="4"/>
      <c r="BV1388" s="4"/>
      <c r="BW1388" s="4"/>
      <c r="BX1388" s="4"/>
      <c r="BY1388" s="4"/>
      <c r="BZ1388" s="4"/>
      <c r="CA1388" s="4"/>
      <c r="CB1388" s="4"/>
      <c r="CC1388" s="4"/>
      <c r="CD1388" s="4"/>
      <c r="CE1388" s="4"/>
      <c r="CF1388" s="4"/>
      <c r="CG1388" s="4"/>
      <c r="CH1388" s="4"/>
      <c r="CI1388" s="4"/>
      <c r="CJ1388" s="4"/>
      <c r="CK1388" s="4"/>
      <c r="CL1388" s="4"/>
      <c r="CM1388" s="4"/>
      <c r="CN1388" s="4"/>
      <c r="CO1388" s="4"/>
      <c r="CP1388" s="4"/>
      <c r="CQ1388" s="4"/>
      <c r="CR1388" s="4"/>
      <c r="CS1388" s="4"/>
      <c r="CT1388" s="4"/>
      <c r="CU1388" s="4"/>
      <c r="CV1388" s="4"/>
      <c r="CW1388" s="4"/>
      <c r="CX1388" s="4"/>
      <c r="CY1388" s="4"/>
      <c r="CZ1388" s="4"/>
      <c r="DA1388" s="4"/>
      <c r="DB1388" s="4"/>
      <c r="DC1388" s="4"/>
      <c r="DD1388" s="4"/>
      <c r="DE1388" s="4"/>
      <c r="DF1388" s="4"/>
      <c r="DG1388" s="4"/>
      <c r="DH1388" s="4"/>
      <c r="DI1388" s="4"/>
      <c r="DJ1388" s="4"/>
      <c r="DK1388" s="4"/>
      <c r="DL1388" s="4"/>
      <c r="DM1388" s="4"/>
      <c r="DN1388" s="4"/>
      <c r="DO1388" s="4"/>
      <c r="DP1388" s="4"/>
      <c r="DQ1388" s="4"/>
      <c r="DR1388" s="4"/>
      <c r="DS1388" s="4"/>
      <c r="DT1388" s="4"/>
      <c r="DU1388" s="4"/>
      <c r="DV1388" s="4"/>
      <c r="DW1388" s="4"/>
      <c r="DX1388" s="4"/>
      <c r="DY1388" s="4"/>
      <c r="DZ1388" s="4"/>
      <c r="EA1388" s="4"/>
      <c r="EB1388" s="4"/>
      <c r="EC1388" s="4"/>
      <c r="ED1388" s="4"/>
      <c r="EE1388" s="4"/>
      <c r="EF1388" s="4"/>
      <c r="EG1388" s="4"/>
      <c r="EH1388" s="4"/>
      <c r="EI1388" s="4"/>
      <c r="EJ1388" s="4"/>
      <c r="EK1388" s="4"/>
      <c r="EL1388" s="4"/>
      <c r="EM1388" s="4"/>
      <c r="EN1388" s="4"/>
      <c r="EO1388" s="4"/>
      <c r="EP1388" s="4"/>
      <c r="EQ1388" s="4"/>
      <c r="ER1388" s="4"/>
      <c r="ES1388" s="4"/>
      <c r="ET1388" s="4"/>
      <c r="EU1388" s="4"/>
      <c r="EV1388" s="4"/>
      <c r="EW1388" s="4"/>
      <c r="EX1388" s="4"/>
      <c r="EY1388" s="4"/>
      <c r="EZ1388" s="4"/>
      <c r="FA1388" s="4"/>
      <c r="FB1388" s="4"/>
      <c r="FC1388" s="4"/>
      <c r="FD1388" s="4"/>
      <c r="FE1388" s="4"/>
      <c r="FF1388" s="4"/>
      <c r="FG1388" s="4"/>
      <c r="FH1388" s="4"/>
      <c r="FI1388" s="4"/>
      <c r="FJ1388" s="4"/>
      <c r="FK1388" s="4"/>
      <c r="FL1388" s="4"/>
      <c r="FM1388" s="4"/>
      <c r="FN1388" s="4"/>
      <c r="FO1388" s="4"/>
      <c r="FP1388" s="4"/>
      <c r="FQ1388" s="4"/>
      <c r="FR1388" s="4"/>
    </row>
    <row r="1389" spans="19:174" s="10" customFormat="1" x14ac:dyDescent="0.25">
      <c r="S1389" s="92"/>
      <c r="T1389" s="1"/>
      <c r="U1389" s="1"/>
      <c r="V1389" s="1"/>
      <c r="W1389" s="1"/>
      <c r="X1389" s="1"/>
      <c r="Y1389" s="1"/>
      <c r="Z1389" s="2"/>
      <c r="AA1389" s="2"/>
      <c r="AB1389" s="2"/>
      <c r="AC1389" s="2"/>
      <c r="AD1389" s="2"/>
      <c r="AE1389" s="2"/>
      <c r="AF1389" s="2"/>
      <c r="AG1389" s="2"/>
      <c r="AH1389" s="2"/>
      <c r="AI1389" s="2"/>
      <c r="AJ1389" s="2"/>
      <c r="AK1389" s="2"/>
      <c r="AL1389" s="2"/>
      <c r="AM1389" s="2"/>
      <c r="AN1389" s="2"/>
      <c r="AO1389" s="2"/>
      <c r="AP1389" s="2"/>
      <c r="AQ1389" s="2"/>
      <c r="AR1389" s="2"/>
      <c r="AS1389" s="2"/>
      <c r="AT1389" s="2"/>
      <c r="AU1389" s="2"/>
      <c r="AV1389" s="2"/>
      <c r="AW1389" s="2"/>
      <c r="AX1389" s="2"/>
      <c r="AY1389" s="2"/>
      <c r="AZ1389" s="2"/>
      <c r="BA1389" s="2"/>
      <c r="BB1389" s="2"/>
      <c r="BC1389" s="2"/>
      <c r="BD1389" s="2"/>
      <c r="BE1389" s="2"/>
      <c r="BF1389" s="2"/>
      <c r="BG1389" s="2"/>
      <c r="BH1389" s="2"/>
      <c r="BI1389" s="2"/>
      <c r="BJ1389" s="2"/>
      <c r="BK1389" s="2"/>
      <c r="BL1389" s="2"/>
      <c r="BM1389" s="2"/>
      <c r="BN1389" s="2"/>
      <c r="BO1389" s="2"/>
      <c r="BP1389" s="2"/>
      <c r="BQ1389" s="3"/>
      <c r="BR1389" s="4"/>
      <c r="BS1389" s="4"/>
      <c r="BT1389" s="4"/>
      <c r="BU1389" s="4"/>
      <c r="BV1389" s="4"/>
      <c r="BW1389" s="4"/>
      <c r="BX1389" s="4"/>
      <c r="BY1389" s="4"/>
      <c r="BZ1389" s="4"/>
      <c r="CA1389" s="4"/>
      <c r="CB1389" s="4"/>
      <c r="CC1389" s="4"/>
      <c r="CD1389" s="4"/>
      <c r="CE1389" s="4"/>
      <c r="CF1389" s="4"/>
      <c r="CG1389" s="4"/>
      <c r="CH1389" s="4"/>
      <c r="CI1389" s="4"/>
      <c r="CJ1389" s="4"/>
      <c r="CK1389" s="4"/>
      <c r="CL1389" s="4"/>
      <c r="CM1389" s="4"/>
      <c r="CN1389" s="4"/>
      <c r="CO1389" s="4"/>
      <c r="CP1389" s="4"/>
      <c r="CQ1389" s="4"/>
      <c r="CR1389" s="4"/>
      <c r="CS1389" s="4"/>
      <c r="CT1389" s="4"/>
      <c r="CU1389" s="4"/>
      <c r="CV1389" s="4"/>
      <c r="CW1389" s="4"/>
      <c r="CX1389" s="4"/>
      <c r="CY1389" s="4"/>
      <c r="CZ1389" s="4"/>
      <c r="DA1389" s="4"/>
      <c r="DB1389" s="4"/>
      <c r="DC1389" s="4"/>
      <c r="DD1389" s="4"/>
      <c r="DE1389" s="4"/>
      <c r="DF1389" s="4"/>
      <c r="DG1389" s="4"/>
      <c r="DH1389" s="4"/>
      <c r="DI1389" s="4"/>
      <c r="DJ1389" s="4"/>
      <c r="DK1389" s="4"/>
      <c r="DL1389" s="4"/>
      <c r="DM1389" s="4"/>
      <c r="DN1389" s="4"/>
      <c r="DO1389" s="4"/>
      <c r="DP1389" s="4"/>
      <c r="DQ1389" s="4"/>
      <c r="DR1389" s="4"/>
      <c r="DS1389" s="4"/>
      <c r="DT1389" s="4"/>
      <c r="DU1389" s="4"/>
      <c r="DV1389" s="4"/>
      <c r="DW1389" s="4"/>
      <c r="DX1389" s="4"/>
      <c r="DY1389" s="4"/>
      <c r="DZ1389" s="4"/>
      <c r="EA1389" s="4"/>
      <c r="EB1389" s="4"/>
      <c r="EC1389" s="4"/>
      <c r="ED1389" s="4"/>
      <c r="EE1389" s="4"/>
      <c r="EF1389" s="4"/>
      <c r="EG1389" s="4"/>
      <c r="EH1389" s="4"/>
      <c r="EI1389" s="4"/>
      <c r="EJ1389" s="4"/>
      <c r="EK1389" s="4"/>
      <c r="EL1389" s="4"/>
      <c r="EM1389" s="4"/>
      <c r="EN1389" s="4"/>
      <c r="EO1389" s="4"/>
      <c r="EP1389" s="4"/>
      <c r="EQ1389" s="4"/>
      <c r="ER1389" s="4"/>
      <c r="ES1389" s="4"/>
      <c r="ET1389" s="4"/>
      <c r="EU1389" s="4"/>
      <c r="EV1389" s="4"/>
      <c r="EW1389" s="4"/>
      <c r="EX1389" s="4"/>
      <c r="EY1389" s="4"/>
      <c r="EZ1389" s="4"/>
      <c r="FA1389" s="4"/>
      <c r="FB1389" s="4"/>
      <c r="FC1389" s="4"/>
      <c r="FD1389" s="4"/>
      <c r="FE1389" s="4"/>
      <c r="FF1389" s="4"/>
      <c r="FG1389" s="4"/>
      <c r="FH1389" s="4"/>
      <c r="FI1389" s="4"/>
      <c r="FJ1389" s="4"/>
      <c r="FK1389" s="4"/>
      <c r="FL1389" s="4"/>
      <c r="FM1389" s="4"/>
      <c r="FN1389" s="4"/>
      <c r="FO1389" s="4"/>
      <c r="FP1389" s="4"/>
      <c r="FQ1389" s="4"/>
      <c r="FR1389" s="4"/>
    </row>
    <row r="1390" spans="19:174" s="10" customFormat="1" x14ac:dyDescent="0.25">
      <c r="S1390" s="92"/>
      <c r="T1390" s="1"/>
      <c r="U1390" s="1"/>
      <c r="V1390" s="1"/>
      <c r="W1390" s="1"/>
      <c r="X1390" s="1"/>
      <c r="Y1390" s="1"/>
      <c r="Z1390" s="2"/>
      <c r="AA1390" s="2"/>
      <c r="AB1390" s="2"/>
      <c r="AC1390" s="2"/>
      <c r="AD1390" s="2"/>
      <c r="AE1390" s="2"/>
      <c r="AF1390" s="2"/>
      <c r="AG1390" s="2"/>
      <c r="AH1390" s="2"/>
      <c r="AI1390" s="2"/>
      <c r="AJ1390" s="2"/>
      <c r="AK1390" s="2"/>
      <c r="AL1390" s="2"/>
      <c r="AM1390" s="2"/>
      <c r="AN1390" s="2"/>
      <c r="AO1390" s="2"/>
      <c r="AP1390" s="2"/>
      <c r="AQ1390" s="2"/>
      <c r="AR1390" s="2"/>
      <c r="AS1390" s="2"/>
      <c r="AT1390" s="2"/>
      <c r="AU1390" s="2"/>
      <c r="AV1390" s="2"/>
      <c r="AW1390" s="2"/>
      <c r="AX1390" s="2"/>
      <c r="AY1390" s="2"/>
      <c r="AZ1390" s="2"/>
      <c r="BA1390" s="2"/>
      <c r="BB1390" s="2"/>
      <c r="BC1390" s="2"/>
      <c r="BD1390" s="2"/>
      <c r="BE1390" s="2"/>
      <c r="BF1390" s="2"/>
      <c r="BG1390" s="2"/>
      <c r="BH1390" s="2"/>
      <c r="BI1390" s="2"/>
      <c r="BJ1390" s="2"/>
      <c r="BK1390" s="2"/>
      <c r="BL1390" s="2"/>
      <c r="BM1390" s="2"/>
      <c r="BN1390" s="2"/>
      <c r="BO1390" s="2"/>
      <c r="BP1390" s="2"/>
      <c r="BQ1390" s="3"/>
      <c r="BR1390" s="4"/>
      <c r="BS1390" s="4"/>
      <c r="BT1390" s="4"/>
      <c r="BU1390" s="4"/>
      <c r="BV1390" s="4"/>
      <c r="BW1390" s="4"/>
      <c r="BX1390" s="4"/>
      <c r="BY1390" s="4"/>
      <c r="BZ1390" s="4"/>
      <c r="CA1390" s="4"/>
      <c r="CB1390" s="4"/>
      <c r="CC1390" s="4"/>
      <c r="CD1390" s="4"/>
      <c r="CE1390" s="4"/>
      <c r="CF1390" s="4"/>
      <c r="CG1390" s="4"/>
      <c r="CH1390" s="4"/>
      <c r="CI1390" s="4"/>
      <c r="CJ1390" s="4"/>
      <c r="CK1390" s="4"/>
      <c r="CL1390" s="4"/>
      <c r="CM1390" s="4"/>
      <c r="CN1390" s="4"/>
      <c r="CO1390" s="4"/>
      <c r="CP1390" s="4"/>
      <c r="CQ1390" s="4"/>
      <c r="CR1390" s="4"/>
      <c r="CS1390" s="4"/>
      <c r="CT1390" s="4"/>
      <c r="CU1390" s="4"/>
      <c r="CV1390" s="4"/>
      <c r="CW1390" s="4"/>
      <c r="CX1390" s="4"/>
      <c r="CY1390" s="4"/>
      <c r="CZ1390" s="4"/>
      <c r="DA1390" s="4"/>
      <c r="DB1390" s="4"/>
      <c r="DC1390" s="4"/>
      <c r="DD1390" s="4"/>
      <c r="DE1390" s="4"/>
      <c r="DF1390" s="4"/>
      <c r="DG1390" s="4"/>
      <c r="DH1390" s="4"/>
      <c r="DI1390" s="4"/>
      <c r="DJ1390" s="4"/>
      <c r="DK1390" s="4"/>
      <c r="DL1390" s="4"/>
      <c r="DM1390" s="4"/>
      <c r="DN1390" s="4"/>
      <c r="DO1390" s="4"/>
      <c r="DP1390" s="4"/>
      <c r="DQ1390" s="4"/>
      <c r="DR1390" s="4"/>
      <c r="DS1390" s="4"/>
      <c r="DT1390" s="4"/>
      <c r="DU1390" s="4"/>
      <c r="DV1390" s="4"/>
      <c r="DW1390" s="4"/>
      <c r="DX1390" s="4"/>
      <c r="DY1390" s="4"/>
      <c r="DZ1390" s="4"/>
      <c r="EA1390" s="4"/>
      <c r="EB1390" s="4"/>
      <c r="EC1390" s="4"/>
      <c r="ED1390" s="4"/>
      <c r="EE1390" s="4"/>
      <c r="EF1390" s="4"/>
      <c r="EG1390" s="4"/>
      <c r="EH1390" s="4"/>
      <c r="EI1390" s="4"/>
      <c r="EJ1390" s="4"/>
      <c r="EK1390" s="4"/>
      <c r="EL1390" s="4"/>
      <c r="EM1390" s="4"/>
      <c r="EN1390" s="4"/>
      <c r="EO1390" s="4"/>
      <c r="EP1390" s="4"/>
      <c r="EQ1390" s="4"/>
      <c r="ER1390" s="4"/>
      <c r="ES1390" s="4"/>
      <c r="ET1390" s="4"/>
      <c r="EU1390" s="4"/>
      <c r="EV1390" s="4"/>
      <c r="EW1390" s="4"/>
      <c r="EX1390" s="4"/>
      <c r="EY1390" s="4"/>
      <c r="EZ1390" s="4"/>
      <c r="FA1390" s="4"/>
      <c r="FB1390" s="4"/>
      <c r="FC1390" s="4"/>
      <c r="FD1390" s="4"/>
      <c r="FE1390" s="4"/>
      <c r="FF1390" s="4"/>
      <c r="FG1390" s="4"/>
      <c r="FH1390" s="4"/>
      <c r="FI1390" s="4"/>
      <c r="FJ1390" s="4"/>
      <c r="FK1390" s="4"/>
      <c r="FL1390" s="4"/>
      <c r="FM1390" s="4"/>
      <c r="FN1390" s="4"/>
      <c r="FO1390" s="4"/>
      <c r="FP1390" s="4"/>
      <c r="FQ1390" s="4"/>
      <c r="FR1390" s="4"/>
    </row>
    <row r="1391" spans="19:174" s="10" customFormat="1" x14ac:dyDescent="0.25">
      <c r="S1391" s="92"/>
      <c r="T1391" s="1"/>
      <c r="U1391" s="1"/>
      <c r="V1391" s="1"/>
      <c r="W1391" s="1"/>
      <c r="X1391" s="1"/>
      <c r="Y1391" s="1"/>
      <c r="Z1391" s="2"/>
      <c r="AA1391" s="2"/>
      <c r="AB1391" s="2"/>
      <c r="AC1391" s="2"/>
      <c r="AD1391" s="2"/>
      <c r="AE1391" s="2"/>
      <c r="AF1391" s="2"/>
      <c r="AG1391" s="2"/>
      <c r="AH1391" s="2"/>
      <c r="AI1391" s="2"/>
      <c r="AJ1391" s="2"/>
      <c r="AK1391" s="2"/>
      <c r="AL1391" s="2"/>
      <c r="AM1391" s="2"/>
      <c r="AN1391" s="2"/>
      <c r="AO1391" s="2"/>
      <c r="AP1391" s="2"/>
      <c r="AQ1391" s="2"/>
      <c r="AR1391" s="2"/>
      <c r="AS1391" s="2"/>
      <c r="AT1391" s="2"/>
      <c r="AU1391" s="2"/>
      <c r="AV1391" s="2"/>
      <c r="AW1391" s="2"/>
      <c r="AX1391" s="2"/>
      <c r="AY1391" s="2"/>
      <c r="AZ1391" s="2"/>
      <c r="BA1391" s="2"/>
      <c r="BB1391" s="2"/>
      <c r="BC1391" s="2"/>
      <c r="BD1391" s="2"/>
      <c r="BE1391" s="2"/>
      <c r="BF1391" s="2"/>
      <c r="BG1391" s="2"/>
      <c r="BH1391" s="2"/>
      <c r="BI1391" s="2"/>
      <c r="BJ1391" s="2"/>
      <c r="BK1391" s="2"/>
      <c r="BL1391" s="2"/>
      <c r="BM1391" s="2"/>
      <c r="BN1391" s="2"/>
      <c r="BO1391" s="2"/>
      <c r="BP1391" s="2"/>
      <c r="BQ1391" s="3"/>
      <c r="BR1391" s="4"/>
      <c r="BS1391" s="4"/>
      <c r="BT1391" s="4"/>
      <c r="BU1391" s="4"/>
      <c r="BV1391" s="4"/>
      <c r="BW1391" s="4"/>
      <c r="BX1391" s="4"/>
      <c r="BY1391" s="4"/>
      <c r="BZ1391" s="4"/>
      <c r="CA1391" s="4"/>
      <c r="CB1391" s="4"/>
      <c r="CC1391" s="4"/>
      <c r="CD1391" s="4"/>
      <c r="CE1391" s="4"/>
      <c r="CF1391" s="4"/>
      <c r="CG1391" s="4"/>
      <c r="CH1391" s="4"/>
      <c r="CI1391" s="4"/>
      <c r="CJ1391" s="4"/>
      <c r="CK1391" s="4"/>
      <c r="CL1391" s="4"/>
      <c r="CM1391" s="4"/>
      <c r="CN1391" s="4"/>
      <c r="CO1391" s="4"/>
      <c r="CP1391" s="4"/>
      <c r="CQ1391" s="4"/>
      <c r="CR1391" s="4"/>
      <c r="CS1391" s="4"/>
      <c r="CT1391" s="4"/>
      <c r="CU1391" s="4"/>
      <c r="CV1391" s="4"/>
      <c r="CW1391" s="4"/>
      <c r="CX1391" s="4"/>
      <c r="CY1391" s="4"/>
      <c r="CZ1391" s="4"/>
      <c r="DA1391" s="4"/>
      <c r="DB1391" s="4"/>
      <c r="DC1391" s="4"/>
      <c r="DD1391" s="4"/>
      <c r="DE1391" s="4"/>
      <c r="DF1391" s="4"/>
      <c r="DG1391" s="4"/>
      <c r="DH1391" s="4"/>
      <c r="DI1391" s="4"/>
      <c r="DJ1391" s="4"/>
      <c r="DK1391" s="4"/>
      <c r="DL1391" s="4"/>
      <c r="DM1391" s="4"/>
      <c r="DN1391" s="4"/>
      <c r="DO1391" s="4"/>
      <c r="DP1391" s="4"/>
      <c r="DQ1391" s="4"/>
      <c r="DR1391" s="4"/>
      <c r="DS1391" s="4"/>
      <c r="DT1391" s="4"/>
      <c r="DU1391" s="4"/>
      <c r="DV1391" s="4"/>
      <c r="DW1391" s="4"/>
      <c r="DX1391" s="4"/>
      <c r="DY1391" s="4"/>
      <c r="DZ1391" s="4"/>
      <c r="EA1391" s="4"/>
      <c r="EB1391" s="4"/>
      <c r="EC1391" s="4"/>
      <c r="ED1391" s="4"/>
      <c r="EE1391" s="4"/>
      <c r="EF1391" s="4"/>
      <c r="EG1391" s="4"/>
      <c r="EH1391" s="4"/>
      <c r="EI1391" s="4"/>
      <c r="EJ1391" s="4"/>
      <c r="EK1391" s="4"/>
      <c r="EL1391" s="4"/>
      <c r="EM1391" s="4"/>
      <c r="EN1391" s="4"/>
      <c r="EO1391" s="4"/>
      <c r="EP1391" s="4"/>
      <c r="EQ1391" s="4"/>
      <c r="ER1391" s="4"/>
      <c r="ES1391" s="4"/>
      <c r="ET1391" s="4"/>
      <c r="EU1391" s="4"/>
      <c r="EV1391" s="4"/>
      <c r="EW1391" s="4"/>
      <c r="EX1391" s="4"/>
      <c r="EY1391" s="4"/>
      <c r="EZ1391" s="4"/>
      <c r="FA1391" s="4"/>
      <c r="FB1391" s="4"/>
      <c r="FC1391" s="4"/>
      <c r="FD1391" s="4"/>
      <c r="FE1391" s="4"/>
      <c r="FF1391" s="4"/>
      <c r="FG1391" s="4"/>
      <c r="FH1391" s="4"/>
      <c r="FI1391" s="4"/>
      <c r="FJ1391" s="4"/>
      <c r="FK1391" s="4"/>
      <c r="FL1391" s="4"/>
      <c r="FM1391" s="4"/>
      <c r="FN1391" s="4"/>
      <c r="FO1391" s="4"/>
      <c r="FP1391" s="4"/>
      <c r="FQ1391" s="4"/>
      <c r="FR1391" s="4"/>
    </row>
    <row r="1392" spans="19:174" s="10" customFormat="1" x14ac:dyDescent="0.25">
      <c r="S1392" s="92"/>
      <c r="T1392" s="1"/>
      <c r="U1392" s="1"/>
      <c r="V1392" s="1"/>
      <c r="W1392" s="1"/>
      <c r="X1392" s="1"/>
      <c r="Y1392" s="1"/>
      <c r="Z1392" s="2"/>
      <c r="AA1392" s="2"/>
      <c r="AB1392" s="2"/>
      <c r="AC1392" s="2"/>
      <c r="AD1392" s="2"/>
      <c r="AE1392" s="2"/>
      <c r="AF1392" s="2"/>
      <c r="AG1392" s="2"/>
      <c r="AH1392" s="2"/>
      <c r="AI1392" s="2"/>
      <c r="AJ1392" s="2"/>
      <c r="AK1392" s="2"/>
      <c r="AL1392" s="2"/>
      <c r="AM1392" s="2"/>
      <c r="AN1392" s="2"/>
      <c r="AO1392" s="2"/>
      <c r="AP1392" s="2"/>
      <c r="AQ1392" s="2"/>
      <c r="AR1392" s="2"/>
      <c r="AS1392" s="2"/>
      <c r="AT1392" s="2"/>
      <c r="AU1392" s="2"/>
      <c r="AV1392" s="2"/>
      <c r="AW1392" s="2"/>
      <c r="AX1392" s="2"/>
      <c r="AY1392" s="2"/>
      <c r="AZ1392" s="2"/>
      <c r="BA1392" s="2"/>
      <c r="BB1392" s="2"/>
      <c r="BC1392" s="2"/>
      <c r="BD1392" s="2"/>
      <c r="BE1392" s="2"/>
      <c r="BF1392" s="2"/>
      <c r="BG1392" s="2"/>
      <c r="BH1392" s="2"/>
      <c r="BI1392" s="2"/>
      <c r="BJ1392" s="2"/>
      <c r="BK1392" s="2"/>
      <c r="BL1392" s="2"/>
      <c r="BM1392" s="2"/>
      <c r="BN1392" s="2"/>
      <c r="BO1392" s="2"/>
      <c r="BP1392" s="2"/>
      <c r="BQ1392" s="3"/>
      <c r="BR1392" s="4"/>
      <c r="BS1392" s="4"/>
      <c r="BT1392" s="4"/>
      <c r="BU1392" s="4"/>
      <c r="BV1392" s="4"/>
      <c r="BW1392" s="4"/>
      <c r="BX1392" s="4"/>
      <c r="BY1392" s="4"/>
      <c r="BZ1392" s="4"/>
      <c r="CA1392" s="4"/>
      <c r="CB1392" s="4"/>
      <c r="CC1392" s="4"/>
      <c r="CD1392" s="4"/>
      <c r="CE1392" s="4"/>
      <c r="CF1392" s="4"/>
      <c r="CG1392" s="4"/>
      <c r="CH1392" s="4"/>
      <c r="CI1392" s="4"/>
      <c r="CJ1392" s="4"/>
      <c r="CK1392" s="4"/>
      <c r="CL1392" s="4"/>
      <c r="CM1392" s="4"/>
      <c r="CN1392" s="4"/>
      <c r="CO1392" s="4"/>
      <c r="CP1392" s="4"/>
      <c r="CQ1392" s="4"/>
      <c r="CR1392" s="4"/>
      <c r="CS1392" s="4"/>
      <c r="CT1392" s="4"/>
      <c r="CU1392" s="4"/>
      <c r="CV1392" s="4"/>
      <c r="CW1392" s="4"/>
      <c r="CX1392" s="4"/>
      <c r="CY1392" s="4"/>
      <c r="CZ1392" s="4"/>
      <c r="DA1392" s="4"/>
      <c r="DB1392" s="4"/>
      <c r="DC1392" s="4"/>
      <c r="DD1392" s="4"/>
      <c r="DE1392" s="4"/>
      <c r="DF1392" s="4"/>
      <c r="DG1392" s="4"/>
      <c r="DH1392" s="4"/>
      <c r="DI1392" s="4"/>
      <c r="DJ1392" s="4"/>
      <c r="DK1392" s="4"/>
      <c r="DL1392" s="4"/>
      <c r="DM1392" s="4"/>
      <c r="DN1392" s="4"/>
      <c r="DO1392" s="4"/>
      <c r="DP1392" s="4"/>
      <c r="DQ1392" s="4"/>
      <c r="DR1392" s="4"/>
      <c r="DS1392" s="4"/>
      <c r="DT1392" s="4"/>
      <c r="DU1392" s="4"/>
      <c r="DV1392" s="4"/>
      <c r="DW1392" s="4"/>
      <c r="DX1392" s="4"/>
      <c r="DY1392" s="4"/>
      <c r="DZ1392" s="4"/>
      <c r="EA1392" s="4"/>
      <c r="EB1392" s="4"/>
      <c r="EC1392" s="4"/>
      <c r="ED1392" s="4"/>
      <c r="EE1392" s="4"/>
      <c r="EF1392" s="4"/>
      <c r="EG1392" s="4"/>
      <c r="EH1392" s="4"/>
      <c r="EI1392" s="4"/>
      <c r="EJ1392" s="4"/>
      <c r="EK1392" s="4"/>
      <c r="EL1392" s="4"/>
      <c r="EM1392" s="4"/>
      <c r="EN1392" s="4"/>
      <c r="EO1392" s="4"/>
      <c r="EP1392" s="4"/>
      <c r="EQ1392" s="4"/>
      <c r="ER1392" s="4"/>
      <c r="ES1392" s="4"/>
      <c r="ET1392" s="4"/>
      <c r="EU1392" s="4"/>
      <c r="EV1392" s="4"/>
      <c r="EW1392" s="4"/>
      <c r="EX1392" s="4"/>
      <c r="EY1392" s="4"/>
      <c r="EZ1392" s="4"/>
      <c r="FA1392" s="4"/>
      <c r="FB1392" s="4"/>
      <c r="FC1392" s="4"/>
      <c r="FD1392" s="4"/>
      <c r="FE1392" s="4"/>
      <c r="FF1392" s="4"/>
      <c r="FG1392" s="4"/>
      <c r="FH1392" s="4"/>
      <c r="FI1392" s="4"/>
      <c r="FJ1392" s="4"/>
      <c r="FK1392" s="4"/>
      <c r="FL1392" s="4"/>
      <c r="FM1392" s="4"/>
      <c r="FN1392" s="4"/>
      <c r="FO1392" s="4"/>
      <c r="FP1392" s="4"/>
      <c r="FQ1392" s="4"/>
      <c r="FR1392" s="4"/>
    </row>
    <row r="1393" spans="19:174" s="10" customFormat="1" x14ac:dyDescent="0.25">
      <c r="S1393" s="92"/>
      <c r="T1393" s="1"/>
      <c r="U1393" s="1"/>
      <c r="V1393" s="1"/>
      <c r="W1393" s="1"/>
      <c r="X1393" s="1"/>
      <c r="Y1393" s="1"/>
      <c r="Z1393" s="2"/>
      <c r="AA1393" s="2"/>
      <c r="AB1393" s="2"/>
      <c r="AC1393" s="2"/>
      <c r="AD1393" s="2"/>
      <c r="AE1393" s="2"/>
      <c r="AF1393" s="2"/>
      <c r="AG1393" s="2"/>
      <c r="AH1393" s="2"/>
      <c r="AI1393" s="2"/>
      <c r="AJ1393" s="2"/>
      <c r="AK1393" s="2"/>
      <c r="AL1393" s="2"/>
      <c r="AM1393" s="2"/>
      <c r="AN1393" s="2"/>
      <c r="AO1393" s="2"/>
      <c r="AP1393" s="2"/>
      <c r="AQ1393" s="2"/>
      <c r="AR1393" s="2"/>
      <c r="AS1393" s="2"/>
      <c r="AT1393" s="2"/>
      <c r="AU1393" s="2"/>
      <c r="AV1393" s="2"/>
      <c r="AW1393" s="2"/>
      <c r="AX1393" s="2"/>
      <c r="AY1393" s="2"/>
      <c r="AZ1393" s="2"/>
      <c r="BA1393" s="2"/>
      <c r="BB1393" s="2"/>
      <c r="BC1393" s="2"/>
      <c r="BD1393" s="2"/>
      <c r="BE1393" s="2"/>
      <c r="BF1393" s="2"/>
      <c r="BG1393" s="2"/>
      <c r="BH1393" s="2"/>
      <c r="BI1393" s="2"/>
      <c r="BJ1393" s="2"/>
      <c r="BK1393" s="2"/>
      <c r="BL1393" s="2"/>
      <c r="BM1393" s="2"/>
      <c r="BN1393" s="2"/>
      <c r="BO1393" s="2"/>
      <c r="BP1393" s="2"/>
      <c r="BQ1393" s="3"/>
      <c r="BR1393" s="4"/>
      <c r="BS1393" s="4"/>
      <c r="BT1393" s="4"/>
      <c r="BU1393" s="4"/>
      <c r="BV1393" s="4"/>
      <c r="BW1393" s="4"/>
      <c r="BX1393" s="4"/>
      <c r="BY1393" s="4"/>
      <c r="BZ1393" s="4"/>
      <c r="CA1393" s="4"/>
      <c r="CB1393" s="4"/>
      <c r="CC1393" s="4"/>
      <c r="CD1393" s="4"/>
      <c r="CE1393" s="4"/>
      <c r="CF1393" s="4"/>
      <c r="CG1393" s="4"/>
      <c r="CH1393" s="4"/>
      <c r="CI1393" s="4"/>
      <c r="CJ1393" s="4"/>
      <c r="CK1393" s="4"/>
      <c r="CL1393" s="4"/>
      <c r="CM1393" s="4"/>
      <c r="CN1393" s="4"/>
      <c r="CO1393" s="4"/>
      <c r="CP1393" s="4"/>
      <c r="CQ1393" s="4"/>
      <c r="CR1393" s="4"/>
      <c r="CS1393" s="4"/>
      <c r="CT1393" s="4"/>
      <c r="CU1393" s="4"/>
      <c r="CV1393" s="4"/>
      <c r="CW1393" s="4"/>
      <c r="CX1393" s="4"/>
      <c r="CY1393" s="4"/>
      <c r="CZ1393" s="4"/>
      <c r="DA1393" s="4"/>
      <c r="DB1393" s="4"/>
      <c r="DC1393" s="4"/>
      <c r="DD1393" s="4"/>
      <c r="DE1393" s="4"/>
      <c r="DF1393" s="4"/>
      <c r="DG1393" s="4"/>
      <c r="DH1393" s="4"/>
      <c r="DI1393" s="4"/>
      <c r="DJ1393" s="4"/>
      <c r="DK1393" s="4"/>
      <c r="DL1393" s="4"/>
      <c r="DM1393" s="4"/>
      <c r="DN1393" s="4"/>
      <c r="DO1393" s="4"/>
      <c r="DP1393" s="4"/>
      <c r="DQ1393" s="4"/>
      <c r="DR1393" s="4"/>
      <c r="DS1393" s="4"/>
      <c r="DT1393" s="4"/>
      <c r="DU1393" s="4"/>
      <c r="DV1393" s="4"/>
      <c r="DW1393" s="4"/>
      <c r="DX1393" s="4"/>
      <c r="DY1393" s="4"/>
      <c r="DZ1393" s="4"/>
      <c r="EA1393" s="4"/>
      <c r="EB1393" s="4"/>
      <c r="EC1393" s="4"/>
      <c r="ED1393" s="4"/>
      <c r="EE1393" s="4"/>
      <c r="EF1393" s="4"/>
      <c r="EG1393" s="4"/>
      <c r="EH1393" s="4"/>
      <c r="EI1393" s="4"/>
      <c r="EJ1393" s="4"/>
      <c r="EK1393" s="4"/>
      <c r="EL1393" s="4"/>
      <c r="EM1393" s="4"/>
      <c r="EN1393" s="4"/>
      <c r="EO1393" s="4"/>
      <c r="EP1393" s="4"/>
      <c r="EQ1393" s="4"/>
      <c r="ER1393" s="4"/>
      <c r="ES1393" s="4"/>
      <c r="ET1393" s="4"/>
      <c r="EU1393" s="4"/>
      <c r="EV1393" s="4"/>
      <c r="EW1393" s="4"/>
      <c r="EX1393" s="4"/>
      <c r="EY1393" s="4"/>
      <c r="EZ1393" s="4"/>
      <c r="FA1393" s="4"/>
      <c r="FB1393" s="4"/>
      <c r="FC1393" s="4"/>
      <c r="FD1393" s="4"/>
      <c r="FE1393" s="4"/>
      <c r="FF1393" s="4"/>
      <c r="FG1393" s="4"/>
      <c r="FH1393" s="4"/>
      <c r="FI1393" s="4"/>
      <c r="FJ1393" s="4"/>
      <c r="FK1393" s="4"/>
      <c r="FL1393" s="4"/>
      <c r="FM1393" s="4"/>
      <c r="FN1393" s="4"/>
      <c r="FO1393" s="4"/>
      <c r="FP1393" s="4"/>
      <c r="FQ1393" s="4"/>
      <c r="FR1393" s="4"/>
    </row>
    <row r="1394" spans="19:174" s="10" customFormat="1" x14ac:dyDescent="0.25">
      <c r="S1394" s="92"/>
      <c r="T1394" s="1"/>
      <c r="U1394" s="1"/>
      <c r="V1394" s="1"/>
      <c r="W1394" s="1"/>
      <c r="X1394" s="1"/>
      <c r="Y1394" s="1"/>
      <c r="Z1394" s="2"/>
      <c r="AA1394" s="2"/>
      <c r="AB1394" s="2"/>
      <c r="AC1394" s="2"/>
      <c r="AD1394" s="2"/>
      <c r="AE1394" s="2"/>
      <c r="AF1394" s="2"/>
      <c r="AG1394" s="2"/>
      <c r="AH1394" s="2"/>
      <c r="AI1394" s="2"/>
      <c r="AJ1394" s="2"/>
      <c r="AK1394" s="2"/>
      <c r="AL1394" s="2"/>
      <c r="AM1394" s="2"/>
      <c r="AN1394" s="2"/>
      <c r="AO1394" s="2"/>
      <c r="AP1394" s="2"/>
      <c r="AQ1394" s="2"/>
      <c r="AR1394" s="2"/>
      <c r="AS1394" s="2"/>
      <c r="AT1394" s="2"/>
      <c r="AU1394" s="2"/>
      <c r="AV1394" s="2"/>
      <c r="AW1394" s="2"/>
      <c r="AX1394" s="2"/>
      <c r="AY1394" s="2"/>
      <c r="AZ1394" s="2"/>
      <c r="BA1394" s="2"/>
      <c r="BB1394" s="2"/>
      <c r="BC1394" s="2"/>
      <c r="BD1394" s="2"/>
      <c r="BE1394" s="2"/>
      <c r="BF1394" s="2"/>
      <c r="BG1394" s="2"/>
      <c r="BH1394" s="2"/>
      <c r="BI1394" s="2"/>
      <c r="BJ1394" s="2"/>
      <c r="BK1394" s="2"/>
      <c r="BL1394" s="2"/>
      <c r="BM1394" s="2"/>
      <c r="BN1394" s="2"/>
      <c r="BO1394" s="2"/>
      <c r="BP1394" s="2"/>
      <c r="BQ1394" s="3"/>
      <c r="BR1394" s="4"/>
      <c r="BS1394" s="4"/>
      <c r="BT1394" s="4"/>
      <c r="BU1394" s="4"/>
      <c r="BV1394" s="4"/>
      <c r="BW1394" s="4"/>
      <c r="BX1394" s="4"/>
      <c r="BY1394" s="4"/>
      <c r="BZ1394" s="4"/>
      <c r="CA1394" s="4"/>
      <c r="CB1394" s="4"/>
      <c r="CC1394" s="4"/>
      <c r="CD1394" s="4"/>
      <c r="CE1394" s="4"/>
      <c r="CF1394" s="4"/>
      <c r="CG1394" s="4"/>
      <c r="CH1394" s="4"/>
      <c r="CI1394" s="4"/>
      <c r="CJ1394" s="4"/>
      <c r="CK1394" s="4"/>
      <c r="CL1394" s="4"/>
      <c r="CM1394" s="4"/>
      <c r="CN1394" s="4"/>
      <c r="CO1394" s="4"/>
      <c r="CP1394" s="4"/>
      <c r="CQ1394" s="4"/>
      <c r="CR1394" s="4"/>
      <c r="CS1394" s="4"/>
      <c r="CT1394" s="4"/>
      <c r="CU1394" s="4"/>
      <c r="CV1394" s="4"/>
      <c r="CW1394" s="4"/>
      <c r="CX1394" s="4"/>
      <c r="CY1394" s="4"/>
      <c r="CZ1394" s="4"/>
      <c r="DA1394" s="4"/>
      <c r="DB1394" s="4"/>
      <c r="DC1394" s="4"/>
      <c r="DD1394" s="4"/>
      <c r="DE1394" s="4"/>
      <c r="DF1394" s="4"/>
      <c r="DG1394" s="4"/>
      <c r="DH1394" s="4"/>
      <c r="DI1394" s="4"/>
      <c r="DJ1394" s="4"/>
      <c r="DK1394" s="4"/>
      <c r="DL1394" s="4"/>
      <c r="DM1394" s="4"/>
      <c r="DN1394" s="4"/>
      <c r="DO1394" s="4"/>
      <c r="DP1394" s="4"/>
      <c r="DQ1394" s="4"/>
      <c r="DR1394" s="4"/>
      <c r="DS1394" s="4"/>
      <c r="DT1394" s="4"/>
      <c r="DU1394" s="4"/>
      <c r="DV1394" s="4"/>
      <c r="DW1394" s="4"/>
      <c r="DX1394" s="4"/>
      <c r="DY1394" s="4"/>
      <c r="DZ1394" s="4"/>
      <c r="EA1394" s="4"/>
      <c r="EB1394" s="4"/>
      <c r="EC1394" s="4"/>
      <c r="ED1394" s="4"/>
      <c r="EE1394" s="4"/>
      <c r="EF1394" s="4"/>
      <c r="EG1394" s="4"/>
      <c r="EH1394" s="4"/>
      <c r="EI1394" s="4"/>
      <c r="EJ1394" s="4"/>
      <c r="EK1394" s="4"/>
      <c r="EL1394" s="4"/>
      <c r="EM1394" s="4"/>
      <c r="EN1394" s="4"/>
      <c r="EO1394" s="4"/>
      <c r="EP1394" s="4"/>
      <c r="EQ1394" s="4"/>
      <c r="ER1394" s="4"/>
      <c r="ES1394" s="4"/>
      <c r="ET1394" s="4"/>
      <c r="EU1394" s="4"/>
      <c r="EV1394" s="4"/>
      <c r="EW1394" s="4"/>
      <c r="EX1394" s="4"/>
      <c r="EY1394" s="4"/>
      <c r="EZ1394" s="4"/>
      <c r="FA1394" s="4"/>
      <c r="FB1394" s="4"/>
      <c r="FC1394" s="4"/>
      <c r="FD1394" s="4"/>
      <c r="FE1394" s="4"/>
      <c r="FF1394" s="4"/>
      <c r="FG1394" s="4"/>
      <c r="FH1394" s="4"/>
      <c r="FI1394" s="4"/>
      <c r="FJ1394" s="4"/>
      <c r="FK1394" s="4"/>
      <c r="FL1394" s="4"/>
      <c r="FM1394" s="4"/>
      <c r="FN1394" s="4"/>
      <c r="FO1394" s="4"/>
      <c r="FP1394" s="4"/>
      <c r="FQ1394" s="4"/>
      <c r="FR1394" s="4"/>
    </row>
    <row r="1395" spans="19:174" s="10" customFormat="1" x14ac:dyDescent="0.25">
      <c r="S1395" s="92"/>
      <c r="T1395" s="1"/>
      <c r="U1395" s="1"/>
      <c r="V1395" s="1"/>
      <c r="W1395" s="1"/>
      <c r="X1395" s="1"/>
      <c r="Y1395" s="1"/>
      <c r="Z1395" s="2"/>
      <c r="AA1395" s="2"/>
      <c r="AB1395" s="2"/>
      <c r="AC1395" s="2"/>
      <c r="AD1395" s="2"/>
      <c r="AE1395" s="2"/>
      <c r="AF1395" s="2"/>
      <c r="AG1395" s="2"/>
      <c r="AH1395" s="2"/>
      <c r="AI1395" s="2"/>
      <c r="AJ1395" s="2"/>
      <c r="AK1395" s="2"/>
      <c r="AL1395" s="2"/>
      <c r="AM1395" s="2"/>
      <c r="AN1395" s="2"/>
      <c r="AO1395" s="2"/>
      <c r="AP1395" s="2"/>
      <c r="AQ1395" s="2"/>
      <c r="AR1395" s="2"/>
      <c r="AS1395" s="2"/>
      <c r="AT1395" s="2"/>
      <c r="AU1395" s="2"/>
      <c r="AV1395" s="2"/>
      <c r="AW1395" s="2"/>
      <c r="AX1395" s="2"/>
      <c r="AY1395" s="2"/>
      <c r="AZ1395" s="2"/>
      <c r="BA1395" s="2"/>
      <c r="BB1395" s="2"/>
      <c r="BC1395" s="2"/>
      <c r="BD1395" s="2"/>
      <c r="BE1395" s="2"/>
      <c r="BF1395" s="2"/>
      <c r="BG1395" s="2"/>
      <c r="BH1395" s="2"/>
      <c r="BI1395" s="2"/>
      <c r="BJ1395" s="2"/>
      <c r="BK1395" s="2"/>
      <c r="BL1395" s="2"/>
      <c r="BM1395" s="2"/>
      <c r="BN1395" s="2"/>
      <c r="BO1395" s="2"/>
      <c r="BP1395" s="2"/>
      <c r="BQ1395" s="3"/>
      <c r="BR1395" s="4"/>
      <c r="BS1395" s="4"/>
      <c r="BT1395" s="4"/>
      <c r="BU1395" s="4"/>
      <c r="BV1395" s="4"/>
      <c r="BW1395" s="4"/>
      <c r="BX1395" s="4"/>
      <c r="BY1395" s="4"/>
      <c r="BZ1395" s="4"/>
      <c r="CA1395" s="4"/>
      <c r="CB1395" s="4"/>
      <c r="CC1395" s="4"/>
      <c r="CD1395" s="4"/>
      <c r="CE1395" s="4"/>
      <c r="CF1395" s="4"/>
      <c r="CG1395" s="4"/>
      <c r="CH1395" s="4"/>
      <c r="CI1395" s="4"/>
      <c r="CJ1395" s="4"/>
      <c r="CK1395" s="4"/>
      <c r="CL1395" s="4"/>
      <c r="CM1395" s="4"/>
      <c r="CN1395" s="4"/>
      <c r="CO1395" s="4"/>
      <c r="CP1395" s="4"/>
      <c r="CQ1395" s="4"/>
      <c r="CR1395" s="4"/>
      <c r="CS1395" s="4"/>
      <c r="CT1395" s="4"/>
      <c r="CU1395" s="4"/>
      <c r="CV1395" s="4"/>
      <c r="CW1395" s="4"/>
      <c r="CX1395" s="4"/>
      <c r="CY1395" s="4"/>
      <c r="CZ1395" s="4"/>
      <c r="DA1395" s="4"/>
      <c r="DB1395" s="4"/>
      <c r="DC1395" s="4"/>
      <c r="DD1395" s="4"/>
      <c r="DE1395" s="4"/>
      <c r="DF1395" s="4"/>
      <c r="DG1395" s="4"/>
      <c r="DH1395" s="4"/>
      <c r="DI1395" s="4"/>
      <c r="DJ1395" s="4"/>
      <c r="DK1395" s="4"/>
      <c r="DL1395" s="4"/>
      <c r="DM1395" s="4"/>
      <c r="DN1395" s="4"/>
      <c r="DO1395" s="4"/>
      <c r="DP1395" s="4"/>
      <c r="DQ1395" s="4"/>
      <c r="DR1395" s="4"/>
      <c r="DS1395" s="4"/>
      <c r="DT1395" s="4"/>
      <c r="DU1395" s="4"/>
      <c r="DV1395" s="4"/>
      <c r="DW1395" s="4"/>
      <c r="DX1395" s="4"/>
      <c r="DY1395" s="4"/>
      <c r="DZ1395" s="4"/>
      <c r="EA1395" s="4"/>
      <c r="EB1395" s="4"/>
      <c r="EC1395" s="4"/>
      <c r="ED1395" s="4"/>
      <c r="EE1395" s="4"/>
      <c r="EF1395" s="4"/>
      <c r="EG1395" s="4"/>
      <c r="EH1395" s="4"/>
      <c r="EI1395" s="4"/>
      <c r="EJ1395" s="4"/>
      <c r="EK1395" s="4"/>
      <c r="EL1395" s="4"/>
      <c r="EM1395" s="4"/>
      <c r="EN1395" s="4"/>
      <c r="EO1395" s="4"/>
      <c r="EP1395" s="4"/>
      <c r="EQ1395" s="4"/>
      <c r="ER1395" s="4"/>
      <c r="ES1395" s="4"/>
      <c r="ET1395" s="4"/>
      <c r="EU1395" s="4"/>
      <c r="EV1395" s="4"/>
      <c r="EW1395" s="4"/>
      <c r="EX1395" s="4"/>
      <c r="EY1395" s="4"/>
      <c r="EZ1395" s="4"/>
      <c r="FA1395" s="4"/>
      <c r="FB1395" s="4"/>
      <c r="FC1395" s="4"/>
      <c r="FD1395" s="4"/>
      <c r="FE1395" s="4"/>
      <c r="FF1395" s="4"/>
      <c r="FG1395" s="4"/>
      <c r="FH1395" s="4"/>
      <c r="FI1395" s="4"/>
      <c r="FJ1395" s="4"/>
      <c r="FK1395" s="4"/>
      <c r="FL1395" s="4"/>
      <c r="FM1395" s="4"/>
      <c r="FN1395" s="4"/>
      <c r="FO1395" s="4"/>
      <c r="FP1395" s="4"/>
      <c r="FQ1395" s="4"/>
      <c r="FR1395" s="4"/>
    </row>
    <row r="1396" spans="19:174" s="10" customFormat="1" x14ac:dyDescent="0.25">
      <c r="S1396" s="92"/>
      <c r="T1396" s="1"/>
      <c r="U1396" s="1"/>
      <c r="V1396" s="1"/>
      <c r="W1396" s="1"/>
      <c r="X1396" s="1"/>
      <c r="Y1396" s="1"/>
      <c r="Z1396" s="2"/>
      <c r="AA1396" s="2"/>
      <c r="AB1396" s="2"/>
      <c r="AC1396" s="2"/>
      <c r="AD1396" s="2"/>
      <c r="AE1396" s="2"/>
      <c r="AF1396" s="2"/>
      <c r="AG1396" s="2"/>
      <c r="AH1396" s="2"/>
      <c r="AI1396" s="2"/>
      <c r="AJ1396" s="2"/>
      <c r="AK1396" s="2"/>
      <c r="AL1396" s="2"/>
      <c r="AM1396" s="2"/>
      <c r="AN1396" s="2"/>
      <c r="AO1396" s="2"/>
      <c r="AP1396" s="2"/>
      <c r="AQ1396" s="2"/>
      <c r="AR1396" s="2"/>
      <c r="AS1396" s="2"/>
      <c r="AT1396" s="2"/>
      <c r="AU1396" s="2"/>
      <c r="AV1396" s="2"/>
      <c r="AW1396" s="2"/>
      <c r="AX1396" s="2"/>
      <c r="AY1396" s="2"/>
      <c r="AZ1396" s="2"/>
      <c r="BA1396" s="2"/>
      <c r="BB1396" s="2"/>
      <c r="BC1396" s="2"/>
      <c r="BD1396" s="2"/>
      <c r="BE1396" s="2"/>
      <c r="BF1396" s="2"/>
      <c r="BG1396" s="2"/>
      <c r="BH1396" s="2"/>
      <c r="BI1396" s="2"/>
      <c r="BJ1396" s="2"/>
      <c r="BK1396" s="2"/>
      <c r="BL1396" s="2"/>
      <c r="BM1396" s="2"/>
      <c r="BN1396" s="2"/>
      <c r="BO1396" s="2"/>
      <c r="BP1396" s="2"/>
      <c r="BQ1396" s="3"/>
      <c r="BR1396" s="4"/>
      <c r="BS1396" s="4"/>
      <c r="BT1396" s="4"/>
      <c r="BU1396" s="4"/>
      <c r="BV1396" s="4"/>
      <c r="BW1396" s="4"/>
      <c r="BX1396" s="4"/>
      <c r="BY1396" s="4"/>
      <c r="BZ1396" s="4"/>
      <c r="CA1396" s="4"/>
      <c r="CB1396" s="4"/>
      <c r="CC1396" s="4"/>
      <c r="CD1396" s="4"/>
      <c r="CE1396" s="4"/>
      <c r="CF1396" s="4"/>
      <c r="CG1396" s="4"/>
      <c r="CH1396" s="4"/>
      <c r="CI1396" s="4"/>
      <c r="CJ1396" s="4"/>
      <c r="CK1396" s="4"/>
      <c r="CL1396" s="4"/>
      <c r="CM1396" s="4"/>
      <c r="CN1396" s="4"/>
      <c r="CO1396" s="4"/>
      <c r="CP1396" s="4"/>
      <c r="CQ1396" s="4"/>
      <c r="CR1396" s="4"/>
      <c r="CS1396" s="4"/>
      <c r="CT1396" s="4"/>
      <c r="CU1396" s="4"/>
      <c r="CV1396" s="4"/>
      <c r="CW1396" s="4"/>
      <c r="CX1396" s="4"/>
      <c r="CY1396" s="4"/>
      <c r="CZ1396" s="4"/>
      <c r="DA1396" s="4"/>
      <c r="DB1396" s="4"/>
      <c r="DC1396" s="4"/>
      <c r="DD1396" s="4"/>
      <c r="DE1396" s="4"/>
      <c r="DF1396" s="4"/>
      <c r="DG1396" s="4"/>
      <c r="DH1396" s="4"/>
      <c r="DI1396" s="4"/>
      <c r="DJ1396" s="4"/>
      <c r="DK1396" s="4"/>
      <c r="DL1396" s="4"/>
      <c r="DM1396" s="4"/>
      <c r="DN1396" s="4"/>
      <c r="DO1396" s="4"/>
      <c r="DP1396" s="4"/>
      <c r="DQ1396" s="4"/>
      <c r="DR1396" s="4"/>
      <c r="DS1396" s="4"/>
      <c r="DT1396" s="4"/>
      <c r="DU1396" s="4"/>
      <c r="DV1396" s="4"/>
      <c r="DW1396" s="4"/>
      <c r="DX1396" s="4"/>
      <c r="DY1396" s="4"/>
      <c r="DZ1396" s="4"/>
      <c r="EA1396" s="4"/>
      <c r="EB1396" s="4"/>
      <c r="EC1396" s="4"/>
      <c r="ED1396" s="4"/>
      <c r="EE1396" s="4"/>
      <c r="EF1396" s="4"/>
      <c r="EG1396" s="4"/>
      <c r="EH1396" s="4"/>
      <c r="EI1396" s="4"/>
      <c r="EJ1396" s="4"/>
      <c r="EK1396" s="4"/>
      <c r="EL1396" s="4"/>
      <c r="EM1396" s="4"/>
      <c r="EN1396" s="4"/>
      <c r="EO1396" s="4"/>
      <c r="EP1396" s="4"/>
      <c r="EQ1396" s="4"/>
      <c r="ER1396" s="4"/>
      <c r="ES1396" s="4"/>
      <c r="ET1396" s="4"/>
      <c r="EU1396" s="4"/>
      <c r="EV1396" s="4"/>
      <c r="EW1396" s="4"/>
      <c r="EX1396" s="4"/>
      <c r="EY1396" s="4"/>
      <c r="EZ1396" s="4"/>
      <c r="FA1396" s="4"/>
      <c r="FB1396" s="4"/>
      <c r="FC1396" s="4"/>
      <c r="FD1396" s="4"/>
      <c r="FE1396" s="4"/>
      <c r="FF1396" s="4"/>
      <c r="FG1396" s="4"/>
      <c r="FH1396" s="4"/>
      <c r="FI1396" s="4"/>
      <c r="FJ1396" s="4"/>
      <c r="FK1396" s="4"/>
      <c r="FL1396" s="4"/>
      <c r="FM1396" s="4"/>
      <c r="FN1396" s="4"/>
      <c r="FO1396" s="4"/>
      <c r="FP1396" s="4"/>
      <c r="FQ1396" s="4"/>
      <c r="FR1396" s="4"/>
    </row>
    <row r="1397" spans="19:174" s="10" customFormat="1" x14ac:dyDescent="0.25">
      <c r="S1397" s="92"/>
      <c r="T1397" s="1"/>
      <c r="U1397" s="1"/>
      <c r="V1397" s="1"/>
      <c r="W1397" s="1"/>
      <c r="X1397" s="1"/>
      <c r="Y1397" s="1"/>
      <c r="Z1397" s="2"/>
      <c r="AA1397" s="2"/>
      <c r="AB1397" s="2"/>
      <c r="AC1397" s="2"/>
      <c r="AD1397" s="2"/>
      <c r="AE1397" s="2"/>
      <c r="AF1397" s="2"/>
      <c r="AG1397" s="2"/>
      <c r="AH1397" s="2"/>
      <c r="AI1397" s="2"/>
      <c r="AJ1397" s="2"/>
      <c r="AK1397" s="2"/>
      <c r="AL1397" s="2"/>
      <c r="AM1397" s="2"/>
      <c r="AN1397" s="2"/>
      <c r="AO1397" s="2"/>
      <c r="AP1397" s="2"/>
      <c r="AQ1397" s="2"/>
      <c r="AR1397" s="2"/>
      <c r="AS1397" s="2"/>
      <c r="AT1397" s="2"/>
      <c r="AU1397" s="2"/>
      <c r="AV1397" s="2"/>
      <c r="AW1397" s="2"/>
      <c r="AX1397" s="2"/>
      <c r="AY1397" s="2"/>
      <c r="AZ1397" s="2"/>
      <c r="BA1397" s="2"/>
      <c r="BB1397" s="2"/>
      <c r="BC1397" s="2"/>
      <c r="BD1397" s="2"/>
      <c r="BE1397" s="2"/>
      <c r="BF1397" s="2"/>
      <c r="BG1397" s="2"/>
      <c r="BH1397" s="2"/>
      <c r="BI1397" s="2"/>
      <c r="BJ1397" s="2"/>
      <c r="BK1397" s="2"/>
      <c r="BL1397" s="2"/>
      <c r="BM1397" s="2"/>
      <c r="BN1397" s="2"/>
      <c r="BO1397" s="2"/>
      <c r="BP1397" s="2"/>
      <c r="BQ1397" s="3"/>
      <c r="BR1397" s="4"/>
      <c r="BS1397" s="4"/>
      <c r="BT1397" s="4"/>
      <c r="BU1397" s="4"/>
      <c r="BV1397" s="4"/>
      <c r="BW1397" s="4"/>
      <c r="BX1397" s="4"/>
      <c r="BY1397" s="4"/>
      <c r="BZ1397" s="4"/>
      <c r="CA1397" s="4"/>
      <c r="CB1397" s="4"/>
      <c r="CC1397" s="4"/>
      <c r="CD1397" s="4"/>
      <c r="CE1397" s="4"/>
      <c r="CF1397" s="4"/>
      <c r="CG1397" s="4"/>
      <c r="CH1397" s="4"/>
      <c r="CI1397" s="4"/>
      <c r="CJ1397" s="4"/>
      <c r="CK1397" s="4"/>
      <c r="CL1397" s="4"/>
      <c r="CM1397" s="4"/>
      <c r="CN1397" s="4"/>
      <c r="CO1397" s="4"/>
      <c r="CP1397" s="4"/>
      <c r="CQ1397" s="4"/>
      <c r="CR1397" s="4"/>
      <c r="CS1397" s="4"/>
      <c r="CT1397" s="4"/>
      <c r="CU1397" s="4"/>
      <c r="CV1397" s="4"/>
      <c r="CW1397" s="4"/>
      <c r="CX1397" s="4"/>
      <c r="CY1397" s="4"/>
      <c r="CZ1397" s="4"/>
      <c r="DA1397" s="4"/>
      <c r="DB1397" s="4"/>
      <c r="DC1397" s="4"/>
      <c r="DD1397" s="4"/>
      <c r="DE1397" s="4"/>
      <c r="DF1397" s="4"/>
      <c r="DG1397" s="4"/>
      <c r="DH1397" s="4"/>
      <c r="DI1397" s="4"/>
      <c r="DJ1397" s="4"/>
      <c r="DK1397" s="4"/>
      <c r="DL1397" s="4"/>
      <c r="DM1397" s="4"/>
      <c r="DN1397" s="4"/>
      <c r="DO1397" s="4"/>
      <c r="DP1397" s="4"/>
      <c r="DQ1397" s="4"/>
      <c r="DR1397" s="4"/>
      <c r="DS1397" s="4"/>
      <c r="DT1397" s="4"/>
      <c r="DU1397" s="4"/>
      <c r="DV1397" s="4"/>
      <c r="DW1397" s="4"/>
      <c r="DX1397" s="4"/>
      <c r="DY1397" s="4"/>
      <c r="DZ1397" s="4"/>
      <c r="EA1397" s="4"/>
      <c r="EB1397" s="4"/>
      <c r="EC1397" s="4"/>
      <c r="ED1397" s="4"/>
      <c r="EE1397" s="4"/>
      <c r="EF1397" s="4"/>
      <c r="EG1397" s="4"/>
      <c r="EH1397" s="4"/>
      <c r="EI1397" s="4"/>
      <c r="EJ1397" s="4"/>
      <c r="EK1397" s="4"/>
      <c r="EL1397" s="4"/>
      <c r="EM1397" s="4"/>
      <c r="EN1397" s="4"/>
      <c r="EO1397" s="4"/>
      <c r="EP1397" s="4"/>
      <c r="EQ1397" s="4"/>
      <c r="ER1397" s="4"/>
      <c r="ES1397" s="4"/>
      <c r="ET1397" s="4"/>
      <c r="EU1397" s="4"/>
      <c r="EV1397" s="4"/>
      <c r="EW1397" s="4"/>
      <c r="EX1397" s="4"/>
      <c r="EY1397" s="4"/>
      <c r="EZ1397" s="4"/>
      <c r="FA1397" s="4"/>
      <c r="FB1397" s="4"/>
      <c r="FC1397" s="4"/>
      <c r="FD1397" s="4"/>
      <c r="FE1397" s="4"/>
      <c r="FF1397" s="4"/>
      <c r="FG1397" s="4"/>
      <c r="FH1397" s="4"/>
      <c r="FI1397" s="4"/>
      <c r="FJ1397" s="4"/>
      <c r="FK1397" s="4"/>
      <c r="FL1397" s="4"/>
      <c r="FM1397" s="4"/>
      <c r="FN1397" s="4"/>
      <c r="FO1397" s="4"/>
      <c r="FP1397" s="4"/>
      <c r="FQ1397" s="4"/>
      <c r="FR1397" s="4"/>
    </row>
    <row r="1398" spans="19:174" s="10" customFormat="1" x14ac:dyDescent="0.25">
      <c r="S1398" s="92"/>
      <c r="T1398" s="1"/>
      <c r="U1398" s="1"/>
      <c r="V1398" s="1"/>
      <c r="W1398" s="1"/>
      <c r="X1398" s="1"/>
      <c r="Y1398" s="1"/>
      <c r="Z1398" s="2"/>
      <c r="AA1398" s="2"/>
      <c r="AB1398" s="2"/>
      <c r="AC1398" s="2"/>
      <c r="AD1398" s="2"/>
      <c r="AE1398" s="2"/>
      <c r="AF1398" s="2"/>
      <c r="AG1398" s="2"/>
      <c r="AH1398" s="2"/>
      <c r="AI1398" s="2"/>
      <c r="AJ1398" s="2"/>
      <c r="AK1398" s="2"/>
      <c r="AL1398" s="2"/>
      <c r="AM1398" s="2"/>
      <c r="AN1398" s="2"/>
      <c r="AO1398" s="2"/>
      <c r="AP1398" s="2"/>
      <c r="AQ1398" s="2"/>
      <c r="AR1398" s="2"/>
      <c r="AS1398" s="2"/>
      <c r="AT1398" s="2"/>
      <c r="AU1398" s="2"/>
      <c r="AV1398" s="2"/>
      <c r="AW1398" s="2"/>
      <c r="AX1398" s="2"/>
      <c r="AY1398" s="2"/>
      <c r="AZ1398" s="2"/>
      <c r="BA1398" s="2"/>
      <c r="BB1398" s="2"/>
      <c r="BC1398" s="2"/>
      <c r="BD1398" s="2"/>
      <c r="BE1398" s="2"/>
      <c r="BF1398" s="2"/>
      <c r="BG1398" s="2"/>
      <c r="BH1398" s="2"/>
      <c r="BI1398" s="2"/>
      <c r="BJ1398" s="2"/>
      <c r="BK1398" s="2"/>
      <c r="BL1398" s="2"/>
      <c r="BM1398" s="2"/>
      <c r="BN1398" s="2"/>
      <c r="BO1398" s="2"/>
      <c r="BP1398" s="2"/>
      <c r="BQ1398" s="3"/>
      <c r="BR1398" s="4"/>
      <c r="BS1398" s="4"/>
      <c r="BT1398" s="4"/>
      <c r="BU1398" s="4"/>
      <c r="BV1398" s="4"/>
      <c r="BW1398" s="4"/>
      <c r="BX1398" s="4"/>
      <c r="BY1398" s="4"/>
      <c r="BZ1398" s="4"/>
      <c r="CA1398" s="4"/>
      <c r="CB1398" s="4"/>
      <c r="CC1398" s="4"/>
      <c r="CD1398" s="4"/>
      <c r="CE1398" s="4"/>
      <c r="CF1398" s="4"/>
      <c r="CG1398" s="4"/>
      <c r="CH1398" s="4"/>
      <c r="CI1398" s="4"/>
      <c r="CJ1398" s="4"/>
      <c r="CK1398" s="4"/>
      <c r="CL1398" s="4"/>
      <c r="CM1398" s="4"/>
      <c r="CN1398" s="4"/>
      <c r="CO1398" s="4"/>
      <c r="CP1398" s="4"/>
      <c r="CQ1398" s="4"/>
      <c r="CR1398" s="4"/>
      <c r="CS1398" s="4"/>
      <c r="CT1398" s="4"/>
      <c r="CU1398" s="4"/>
      <c r="CV1398" s="4"/>
      <c r="CW1398" s="4"/>
      <c r="CX1398" s="4"/>
      <c r="CY1398" s="4"/>
      <c r="CZ1398" s="4"/>
      <c r="DA1398" s="4"/>
      <c r="DB1398" s="4"/>
      <c r="DC1398" s="4"/>
      <c r="DD1398" s="4"/>
      <c r="DE1398" s="4"/>
      <c r="DF1398" s="4"/>
      <c r="DG1398" s="4"/>
      <c r="DH1398" s="4"/>
      <c r="DI1398" s="4"/>
      <c r="DJ1398" s="4"/>
      <c r="DK1398" s="4"/>
      <c r="DL1398" s="4"/>
      <c r="DM1398" s="4"/>
      <c r="DN1398" s="4"/>
      <c r="DO1398" s="4"/>
      <c r="DP1398" s="4"/>
      <c r="DQ1398" s="4"/>
      <c r="DR1398" s="4"/>
      <c r="DS1398" s="4"/>
      <c r="DT1398" s="4"/>
      <c r="DU1398" s="4"/>
      <c r="DV1398" s="4"/>
      <c r="DW1398" s="4"/>
      <c r="DX1398" s="4"/>
      <c r="DY1398" s="4"/>
      <c r="DZ1398" s="4"/>
      <c r="EA1398" s="4"/>
      <c r="EB1398" s="4"/>
      <c r="EC1398" s="4"/>
      <c r="ED1398" s="4"/>
      <c r="EE1398" s="4"/>
      <c r="EF1398" s="4"/>
      <c r="EG1398" s="4"/>
      <c r="EH1398" s="4"/>
      <c r="EI1398" s="4"/>
      <c r="EJ1398" s="4"/>
      <c r="EK1398" s="4"/>
      <c r="EL1398" s="4"/>
      <c r="EM1398" s="4"/>
      <c r="EN1398" s="4"/>
      <c r="EO1398" s="4"/>
      <c r="EP1398" s="4"/>
      <c r="EQ1398" s="4"/>
      <c r="ER1398" s="4"/>
      <c r="ES1398" s="4"/>
      <c r="ET1398" s="4"/>
      <c r="EU1398" s="4"/>
      <c r="EV1398" s="4"/>
      <c r="EW1398" s="4"/>
      <c r="EX1398" s="4"/>
      <c r="EY1398" s="4"/>
      <c r="EZ1398" s="4"/>
      <c r="FA1398" s="4"/>
      <c r="FB1398" s="4"/>
      <c r="FC1398" s="4"/>
      <c r="FD1398" s="4"/>
      <c r="FE1398" s="4"/>
      <c r="FF1398" s="4"/>
      <c r="FG1398" s="4"/>
      <c r="FH1398" s="4"/>
      <c r="FI1398" s="4"/>
      <c r="FJ1398" s="4"/>
      <c r="FK1398" s="4"/>
      <c r="FL1398" s="4"/>
      <c r="FM1398" s="4"/>
      <c r="FN1398" s="4"/>
      <c r="FO1398" s="4"/>
      <c r="FP1398" s="4"/>
      <c r="FQ1398" s="4"/>
      <c r="FR1398" s="4"/>
    </row>
    <row r="1399" spans="19:174" s="10" customFormat="1" x14ac:dyDescent="0.25">
      <c r="S1399" s="92"/>
      <c r="T1399" s="1"/>
      <c r="U1399" s="1"/>
      <c r="V1399" s="1"/>
      <c r="W1399" s="1"/>
      <c r="X1399" s="1"/>
      <c r="Y1399" s="1"/>
      <c r="Z1399" s="2"/>
      <c r="AA1399" s="2"/>
      <c r="AB1399" s="2"/>
      <c r="AC1399" s="2"/>
      <c r="AD1399" s="2"/>
      <c r="AE1399" s="2"/>
      <c r="AF1399" s="2"/>
      <c r="AG1399" s="2"/>
      <c r="AH1399" s="2"/>
      <c r="AI1399" s="2"/>
      <c r="AJ1399" s="2"/>
      <c r="AK1399" s="2"/>
      <c r="AL1399" s="2"/>
      <c r="AM1399" s="2"/>
      <c r="AN1399" s="2"/>
      <c r="AO1399" s="2"/>
      <c r="AP1399" s="2"/>
      <c r="AQ1399" s="2"/>
      <c r="AR1399" s="2"/>
      <c r="AS1399" s="2"/>
      <c r="AT1399" s="2"/>
      <c r="AU1399" s="2"/>
      <c r="AV1399" s="2"/>
      <c r="AW1399" s="2"/>
      <c r="AX1399" s="2"/>
      <c r="AY1399" s="2"/>
      <c r="AZ1399" s="2"/>
      <c r="BA1399" s="2"/>
      <c r="BB1399" s="2"/>
      <c r="BC1399" s="2"/>
      <c r="BD1399" s="2"/>
      <c r="BE1399" s="2"/>
      <c r="BF1399" s="2"/>
      <c r="BG1399" s="2"/>
      <c r="BH1399" s="2"/>
      <c r="BI1399" s="2"/>
      <c r="BJ1399" s="2"/>
      <c r="BK1399" s="2"/>
      <c r="BL1399" s="2"/>
      <c r="BM1399" s="2"/>
      <c r="BN1399" s="2"/>
      <c r="BO1399" s="2"/>
      <c r="BP1399" s="2"/>
      <c r="BQ1399" s="3"/>
      <c r="BR1399" s="4"/>
      <c r="BS1399" s="4"/>
      <c r="BT1399" s="4"/>
      <c r="BU1399" s="4"/>
      <c r="BV1399" s="4"/>
      <c r="BW1399" s="4"/>
      <c r="BX1399" s="4"/>
      <c r="BY1399" s="4"/>
      <c r="BZ1399" s="4"/>
      <c r="CA1399" s="4"/>
      <c r="CB1399" s="4"/>
      <c r="CC1399" s="4"/>
      <c r="CD1399" s="4"/>
      <c r="CE1399" s="4"/>
      <c r="CF1399" s="4"/>
      <c r="CG1399" s="4"/>
      <c r="CH1399" s="4"/>
      <c r="CI1399" s="4"/>
      <c r="CJ1399" s="4"/>
      <c r="CK1399" s="4"/>
      <c r="CL1399" s="4"/>
      <c r="CM1399" s="4"/>
      <c r="CN1399" s="4"/>
      <c r="CO1399" s="4"/>
      <c r="CP1399" s="4"/>
      <c r="CQ1399" s="4"/>
      <c r="CR1399" s="4"/>
      <c r="CS1399" s="4"/>
      <c r="CT1399" s="4"/>
      <c r="CU1399" s="4"/>
      <c r="CV1399" s="4"/>
      <c r="CW1399" s="4"/>
      <c r="CX1399" s="4"/>
      <c r="CY1399" s="4"/>
      <c r="CZ1399" s="4"/>
      <c r="DA1399" s="4"/>
      <c r="DB1399" s="4"/>
      <c r="DC1399" s="4"/>
      <c r="DD1399" s="4"/>
      <c r="DE1399" s="4"/>
      <c r="DF1399" s="4"/>
      <c r="DG1399" s="4"/>
      <c r="DH1399" s="4"/>
      <c r="DI1399" s="4"/>
      <c r="DJ1399" s="4"/>
      <c r="DK1399" s="4"/>
      <c r="DL1399" s="4"/>
      <c r="DM1399" s="4"/>
      <c r="DN1399" s="4"/>
      <c r="DO1399" s="4"/>
      <c r="DP1399" s="4"/>
      <c r="DQ1399" s="4"/>
      <c r="DR1399" s="4"/>
      <c r="DS1399" s="4"/>
      <c r="DT1399" s="4"/>
      <c r="DU1399" s="4"/>
      <c r="DV1399" s="4"/>
      <c r="DW1399" s="4"/>
      <c r="DX1399" s="4"/>
      <c r="DY1399" s="4"/>
      <c r="DZ1399" s="4"/>
      <c r="EA1399" s="4"/>
      <c r="EB1399" s="4"/>
      <c r="EC1399" s="4"/>
      <c r="ED1399" s="4"/>
      <c r="EE1399" s="4"/>
      <c r="EF1399" s="4"/>
      <c r="EG1399" s="4"/>
      <c r="EH1399" s="4"/>
      <c r="EI1399" s="4"/>
      <c r="EJ1399" s="4"/>
      <c r="EK1399" s="4"/>
      <c r="EL1399" s="4"/>
      <c r="EM1399" s="4"/>
      <c r="EN1399" s="4"/>
      <c r="EO1399" s="4"/>
      <c r="EP1399" s="4"/>
      <c r="EQ1399" s="4"/>
      <c r="ER1399" s="4"/>
      <c r="ES1399" s="4"/>
      <c r="ET1399" s="4"/>
      <c r="EU1399" s="4"/>
      <c r="EV1399" s="4"/>
      <c r="EW1399" s="4"/>
      <c r="EX1399" s="4"/>
      <c r="EY1399" s="4"/>
      <c r="EZ1399" s="4"/>
      <c r="FA1399" s="4"/>
      <c r="FB1399" s="4"/>
      <c r="FC1399" s="4"/>
      <c r="FD1399" s="4"/>
      <c r="FE1399" s="4"/>
      <c r="FF1399" s="4"/>
      <c r="FG1399" s="4"/>
      <c r="FH1399" s="4"/>
      <c r="FI1399" s="4"/>
      <c r="FJ1399" s="4"/>
      <c r="FK1399" s="4"/>
      <c r="FL1399" s="4"/>
      <c r="FM1399" s="4"/>
      <c r="FN1399" s="4"/>
      <c r="FO1399" s="4"/>
      <c r="FP1399" s="4"/>
      <c r="FQ1399" s="4"/>
      <c r="FR1399" s="4"/>
    </row>
    <row r="1400" spans="19:174" s="10" customFormat="1" x14ac:dyDescent="0.25">
      <c r="S1400" s="92"/>
      <c r="T1400" s="1"/>
      <c r="U1400" s="1"/>
      <c r="V1400" s="1"/>
      <c r="W1400" s="1"/>
      <c r="X1400" s="1"/>
      <c r="Y1400" s="1"/>
      <c r="Z1400" s="2"/>
      <c r="AA1400" s="2"/>
      <c r="AB1400" s="2"/>
      <c r="AC1400" s="2"/>
      <c r="AD1400" s="2"/>
      <c r="AE1400" s="2"/>
      <c r="AF1400" s="2"/>
      <c r="AG1400" s="2"/>
      <c r="AH1400" s="2"/>
      <c r="AI1400" s="2"/>
      <c r="AJ1400" s="2"/>
      <c r="AK1400" s="2"/>
      <c r="AL1400" s="2"/>
      <c r="AM1400" s="2"/>
      <c r="AN1400" s="2"/>
      <c r="AO1400" s="2"/>
      <c r="AP1400" s="2"/>
      <c r="AQ1400" s="2"/>
      <c r="AR1400" s="2"/>
      <c r="AS1400" s="2"/>
      <c r="AT1400" s="2"/>
      <c r="AU1400" s="2"/>
      <c r="AV1400" s="2"/>
      <c r="AW1400" s="2"/>
      <c r="AX1400" s="2"/>
      <c r="AY1400" s="2"/>
      <c r="AZ1400" s="2"/>
      <c r="BA1400" s="2"/>
      <c r="BB1400" s="2"/>
      <c r="BC1400" s="2"/>
      <c r="BD1400" s="2"/>
      <c r="BE1400" s="2"/>
      <c r="BF1400" s="2"/>
      <c r="BG1400" s="2"/>
      <c r="BH1400" s="2"/>
      <c r="BI1400" s="2"/>
      <c r="BJ1400" s="2"/>
      <c r="BK1400" s="2"/>
      <c r="BL1400" s="2"/>
      <c r="BM1400" s="2"/>
      <c r="BN1400" s="2"/>
      <c r="BO1400" s="2"/>
      <c r="BP1400" s="2"/>
      <c r="BQ1400" s="3"/>
      <c r="BR1400" s="4"/>
      <c r="BS1400" s="4"/>
      <c r="BT1400" s="4"/>
      <c r="BU1400" s="4"/>
      <c r="BV1400" s="4"/>
      <c r="BW1400" s="4"/>
      <c r="BX1400" s="4"/>
      <c r="BY1400" s="4"/>
      <c r="BZ1400" s="4"/>
      <c r="CA1400" s="4"/>
      <c r="CB1400" s="4"/>
      <c r="CC1400" s="4"/>
      <c r="CD1400" s="4"/>
      <c r="CE1400" s="4"/>
      <c r="CF1400" s="4"/>
      <c r="CG1400" s="4"/>
      <c r="CH1400" s="4"/>
      <c r="CI1400" s="4"/>
      <c r="CJ1400" s="4"/>
      <c r="CK1400" s="4"/>
      <c r="CL1400" s="4"/>
      <c r="CM1400" s="4"/>
      <c r="CN1400" s="4"/>
      <c r="CO1400" s="4"/>
      <c r="CP1400" s="4"/>
      <c r="CQ1400" s="4"/>
      <c r="CR1400" s="4"/>
      <c r="CS1400" s="4"/>
      <c r="CT1400" s="4"/>
      <c r="CU1400" s="4"/>
      <c r="CV1400" s="4"/>
      <c r="CW1400" s="4"/>
      <c r="CX1400" s="4"/>
      <c r="CY1400" s="4"/>
      <c r="CZ1400" s="4"/>
      <c r="DA1400" s="4"/>
      <c r="DB1400" s="4"/>
      <c r="DC1400" s="4"/>
      <c r="DD1400" s="4"/>
      <c r="DE1400" s="4"/>
      <c r="DF1400" s="4"/>
      <c r="DG1400" s="4"/>
      <c r="DH1400" s="4"/>
      <c r="DI1400" s="4"/>
      <c r="DJ1400" s="4"/>
      <c r="DK1400" s="4"/>
      <c r="DL1400" s="4"/>
      <c r="DM1400" s="4"/>
      <c r="DN1400" s="4"/>
      <c r="DO1400" s="4"/>
      <c r="DP1400" s="4"/>
      <c r="DQ1400" s="4"/>
      <c r="DR1400" s="4"/>
      <c r="DS1400" s="4"/>
      <c r="DT1400" s="4"/>
      <c r="DU1400" s="4"/>
      <c r="DV1400" s="4"/>
      <c r="DW1400" s="4"/>
      <c r="DX1400" s="4"/>
      <c r="DY1400" s="4"/>
      <c r="DZ1400" s="4"/>
      <c r="EA1400" s="4"/>
      <c r="EB1400" s="4"/>
      <c r="EC1400" s="4"/>
      <c r="ED1400" s="4"/>
      <c r="EE1400" s="4"/>
      <c r="EF1400" s="4"/>
      <c r="EG1400" s="4"/>
      <c r="EH1400" s="4"/>
      <c r="EI1400" s="4"/>
      <c r="EJ1400" s="4"/>
      <c r="EK1400" s="4"/>
      <c r="EL1400" s="4"/>
      <c r="EM1400" s="4"/>
      <c r="EN1400" s="4"/>
      <c r="EO1400" s="4"/>
      <c r="EP1400" s="4"/>
      <c r="EQ1400" s="4"/>
      <c r="ER1400" s="4"/>
      <c r="ES1400" s="4"/>
      <c r="ET1400" s="4"/>
      <c r="EU1400" s="4"/>
      <c r="EV1400" s="4"/>
      <c r="EW1400" s="4"/>
      <c r="EX1400" s="4"/>
      <c r="EY1400" s="4"/>
      <c r="EZ1400" s="4"/>
      <c r="FA1400" s="4"/>
      <c r="FB1400" s="4"/>
      <c r="FC1400" s="4"/>
      <c r="FD1400" s="4"/>
      <c r="FE1400" s="4"/>
      <c r="FF1400" s="4"/>
      <c r="FG1400" s="4"/>
      <c r="FH1400" s="4"/>
      <c r="FI1400" s="4"/>
      <c r="FJ1400" s="4"/>
      <c r="FK1400" s="4"/>
      <c r="FL1400" s="4"/>
      <c r="FM1400" s="4"/>
      <c r="FN1400" s="4"/>
      <c r="FO1400" s="4"/>
      <c r="FP1400" s="4"/>
      <c r="FQ1400" s="4"/>
      <c r="FR1400" s="4"/>
    </row>
    <row r="1401" spans="19:174" s="10" customFormat="1" x14ac:dyDescent="0.25">
      <c r="S1401" s="92"/>
      <c r="T1401" s="1"/>
      <c r="U1401" s="1"/>
      <c r="V1401" s="1"/>
      <c r="W1401" s="1"/>
      <c r="X1401" s="1"/>
      <c r="Y1401" s="1"/>
      <c r="Z1401" s="2"/>
      <c r="AA1401" s="2"/>
      <c r="AB1401" s="2"/>
      <c r="AC1401" s="2"/>
      <c r="AD1401" s="2"/>
      <c r="AE1401" s="2"/>
      <c r="AF1401" s="2"/>
      <c r="AG1401" s="2"/>
      <c r="AH1401" s="2"/>
      <c r="AI1401" s="2"/>
      <c r="AJ1401" s="2"/>
      <c r="AK1401" s="2"/>
      <c r="AL1401" s="2"/>
      <c r="AM1401" s="2"/>
      <c r="AN1401" s="2"/>
      <c r="AO1401" s="2"/>
      <c r="AP1401" s="2"/>
      <c r="AQ1401" s="2"/>
      <c r="AR1401" s="2"/>
      <c r="AS1401" s="2"/>
      <c r="AT1401" s="2"/>
      <c r="AU1401" s="2"/>
      <c r="AV1401" s="2"/>
      <c r="AW1401" s="2"/>
      <c r="AX1401" s="2"/>
      <c r="AY1401" s="2"/>
      <c r="AZ1401" s="2"/>
      <c r="BA1401" s="2"/>
      <c r="BB1401" s="2"/>
      <c r="BC1401" s="2"/>
      <c r="BD1401" s="2"/>
      <c r="BE1401" s="2"/>
      <c r="BF1401" s="2"/>
      <c r="BG1401" s="2"/>
      <c r="BH1401" s="2"/>
      <c r="BI1401" s="2"/>
      <c r="BJ1401" s="2"/>
      <c r="BK1401" s="2"/>
      <c r="BL1401" s="2"/>
      <c r="BM1401" s="2"/>
      <c r="BN1401" s="2"/>
      <c r="BO1401" s="2"/>
      <c r="BP1401" s="2"/>
      <c r="BQ1401" s="3"/>
      <c r="BR1401" s="4"/>
      <c r="BS1401" s="4"/>
      <c r="BT1401" s="4"/>
      <c r="BU1401" s="4"/>
      <c r="BV1401" s="4"/>
      <c r="BW1401" s="4"/>
      <c r="BX1401" s="4"/>
      <c r="BY1401" s="4"/>
      <c r="BZ1401" s="4"/>
      <c r="CA1401" s="4"/>
      <c r="CB1401" s="4"/>
      <c r="CC1401" s="4"/>
      <c r="CD1401" s="4"/>
      <c r="CE1401" s="4"/>
      <c r="CF1401" s="4"/>
      <c r="CG1401" s="4"/>
      <c r="CH1401" s="4"/>
      <c r="CI1401" s="4"/>
      <c r="CJ1401" s="4"/>
      <c r="CK1401" s="4"/>
      <c r="CL1401" s="4"/>
      <c r="CM1401" s="4"/>
      <c r="CN1401" s="4"/>
      <c r="CO1401" s="4"/>
      <c r="CP1401" s="4"/>
      <c r="CQ1401" s="4"/>
      <c r="CR1401" s="4"/>
      <c r="CS1401" s="4"/>
      <c r="CT1401" s="4"/>
      <c r="CU1401" s="4"/>
      <c r="CV1401" s="4"/>
      <c r="CW1401" s="4"/>
      <c r="CX1401" s="4"/>
      <c r="CY1401" s="4"/>
      <c r="CZ1401" s="4"/>
      <c r="DA1401" s="4"/>
      <c r="DB1401" s="4"/>
      <c r="DC1401" s="4"/>
      <c r="DD1401" s="4"/>
      <c r="DE1401" s="4"/>
      <c r="DF1401" s="4"/>
      <c r="DG1401" s="4"/>
      <c r="DH1401" s="4"/>
      <c r="DI1401" s="4"/>
      <c r="DJ1401" s="4"/>
      <c r="DK1401" s="4"/>
      <c r="DL1401" s="4"/>
      <c r="DM1401" s="4"/>
      <c r="DN1401" s="4"/>
      <c r="DO1401" s="4"/>
      <c r="DP1401" s="4"/>
      <c r="DQ1401" s="4"/>
      <c r="DR1401" s="4"/>
      <c r="DS1401" s="4"/>
      <c r="DT1401" s="4"/>
      <c r="DU1401" s="4"/>
      <c r="DV1401" s="4"/>
      <c r="DW1401" s="4"/>
      <c r="DX1401" s="4"/>
      <c r="DY1401" s="4"/>
      <c r="DZ1401" s="4"/>
      <c r="EA1401" s="4"/>
      <c r="EB1401" s="4"/>
      <c r="EC1401" s="4"/>
      <c r="ED1401" s="4"/>
      <c r="EE1401" s="4"/>
      <c r="EF1401" s="4"/>
      <c r="EG1401" s="4"/>
      <c r="EH1401" s="4"/>
      <c r="EI1401" s="4"/>
      <c r="EJ1401" s="4"/>
      <c r="EK1401" s="4"/>
      <c r="EL1401" s="4"/>
      <c r="EM1401" s="4"/>
      <c r="EN1401" s="4"/>
      <c r="EO1401" s="4"/>
      <c r="EP1401" s="4"/>
      <c r="EQ1401" s="4"/>
      <c r="ER1401" s="4"/>
      <c r="ES1401" s="4"/>
      <c r="ET1401" s="4"/>
      <c r="EU1401" s="4"/>
      <c r="EV1401" s="4"/>
      <c r="EW1401" s="4"/>
      <c r="EX1401" s="4"/>
      <c r="EY1401" s="4"/>
      <c r="EZ1401" s="4"/>
      <c r="FA1401" s="4"/>
      <c r="FB1401" s="4"/>
      <c r="FC1401" s="4"/>
      <c r="FD1401" s="4"/>
      <c r="FE1401" s="4"/>
      <c r="FF1401" s="4"/>
      <c r="FG1401" s="4"/>
      <c r="FH1401" s="4"/>
      <c r="FI1401" s="4"/>
      <c r="FJ1401" s="4"/>
      <c r="FK1401" s="4"/>
      <c r="FL1401" s="4"/>
      <c r="FM1401" s="4"/>
      <c r="FN1401" s="4"/>
      <c r="FO1401" s="4"/>
      <c r="FP1401" s="4"/>
      <c r="FQ1401" s="4"/>
      <c r="FR1401" s="4"/>
    </row>
    <row r="1402" spans="19:174" s="10" customFormat="1" x14ac:dyDescent="0.25">
      <c r="S1402" s="92"/>
      <c r="T1402" s="1"/>
      <c r="U1402" s="1"/>
      <c r="V1402" s="1"/>
      <c r="W1402" s="1"/>
      <c r="X1402" s="1"/>
      <c r="Y1402" s="1"/>
      <c r="Z1402" s="2"/>
      <c r="AA1402" s="2"/>
      <c r="AB1402" s="2"/>
      <c r="AC1402" s="2"/>
      <c r="AD1402" s="2"/>
      <c r="AE1402" s="2"/>
      <c r="AF1402" s="2"/>
      <c r="AG1402" s="2"/>
      <c r="AH1402" s="2"/>
      <c r="AI1402" s="2"/>
      <c r="AJ1402" s="2"/>
      <c r="AK1402" s="2"/>
      <c r="AL1402" s="2"/>
      <c r="AM1402" s="2"/>
      <c r="AN1402" s="2"/>
      <c r="AO1402" s="2"/>
      <c r="AP1402" s="2"/>
      <c r="AQ1402" s="2"/>
      <c r="AR1402" s="2"/>
      <c r="AS1402" s="2"/>
      <c r="AT1402" s="2"/>
      <c r="AU1402" s="2"/>
      <c r="AV1402" s="2"/>
      <c r="AW1402" s="2"/>
      <c r="AX1402" s="2"/>
      <c r="AY1402" s="2"/>
      <c r="AZ1402" s="2"/>
      <c r="BA1402" s="2"/>
      <c r="BB1402" s="2"/>
      <c r="BC1402" s="2"/>
      <c r="BD1402" s="2"/>
      <c r="BE1402" s="2"/>
      <c r="BF1402" s="2"/>
      <c r="BG1402" s="2"/>
      <c r="BH1402" s="2"/>
      <c r="BI1402" s="2"/>
      <c r="BJ1402" s="2"/>
      <c r="BK1402" s="2"/>
      <c r="BL1402" s="2"/>
      <c r="BM1402" s="2"/>
      <c r="BN1402" s="2"/>
      <c r="BO1402" s="2"/>
      <c r="BP1402" s="2"/>
      <c r="BQ1402" s="3"/>
      <c r="BR1402" s="4"/>
      <c r="BS1402" s="4"/>
      <c r="BT1402" s="4"/>
      <c r="BU1402" s="4"/>
      <c r="BV1402" s="4"/>
      <c r="BW1402" s="4"/>
      <c r="BX1402" s="4"/>
      <c r="BY1402" s="4"/>
      <c r="BZ1402" s="4"/>
      <c r="CA1402" s="4"/>
      <c r="CB1402" s="4"/>
      <c r="CC1402" s="4"/>
      <c r="CD1402" s="4"/>
      <c r="CE1402" s="4"/>
      <c r="CF1402" s="4"/>
      <c r="CG1402" s="4"/>
      <c r="CH1402" s="4"/>
      <c r="CI1402" s="4"/>
      <c r="CJ1402" s="4"/>
      <c r="CK1402" s="4"/>
      <c r="CL1402" s="4"/>
      <c r="CM1402" s="4"/>
      <c r="CN1402" s="4"/>
      <c r="CO1402" s="4"/>
      <c r="CP1402" s="4"/>
      <c r="CQ1402" s="4"/>
      <c r="CR1402" s="4"/>
      <c r="CS1402" s="4"/>
      <c r="CT1402" s="4"/>
      <c r="CU1402" s="4"/>
      <c r="CV1402" s="4"/>
      <c r="CW1402" s="4"/>
      <c r="CX1402" s="4"/>
      <c r="CY1402" s="4"/>
      <c r="CZ1402" s="4"/>
      <c r="DA1402" s="4"/>
      <c r="DB1402" s="4"/>
      <c r="DC1402" s="4"/>
      <c r="DD1402" s="4"/>
      <c r="DE1402" s="4"/>
      <c r="DF1402" s="4"/>
      <c r="DG1402" s="4"/>
      <c r="DH1402" s="4"/>
      <c r="DI1402" s="4"/>
      <c r="DJ1402" s="4"/>
      <c r="DK1402" s="4"/>
      <c r="DL1402" s="4"/>
      <c r="DM1402" s="4"/>
      <c r="DN1402" s="4"/>
      <c r="DO1402" s="4"/>
      <c r="DP1402" s="4"/>
      <c r="DQ1402" s="4"/>
      <c r="DR1402" s="4"/>
      <c r="DS1402" s="4"/>
      <c r="DT1402" s="4"/>
      <c r="DU1402" s="4"/>
      <c r="DV1402" s="4"/>
      <c r="DW1402" s="4"/>
      <c r="DX1402" s="4"/>
      <c r="DY1402" s="4"/>
      <c r="DZ1402" s="4"/>
      <c r="EA1402" s="4"/>
      <c r="EB1402" s="4"/>
      <c r="EC1402" s="4"/>
      <c r="ED1402" s="4"/>
      <c r="EE1402" s="4"/>
      <c r="EF1402" s="4"/>
      <c r="EG1402" s="4"/>
      <c r="EH1402" s="4"/>
      <c r="EI1402" s="4"/>
      <c r="EJ1402" s="4"/>
      <c r="EK1402" s="4"/>
      <c r="EL1402" s="4"/>
      <c r="EM1402" s="4"/>
      <c r="EN1402" s="4"/>
      <c r="EO1402" s="4"/>
      <c r="EP1402" s="4"/>
      <c r="EQ1402" s="4"/>
      <c r="ER1402" s="4"/>
      <c r="ES1402" s="4"/>
      <c r="ET1402" s="4"/>
      <c r="EU1402" s="4"/>
      <c r="EV1402" s="4"/>
      <c r="EW1402" s="4"/>
      <c r="EX1402" s="4"/>
      <c r="EY1402" s="4"/>
      <c r="EZ1402" s="4"/>
      <c r="FA1402" s="4"/>
      <c r="FB1402" s="4"/>
      <c r="FC1402" s="4"/>
      <c r="FD1402" s="4"/>
      <c r="FE1402" s="4"/>
      <c r="FF1402" s="4"/>
      <c r="FG1402" s="4"/>
      <c r="FH1402" s="4"/>
      <c r="FI1402" s="4"/>
      <c r="FJ1402" s="4"/>
      <c r="FK1402" s="4"/>
      <c r="FL1402" s="4"/>
      <c r="FM1402" s="4"/>
      <c r="FN1402" s="4"/>
      <c r="FO1402" s="4"/>
      <c r="FP1402" s="4"/>
      <c r="FQ1402" s="4"/>
      <c r="FR1402" s="4"/>
    </row>
    <row r="1403" spans="19:174" s="10" customFormat="1" x14ac:dyDescent="0.25">
      <c r="S1403" s="92"/>
      <c r="T1403" s="1"/>
      <c r="U1403" s="1"/>
      <c r="V1403" s="1"/>
      <c r="W1403" s="1"/>
      <c r="X1403" s="1"/>
      <c r="Y1403" s="1"/>
      <c r="Z1403" s="2"/>
      <c r="AA1403" s="2"/>
      <c r="AB1403" s="2"/>
      <c r="AC1403" s="2"/>
      <c r="AD1403" s="2"/>
      <c r="AE1403" s="2"/>
      <c r="AF1403" s="2"/>
      <c r="AG1403" s="2"/>
      <c r="AH1403" s="2"/>
      <c r="AI1403" s="2"/>
      <c r="AJ1403" s="2"/>
      <c r="AK1403" s="2"/>
      <c r="AL1403" s="2"/>
      <c r="AM1403" s="2"/>
      <c r="AN1403" s="2"/>
      <c r="AO1403" s="2"/>
      <c r="AP1403" s="2"/>
      <c r="AQ1403" s="2"/>
      <c r="AR1403" s="2"/>
      <c r="AS1403" s="2"/>
      <c r="AT1403" s="2"/>
      <c r="AU1403" s="2"/>
      <c r="AV1403" s="2"/>
      <c r="AW1403" s="2"/>
      <c r="AX1403" s="2"/>
      <c r="AY1403" s="2"/>
      <c r="AZ1403" s="2"/>
      <c r="BA1403" s="2"/>
      <c r="BB1403" s="2"/>
      <c r="BC1403" s="2"/>
      <c r="BD1403" s="2"/>
      <c r="BE1403" s="2"/>
      <c r="BF1403" s="2"/>
      <c r="BG1403" s="2"/>
      <c r="BH1403" s="2"/>
      <c r="BI1403" s="2"/>
      <c r="BJ1403" s="2"/>
      <c r="BK1403" s="2"/>
      <c r="BL1403" s="2"/>
      <c r="BM1403" s="2"/>
      <c r="BN1403" s="2"/>
      <c r="BO1403" s="2"/>
      <c r="BP1403" s="2"/>
      <c r="BQ1403" s="3"/>
      <c r="BR1403" s="4"/>
      <c r="BS1403" s="4"/>
      <c r="BT1403" s="4"/>
      <c r="BU1403" s="4"/>
      <c r="BV1403" s="4"/>
      <c r="BW1403" s="4"/>
      <c r="BX1403" s="4"/>
      <c r="BY1403" s="4"/>
      <c r="BZ1403" s="4"/>
      <c r="CA1403" s="4"/>
      <c r="CB1403" s="4"/>
      <c r="CC1403" s="4"/>
      <c r="CD1403" s="4"/>
      <c r="CE1403" s="4"/>
      <c r="CF1403" s="4"/>
      <c r="CG1403" s="4"/>
      <c r="CH1403" s="4"/>
      <c r="CI1403" s="4"/>
      <c r="CJ1403" s="4"/>
      <c r="CK1403" s="4"/>
      <c r="CL1403" s="4"/>
      <c r="CM1403" s="4"/>
      <c r="CN1403" s="4"/>
      <c r="CO1403" s="4"/>
      <c r="CP1403" s="4"/>
      <c r="CQ1403" s="4"/>
      <c r="CR1403" s="4"/>
      <c r="CS1403" s="4"/>
      <c r="CT1403" s="4"/>
      <c r="CU1403" s="4"/>
      <c r="CV1403" s="4"/>
      <c r="CW1403" s="4"/>
      <c r="CX1403" s="4"/>
      <c r="CY1403" s="4"/>
      <c r="CZ1403" s="4"/>
      <c r="DA1403" s="4"/>
      <c r="DB1403" s="4"/>
      <c r="DC1403" s="4"/>
      <c r="DD1403" s="4"/>
      <c r="DE1403" s="4"/>
      <c r="DF1403" s="4"/>
      <c r="DG1403" s="4"/>
      <c r="DH1403" s="4"/>
      <c r="DI1403" s="4"/>
      <c r="DJ1403" s="4"/>
      <c r="DK1403" s="4"/>
      <c r="DL1403" s="4"/>
      <c r="DM1403" s="4"/>
      <c r="DN1403" s="4"/>
      <c r="DO1403" s="4"/>
      <c r="DP1403" s="4"/>
      <c r="DQ1403" s="4"/>
      <c r="DR1403" s="4"/>
      <c r="DS1403" s="4"/>
      <c r="DT1403" s="4"/>
      <c r="DU1403" s="4"/>
      <c r="DV1403" s="4"/>
      <c r="DW1403" s="4"/>
      <c r="DX1403" s="4"/>
      <c r="DY1403" s="4"/>
      <c r="DZ1403" s="4"/>
      <c r="EA1403" s="4"/>
      <c r="EB1403" s="4"/>
      <c r="EC1403" s="4"/>
      <c r="ED1403" s="4"/>
      <c r="EE1403" s="4"/>
      <c r="EF1403" s="4"/>
      <c r="EG1403" s="4"/>
      <c r="EH1403" s="4"/>
      <c r="EI1403" s="4"/>
      <c r="EJ1403" s="4"/>
      <c r="EK1403" s="4"/>
      <c r="EL1403" s="4"/>
      <c r="EM1403" s="4"/>
      <c r="EN1403" s="4"/>
      <c r="EO1403" s="4"/>
      <c r="EP1403" s="4"/>
      <c r="EQ1403" s="4"/>
      <c r="ER1403" s="4"/>
      <c r="ES1403" s="4"/>
      <c r="ET1403" s="4"/>
      <c r="EU1403" s="4"/>
      <c r="EV1403" s="4"/>
      <c r="EW1403" s="4"/>
      <c r="EX1403" s="4"/>
      <c r="EY1403" s="4"/>
      <c r="EZ1403" s="4"/>
      <c r="FA1403" s="4"/>
      <c r="FB1403" s="4"/>
      <c r="FC1403" s="4"/>
      <c r="FD1403" s="4"/>
      <c r="FE1403" s="4"/>
      <c r="FF1403" s="4"/>
      <c r="FG1403" s="4"/>
      <c r="FH1403" s="4"/>
      <c r="FI1403" s="4"/>
      <c r="FJ1403" s="4"/>
      <c r="FK1403" s="4"/>
      <c r="FL1403" s="4"/>
      <c r="FM1403" s="4"/>
      <c r="FN1403" s="4"/>
      <c r="FO1403" s="4"/>
      <c r="FP1403" s="4"/>
      <c r="FQ1403" s="4"/>
      <c r="FR1403" s="4"/>
    </row>
    <row r="1404" spans="19:174" s="10" customFormat="1" x14ac:dyDescent="0.25">
      <c r="S1404" s="92"/>
      <c r="T1404" s="1"/>
      <c r="U1404" s="1"/>
      <c r="V1404" s="1"/>
      <c r="W1404" s="1"/>
      <c r="X1404" s="1"/>
      <c r="Y1404" s="1"/>
      <c r="Z1404" s="2"/>
      <c r="AA1404" s="2"/>
      <c r="AB1404" s="2"/>
      <c r="AC1404" s="2"/>
      <c r="AD1404" s="2"/>
      <c r="AE1404" s="2"/>
      <c r="AF1404" s="2"/>
      <c r="AG1404" s="2"/>
      <c r="AH1404" s="2"/>
      <c r="AI1404" s="2"/>
      <c r="AJ1404" s="2"/>
      <c r="AK1404" s="2"/>
      <c r="AL1404" s="2"/>
      <c r="AM1404" s="2"/>
      <c r="AN1404" s="2"/>
      <c r="AO1404" s="2"/>
      <c r="AP1404" s="2"/>
      <c r="AQ1404" s="2"/>
      <c r="AR1404" s="2"/>
      <c r="AS1404" s="2"/>
      <c r="AT1404" s="2"/>
      <c r="AU1404" s="2"/>
      <c r="AV1404" s="2"/>
      <c r="AW1404" s="2"/>
      <c r="AX1404" s="2"/>
      <c r="AY1404" s="2"/>
      <c r="AZ1404" s="2"/>
      <c r="BA1404" s="2"/>
      <c r="BB1404" s="2"/>
      <c r="BC1404" s="2"/>
      <c r="BD1404" s="2"/>
      <c r="BE1404" s="2"/>
      <c r="BF1404" s="2"/>
      <c r="BG1404" s="2"/>
      <c r="BH1404" s="2"/>
      <c r="BI1404" s="2"/>
      <c r="BJ1404" s="2"/>
      <c r="BK1404" s="2"/>
      <c r="BL1404" s="2"/>
      <c r="BM1404" s="2"/>
      <c r="BN1404" s="2"/>
      <c r="BO1404" s="2"/>
      <c r="BP1404" s="2"/>
      <c r="BQ1404" s="3"/>
      <c r="BR1404" s="4"/>
      <c r="BS1404" s="4"/>
      <c r="BT1404" s="4"/>
      <c r="BU1404" s="4"/>
      <c r="BV1404" s="4"/>
      <c r="BW1404" s="4"/>
      <c r="BX1404" s="4"/>
      <c r="BY1404" s="4"/>
      <c r="BZ1404" s="4"/>
      <c r="CA1404" s="4"/>
      <c r="CB1404" s="4"/>
      <c r="CC1404" s="4"/>
      <c r="CD1404" s="4"/>
      <c r="CE1404" s="4"/>
      <c r="CF1404" s="4"/>
      <c r="CG1404" s="4"/>
      <c r="CH1404" s="4"/>
      <c r="CI1404" s="4"/>
      <c r="CJ1404" s="4"/>
      <c r="CK1404" s="4"/>
      <c r="CL1404" s="4"/>
      <c r="CM1404" s="4"/>
      <c r="CN1404" s="4"/>
      <c r="CO1404" s="4"/>
      <c r="CP1404" s="4"/>
      <c r="CQ1404" s="4"/>
      <c r="CR1404" s="4"/>
      <c r="CS1404" s="4"/>
      <c r="CT1404" s="4"/>
      <c r="CU1404" s="4"/>
      <c r="CV1404" s="4"/>
      <c r="CW1404" s="4"/>
      <c r="CX1404" s="4"/>
      <c r="CY1404" s="4"/>
      <c r="CZ1404" s="4"/>
      <c r="DA1404" s="4"/>
      <c r="DB1404" s="4"/>
      <c r="DC1404" s="4"/>
      <c r="DD1404" s="4"/>
      <c r="DE1404" s="4"/>
      <c r="DF1404" s="4"/>
      <c r="DG1404" s="4"/>
      <c r="DH1404" s="4"/>
      <c r="DI1404" s="4"/>
      <c r="DJ1404" s="4"/>
      <c r="DK1404" s="4"/>
      <c r="DL1404" s="4"/>
      <c r="DM1404" s="4"/>
      <c r="DN1404" s="4"/>
      <c r="DO1404" s="4"/>
      <c r="DP1404" s="4"/>
      <c r="DQ1404" s="4"/>
      <c r="DR1404" s="4"/>
      <c r="DS1404" s="4"/>
      <c r="DT1404" s="4"/>
      <c r="DU1404" s="4"/>
      <c r="DV1404" s="4"/>
      <c r="DW1404" s="4"/>
      <c r="DX1404" s="4"/>
      <c r="DY1404" s="4"/>
      <c r="DZ1404" s="4"/>
      <c r="EA1404" s="4"/>
      <c r="EB1404" s="4"/>
      <c r="EC1404" s="4"/>
      <c r="ED1404" s="4"/>
      <c r="EE1404" s="4"/>
      <c r="EF1404" s="4"/>
      <c r="EG1404" s="4"/>
      <c r="EH1404" s="4"/>
      <c r="EI1404" s="4"/>
      <c r="EJ1404" s="4"/>
      <c r="EK1404" s="4"/>
      <c r="EL1404" s="4"/>
      <c r="EM1404" s="4"/>
      <c r="EN1404" s="4"/>
      <c r="EO1404" s="4"/>
      <c r="EP1404" s="4"/>
      <c r="EQ1404" s="4"/>
      <c r="ER1404" s="4"/>
      <c r="ES1404" s="4"/>
      <c r="ET1404" s="4"/>
      <c r="EU1404" s="4"/>
      <c r="EV1404" s="4"/>
      <c r="EW1404" s="4"/>
      <c r="EX1404" s="4"/>
      <c r="EY1404" s="4"/>
      <c r="EZ1404" s="4"/>
      <c r="FA1404" s="4"/>
      <c r="FB1404" s="4"/>
      <c r="FC1404" s="4"/>
      <c r="FD1404" s="4"/>
      <c r="FE1404" s="4"/>
      <c r="FF1404" s="4"/>
      <c r="FG1404" s="4"/>
      <c r="FH1404" s="4"/>
      <c r="FI1404" s="4"/>
      <c r="FJ1404" s="4"/>
      <c r="FK1404" s="4"/>
      <c r="FL1404" s="4"/>
      <c r="FM1404" s="4"/>
      <c r="FN1404" s="4"/>
      <c r="FO1404" s="4"/>
      <c r="FP1404" s="4"/>
      <c r="FQ1404" s="4"/>
      <c r="FR1404" s="4"/>
    </row>
    <row r="1405" spans="19:174" s="10" customFormat="1" x14ac:dyDescent="0.25">
      <c r="S1405" s="92"/>
      <c r="T1405" s="1"/>
      <c r="U1405" s="1"/>
      <c r="V1405" s="1"/>
      <c r="W1405" s="1"/>
      <c r="X1405" s="1"/>
      <c r="Y1405" s="1"/>
      <c r="Z1405" s="2"/>
      <c r="AA1405" s="2"/>
      <c r="AB1405" s="2"/>
      <c r="AC1405" s="2"/>
      <c r="AD1405" s="2"/>
      <c r="AE1405" s="2"/>
      <c r="AF1405" s="2"/>
      <c r="AG1405" s="2"/>
      <c r="AH1405" s="2"/>
      <c r="AI1405" s="2"/>
      <c r="AJ1405" s="2"/>
      <c r="AK1405" s="2"/>
      <c r="AL1405" s="2"/>
      <c r="AM1405" s="2"/>
      <c r="AN1405" s="2"/>
      <c r="AO1405" s="2"/>
      <c r="AP1405" s="2"/>
      <c r="AQ1405" s="2"/>
      <c r="AR1405" s="2"/>
      <c r="AS1405" s="2"/>
      <c r="AT1405" s="2"/>
      <c r="AU1405" s="2"/>
      <c r="AV1405" s="2"/>
      <c r="AW1405" s="2"/>
      <c r="AX1405" s="2"/>
      <c r="AY1405" s="2"/>
      <c r="AZ1405" s="2"/>
      <c r="BA1405" s="2"/>
      <c r="BB1405" s="2"/>
      <c r="BC1405" s="2"/>
      <c r="BD1405" s="2"/>
      <c r="BE1405" s="2"/>
      <c r="BF1405" s="2"/>
      <c r="BG1405" s="2"/>
      <c r="BH1405" s="2"/>
      <c r="BI1405" s="2"/>
      <c r="BJ1405" s="2"/>
      <c r="BK1405" s="2"/>
      <c r="BL1405" s="2"/>
      <c r="BM1405" s="2"/>
      <c r="BN1405" s="2"/>
      <c r="BO1405" s="2"/>
      <c r="BP1405" s="2"/>
      <c r="BQ1405" s="3"/>
      <c r="BR1405" s="4"/>
      <c r="BS1405" s="4"/>
      <c r="BT1405" s="4"/>
      <c r="BU1405" s="4"/>
      <c r="BV1405" s="4"/>
      <c r="BW1405" s="4"/>
      <c r="BX1405" s="4"/>
      <c r="BY1405" s="4"/>
      <c r="BZ1405" s="4"/>
      <c r="CA1405" s="4"/>
      <c r="CB1405" s="4"/>
      <c r="CC1405" s="4"/>
      <c r="CD1405" s="4"/>
      <c r="CE1405" s="4"/>
      <c r="CF1405" s="4"/>
      <c r="CG1405" s="4"/>
      <c r="CH1405" s="4"/>
      <c r="CI1405" s="4"/>
      <c r="CJ1405" s="4"/>
      <c r="CK1405" s="4"/>
      <c r="CL1405" s="4"/>
      <c r="CM1405" s="4"/>
      <c r="CN1405" s="4"/>
      <c r="CO1405" s="4"/>
      <c r="CP1405" s="4"/>
      <c r="CQ1405" s="4"/>
      <c r="CR1405" s="4"/>
      <c r="CS1405" s="4"/>
      <c r="CT1405" s="4"/>
      <c r="CU1405" s="4"/>
      <c r="CV1405" s="4"/>
      <c r="CW1405" s="4"/>
      <c r="CX1405" s="4"/>
      <c r="CY1405" s="4"/>
      <c r="CZ1405" s="4"/>
      <c r="DA1405" s="4"/>
      <c r="DB1405" s="4"/>
      <c r="DC1405" s="4"/>
      <c r="DD1405" s="4"/>
      <c r="DE1405" s="4"/>
      <c r="DF1405" s="4"/>
      <c r="DG1405" s="4"/>
      <c r="DH1405" s="4"/>
      <c r="DI1405" s="4"/>
      <c r="DJ1405" s="4"/>
      <c r="DK1405" s="4"/>
      <c r="DL1405" s="4"/>
      <c r="DM1405" s="4"/>
      <c r="DN1405" s="4"/>
      <c r="DO1405" s="4"/>
      <c r="DP1405" s="4"/>
      <c r="DQ1405" s="4"/>
      <c r="DR1405" s="4"/>
      <c r="DS1405" s="4"/>
      <c r="DT1405" s="4"/>
      <c r="DU1405" s="4"/>
      <c r="DV1405" s="4"/>
      <c r="DW1405" s="4"/>
      <c r="DX1405" s="4"/>
      <c r="DY1405" s="4"/>
      <c r="DZ1405" s="4"/>
      <c r="EA1405" s="4"/>
      <c r="EB1405" s="4"/>
      <c r="EC1405" s="4"/>
      <c r="ED1405" s="4"/>
      <c r="EE1405" s="4"/>
      <c r="EF1405" s="4"/>
      <c r="EG1405" s="4"/>
      <c r="EH1405" s="4"/>
      <c r="EI1405" s="4"/>
      <c r="EJ1405" s="4"/>
      <c r="EK1405" s="4"/>
      <c r="EL1405" s="4"/>
      <c r="EM1405" s="4"/>
      <c r="EN1405" s="4"/>
      <c r="EO1405" s="4"/>
      <c r="EP1405" s="4"/>
      <c r="EQ1405" s="4"/>
      <c r="ER1405" s="4"/>
      <c r="ES1405" s="4"/>
      <c r="ET1405" s="4"/>
      <c r="EU1405" s="4"/>
      <c r="EV1405" s="4"/>
      <c r="EW1405" s="4"/>
      <c r="EX1405" s="4"/>
      <c r="EY1405" s="4"/>
      <c r="EZ1405" s="4"/>
      <c r="FA1405" s="4"/>
      <c r="FB1405" s="4"/>
      <c r="FC1405" s="4"/>
      <c r="FD1405" s="4"/>
      <c r="FE1405" s="4"/>
      <c r="FF1405" s="4"/>
      <c r="FG1405" s="4"/>
      <c r="FH1405" s="4"/>
      <c r="FI1405" s="4"/>
      <c r="FJ1405" s="4"/>
      <c r="FK1405" s="4"/>
      <c r="FL1405" s="4"/>
      <c r="FM1405" s="4"/>
      <c r="FN1405" s="4"/>
      <c r="FO1405" s="4"/>
      <c r="FP1405" s="4"/>
      <c r="FQ1405" s="4"/>
      <c r="FR1405" s="4"/>
    </row>
    <row r="1406" spans="19:174" s="10" customFormat="1" x14ac:dyDescent="0.25">
      <c r="S1406" s="92"/>
      <c r="T1406" s="1"/>
      <c r="U1406" s="1"/>
      <c r="V1406" s="1"/>
      <c r="W1406" s="1"/>
      <c r="X1406" s="1"/>
      <c r="Y1406" s="1"/>
      <c r="Z1406" s="2"/>
      <c r="AA1406" s="2"/>
      <c r="AB1406" s="2"/>
      <c r="AC1406" s="2"/>
      <c r="AD1406" s="2"/>
      <c r="AE1406" s="2"/>
      <c r="AF1406" s="2"/>
      <c r="AG1406" s="2"/>
      <c r="AH1406" s="2"/>
      <c r="AI1406" s="2"/>
      <c r="AJ1406" s="2"/>
      <c r="AK1406" s="2"/>
      <c r="AL1406" s="2"/>
      <c r="AM1406" s="2"/>
      <c r="AN1406" s="2"/>
      <c r="AO1406" s="2"/>
      <c r="AP1406" s="2"/>
      <c r="AQ1406" s="2"/>
      <c r="AR1406" s="2"/>
      <c r="AS1406" s="2"/>
      <c r="AT1406" s="2"/>
      <c r="AU1406" s="2"/>
      <c r="AV1406" s="2"/>
      <c r="AW1406" s="2"/>
      <c r="AX1406" s="2"/>
      <c r="AY1406" s="2"/>
      <c r="AZ1406" s="2"/>
      <c r="BA1406" s="2"/>
      <c r="BB1406" s="2"/>
      <c r="BC1406" s="2"/>
      <c r="BD1406" s="2"/>
      <c r="BE1406" s="2"/>
      <c r="BF1406" s="2"/>
      <c r="BG1406" s="2"/>
      <c r="BH1406" s="2"/>
      <c r="BI1406" s="2"/>
      <c r="BJ1406" s="2"/>
      <c r="BK1406" s="2"/>
      <c r="BL1406" s="2"/>
      <c r="BM1406" s="2"/>
      <c r="BN1406" s="2"/>
      <c r="BO1406" s="2"/>
      <c r="BP1406" s="2"/>
      <c r="BQ1406" s="3"/>
      <c r="BR1406" s="4"/>
      <c r="BS1406" s="4"/>
      <c r="BT1406" s="4"/>
      <c r="BU1406" s="4"/>
      <c r="BV1406" s="4"/>
      <c r="BW1406" s="4"/>
      <c r="BX1406" s="4"/>
      <c r="BY1406" s="4"/>
      <c r="BZ1406" s="4"/>
      <c r="CA1406" s="4"/>
      <c r="CB1406" s="4"/>
      <c r="CC1406" s="4"/>
      <c r="CD1406" s="4"/>
      <c r="CE1406" s="4"/>
      <c r="CF1406" s="4"/>
      <c r="CG1406" s="4"/>
      <c r="CH1406" s="4"/>
      <c r="CI1406" s="4"/>
      <c r="CJ1406" s="4"/>
      <c r="CK1406" s="4"/>
      <c r="CL1406" s="4"/>
      <c r="CM1406" s="4"/>
      <c r="CN1406" s="4"/>
      <c r="CO1406" s="4"/>
      <c r="CP1406" s="4"/>
      <c r="CQ1406" s="4"/>
      <c r="CR1406" s="4"/>
      <c r="CS1406" s="4"/>
      <c r="CT1406" s="4"/>
      <c r="CU1406" s="4"/>
      <c r="CV1406" s="4"/>
      <c r="CW1406" s="4"/>
      <c r="CX1406" s="4"/>
      <c r="CY1406" s="4"/>
      <c r="CZ1406" s="4"/>
      <c r="DA1406" s="4"/>
      <c r="DB1406" s="4"/>
      <c r="DC1406" s="4"/>
      <c r="DD1406" s="4"/>
      <c r="DE1406" s="4"/>
      <c r="DF1406" s="4"/>
      <c r="DG1406" s="4"/>
      <c r="DH1406" s="4"/>
      <c r="DI1406" s="4"/>
      <c r="DJ1406" s="4"/>
      <c r="DK1406" s="4"/>
      <c r="DL1406" s="4"/>
      <c r="DM1406" s="4"/>
      <c r="DN1406" s="4"/>
      <c r="DO1406" s="4"/>
      <c r="DP1406" s="4"/>
      <c r="DQ1406" s="4"/>
      <c r="DR1406" s="4"/>
      <c r="DS1406" s="4"/>
      <c r="DT1406" s="4"/>
      <c r="DU1406" s="4"/>
      <c r="DV1406" s="4"/>
      <c r="DW1406" s="4"/>
      <c r="DX1406" s="4"/>
      <c r="DY1406" s="4"/>
      <c r="DZ1406" s="4"/>
      <c r="EA1406" s="4"/>
      <c r="EB1406" s="4"/>
      <c r="EC1406" s="4"/>
      <c r="ED1406" s="4"/>
      <c r="EE1406" s="4"/>
      <c r="EF1406" s="4"/>
      <c r="EG1406" s="4"/>
      <c r="EH1406" s="4"/>
      <c r="EI1406" s="4"/>
      <c r="EJ1406" s="4"/>
      <c r="EK1406" s="4"/>
      <c r="EL1406" s="4"/>
      <c r="EM1406" s="4"/>
      <c r="EN1406" s="4"/>
      <c r="EO1406" s="4"/>
      <c r="EP1406" s="4"/>
      <c r="EQ1406" s="4"/>
      <c r="ER1406" s="4"/>
      <c r="ES1406" s="4"/>
      <c r="ET1406" s="4"/>
      <c r="EU1406" s="4"/>
      <c r="EV1406" s="4"/>
      <c r="EW1406" s="4"/>
      <c r="EX1406" s="4"/>
      <c r="EY1406" s="4"/>
      <c r="EZ1406" s="4"/>
      <c r="FA1406" s="4"/>
      <c r="FB1406" s="4"/>
      <c r="FC1406" s="4"/>
      <c r="FD1406" s="4"/>
      <c r="FE1406" s="4"/>
      <c r="FF1406" s="4"/>
      <c r="FG1406" s="4"/>
      <c r="FH1406" s="4"/>
      <c r="FI1406" s="4"/>
      <c r="FJ1406" s="4"/>
      <c r="FK1406" s="4"/>
      <c r="FL1406" s="4"/>
      <c r="FM1406" s="4"/>
      <c r="FN1406" s="4"/>
      <c r="FO1406" s="4"/>
      <c r="FP1406" s="4"/>
      <c r="FQ1406" s="4"/>
      <c r="FR1406" s="4"/>
    </row>
    <row r="1407" spans="19:174" s="10" customFormat="1" x14ac:dyDescent="0.25">
      <c r="S1407" s="92"/>
      <c r="T1407" s="1"/>
      <c r="U1407" s="1"/>
      <c r="V1407" s="1"/>
      <c r="W1407" s="1"/>
      <c r="X1407" s="1"/>
      <c r="Y1407" s="1"/>
      <c r="Z1407" s="2"/>
      <c r="AA1407" s="2"/>
      <c r="AB1407" s="2"/>
      <c r="AC1407" s="2"/>
      <c r="AD1407" s="2"/>
      <c r="AE1407" s="2"/>
      <c r="AF1407" s="2"/>
      <c r="AG1407" s="2"/>
      <c r="AH1407" s="2"/>
      <c r="AI1407" s="2"/>
      <c r="AJ1407" s="2"/>
      <c r="AK1407" s="2"/>
      <c r="AL1407" s="2"/>
      <c r="AM1407" s="2"/>
      <c r="AN1407" s="2"/>
      <c r="AO1407" s="2"/>
      <c r="AP1407" s="2"/>
      <c r="AQ1407" s="2"/>
      <c r="AR1407" s="2"/>
      <c r="AS1407" s="2"/>
      <c r="AT1407" s="2"/>
      <c r="AU1407" s="2"/>
      <c r="AV1407" s="2"/>
      <c r="AW1407" s="2"/>
      <c r="AX1407" s="2"/>
      <c r="AY1407" s="2"/>
      <c r="AZ1407" s="2"/>
      <c r="BA1407" s="2"/>
      <c r="BB1407" s="2"/>
      <c r="BC1407" s="2"/>
      <c r="BD1407" s="2"/>
      <c r="BE1407" s="2"/>
      <c r="BF1407" s="2"/>
      <c r="BG1407" s="2"/>
      <c r="BH1407" s="2"/>
      <c r="BI1407" s="2"/>
      <c r="BJ1407" s="2"/>
      <c r="BK1407" s="2"/>
      <c r="BL1407" s="2"/>
      <c r="BM1407" s="2"/>
      <c r="BN1407" s="2"/>
      <c r="BO1407" s="2"/>
      <c r="BP1407" s="2"/>
      <c r="BQ1407" s="3"/>
      <c r="BR1407" s="4"/>
      <c r="BS1407" s="4"/>
      <c r="BT1407" s="4"/>
      <c r="BU1407" s="4"/>
      <c r="BV1407" s="4"/>
      <c r="BW1407" s="4"/>
      <c r="BX1407" s="4"/>
      <c r="BY1407" s="4"/>
      <c r="BZ1407" s="4"/>
      <c r="CA1407" s="4"/>
      <c r="CB1407" s="4"/>
      <c r="CC1407" s="4"/>
      <c r="CD1407" s="4"/>
      <c r="CE1407" s="4"/>
      <c r="CF1407" s="4"/>
      <c r="CG1407" s="4"/>
      <c r="CH1407" s="4"/>
      <c r="CI1407" s="4"/>
      <c r="CJ1407" s="4"/>
      <c r="CK1407" s="4"/>
      <c r="CL1407" s="4"/>
      <c r="CM1407" s="4"/>
      <c r="CN1407" s="4"/>
      <c r="CO1407" s="4"/>
      <c r="CP1407" s="4"/>
      <c r="CQ1407" s="4"/>
      <c r="CR1407" s="4"/>
      <c r="CS1407" s="4"/>
      <c r="CT1407" s="4"/>
      <c r="CU1407" s="4"/>
      <c r="CV1407" s="4"/>
      <c r="CW1407" s="4"/>
      <c r="CX1407" s="4"/>
      <c r="CY1407" s="4"/>
      <c r="CZ1407" s="4"/>
      <c r="DA1407" s="4"/>
      <c r="DB1407" s="4"/>
      <c r="DC1407" s="4"/>
      <c r="DD1407" s="4"/>
      <c r="DE1407" s="4"/>
      <c r="DF1407" s="4"/>
      <c r="DG1407" s="4"/>
      <c r="DH1407" s="4"/>
      <c r="DI1407" s="4"/>
      <c r="DJ1407" s="4"/>
      <c r="DK1407" s="4"/>
      <c r="DL1407" s="4"/>
      <c r="DM1407" s="4"/>
      <c r="DN1407" s="4"/>
      <c r="DO1407" s="4"/>
      <c r="DP1407" s="4"/>
      <c r="DQ1407" s="4"/>
      <c r="DR1407" s="4"/>
      <c r="DS1407" s="4"/>
      <c r="DT1407" s="4"/>
      <c r="DU1407" s="4"/>
      <c r="DV1407" s="4"/>
      <c r="DW1407" s="4"/>
      <c r="DX1407" s="4"/>
      <c r="DY1407" s="4"/>
      <c r="DZ1407" s="4"/>
      <c r="EA1407" s="4"/>
      <c r="EB1407" s="4"/>
      <c r="EC1407" s="4"/>
      <c r="ED1407" s="4"/>
      <c r="EE1407" s="4"/>
      <c r="EF1407" s="4"/>
      <c r="EG1407" s="4"/>
      <c r="EH1407" s="4"/>
      <c r="EI1407" s="4"/>
      <c r="EJ1407" s="4"/>
      <c r="EK1407" s="4"/>
      <c r="EL1407" s="4"/>
      <c r="EM1407" s="4"/>
      <c r="EN1407" s="4"/>
      <c r="EO1407" s="4"/>
      <c r="EP1407" s="4"/>
      <c r="EQ1407" s="4"/>
      <c r="ER1407" s="4"/>
      <c r="ES1407" s="4"/>
      <c r="ET1407" s="4"/>
      <c r="EU1407" s="4"/>
      <c r="EV1407" s="4"/>
      <c r="EW1407" s="4"/>
      <c r="EX1407" s="4"/>
      <c r="EY1407" s="4"/>
      <c r="EZ1407" s="4"/>
      <c r="FA1407" s="4"/>
      <c r="FB1407" s="4"/>
      <c r="FC1407" s="4"/>
      <c r="FD1407" s="4"/>
      <c r="FE1407" s="4"/>
      <c r="FF1407" s="4"/>
      <c r="FG1407" s="4"/>
      <c r="FH1407" s="4"/>
      <c r="FI1407" s="4"/>
      <c r="FJ1407" s="4"/>
      <c r="FK1407" s="4"/>
      <c r="FL1407" s="4"/>
      <c r="FM1407" s="4"/>
      <c r="FN1407" s="4"/>
      <c r="FO1407" s="4"/>
      <c r="FP1407" s="4"/>
      <c r="FQ1407" s="4"/>
      <c r="FR1407" s="4"/>
    </row>
    <row r="1408" spans="19:174" s="10" customFormat="1" x14ac:dyDescent="0.25">
      <c r="S1408" s="92"/>
      <c r="T1408" s="1"/>
      <c r="U1408" s="1"/>
      <c r="V1408" s="1"/>
      <c r="W1408" s="1"/>
      <c r="X1408" s="1"/>
      <c r="Y1408" s="1"/>
      <c r="Z1408" s="2"/>
      <c r="AA1408" s="2"/>
      <c r="AB1408" s="2"/>
      <c r="AC1408" s="2"/>
      <c r="AD1408" s="2"/>
      <c r="AE1408" s="2"/>
      <c r="AF1408" s="2"/>
      <c r="AG1408" s="2"/>
      <c r="AH1408" s="2"/>
      <c r="AI1408" s="2"/>
      <c r="AJ1408" s="2"/>
      <c r="AK1408" s="2"/>
      <c r="AL1408" s="2"/>
      <c r="AM1408" s="2"/>
      <c r="AN1408" s="2"/>
      <c r="AO1408" s="2"/>
      <c r="AP1408" s="2"/>
      <c r="AQ1408" s="2"/>
      <c r="AR1408" s="2"/>
      <c r="AS1408" s="2"/>
      <c r="AT1408" s="2"/>
      <c r="AU1408" s="2"/>
      <c r="AV1408" s="2"/>
      <c r="AW1408" s="2"/>
      <c r="AX1408" s="2"/>
      <c r="AY1408" s="2"/>
      <c r="AZ1408" s="2"/>
      <c r="BA1408" s="2"/>
      <c r="BB1408" s="2"/>
      <c r="BC1408" s="2"/>
      <c r="BD1408" s="2"/>
      <c r="BE1408" s="2"/>
      <c r="BF1408" s="2"/>
      <c r="BG1408" s="2"/>
      <c r="BH1408" s="2"/>
      <c r="BI1408" s="2"/>
      <c r="BJ1408" s="2"/>
      <c r="BK1408" s="2"/>
      <c r="BL1408" s="2"/>
      <c r="BM1408" s="2"/>
      <c r="BN1408" s="2"/>
      <c r="BO1408" s="2"/>
      <c r="BP1408" s="2"/>
      <c r="BQ1408" s="3"/>
      <c r="BR1408" s="4"/>
      <c r="BS1408" s="4"/>
      <c r="BT1408" s="4"/>
      <c r="BU1408" s="4"/>
      <c r="BV1408" s="4"/>
      <c r="BW1408" s="4"/>
      <c r="BX1408" s="4"/>
      <c r="BY1408" s="4"/>
      <c r="BZ1408" s="4"/>
      <c r="CA1408" s="4"/>
      <c r="CB1408" s="4"/>
      <c r="CC1408" s="4"/>
      <c r="CD1408" s="4"/>
      <c r="CE1408" s="4"/>
      <c r="CF1408" s="4"/>
      <c r="CG1408" s="4"/>
      <c r="CH1408" s="4"/>
      <c r="CI1408" s="4"/>
      <c r="CJ1408" s="4"/>
      <c r="CK1408" s="4"/>
      <c r="CL1408" s="4"/>
      <c r="CM1408" s="4"/>
      <c r="CN1408" s="4"/>
      <c r="CO1408" s="4"/>
      <c r="CP1408" s="4"/>
      <c r="CQ1408" s="4"/>
      <c r="CR1408" s="4"/>
      <c r="CS1408" s="4"/>
      <c r="CT1408" s="4"/>
      <c r="CU1408" s="4"/>
      <c r="CV1408" s="4"/>
      <c r="CW1408" s="4"/>
      <c r="CX1408" s="4"/>
      <c r="CY1408" s="4"/>
      <c r="CZ1408" s="4"/>
      <c r="DA1408" s="4"/>
      <c r="DB1408" s="4"/>
      <c r="DC1408" s="4"/>
      <c r="DD1408" s="4"/>
      <c r="DE1408" s="4"/>
      <c r="DF1408" s="4"/>
      <c r="DG1408" s="4"/>
      <c r="DH1408" s="4"/>
      <c r="DI1408" s="4"/>
      <c r="DJ1408" s="4"/>
      <c r="DK1408" s="4"/>
      <c r="DL1408" s="4"/>
      <c r="DM1408" s="4"/>
      <c r="DN1408" s="4"/>
      <c r="DO1408" s="4"/>
      <c r="DP1408" s="4"/>
      <c r="DQ1408" s="4"/>
      <c r="DR1408" s="4"/>
      <c r="DS1408" s="4"/>
      <c r="DT1408" s="4"/>
      <c r="DU1408" s="4"/>
      <c r="DV1408" s="4"/>
      <c r="DW1408" s="4"/>
      <c r="DX1408" s="4"/>
      <c r="DY1408" s="4"/>
      <c r="DZ1408" s="4"/>
      <c r="EA1408" s="4"/>
      <c r="EB1408" s="4"/>
      <c r="EC1408" s="4"/>
      <c r="ED1408" s="4"/>
      <c r="EE1408" s="4"/>
      <c r="EF1408" s="4"/>
      <c r="EG1408" s="4"/>
      <c r="EH1408" s="4"/>
      <c r="EI1408" s="4"/>
      <c r="EJ1408" s="4"/>
      <c r="EK1408" s="4"/>
      <c r="EL1408" s="4"/>
      <c r="EM1408" s="4"/>
      <c r="EN1408" s="4"/>
      <c r="EO1408" s="4"/>
      <c r="EP1408" s="4"/>
      <c r="EQ1408" s="4"/>
      <c r="ER1408" s="4"/>
      <c r="ES1408" s="4"/>
      <c r="ET1408" s="4"/>
      <c r="EU1408" s="4"/>
      <c r="EV1408" s="4"/>
      <c r="EW1408" s="4"/>
      <c r="EX1408" s="4"/>
      <c r="EY1408" s="4"/>
      <c r="EZ1408" s="4"/>
      <c r="FA1408" s="4"/>
      <c r="FB1408" s="4"/>
      <c r="FC1408" s="4"/>
      <c r="FD1408" s="4"/>
      <c r="FE1408" s="4"/>
      <c r="FF1408" s="4"/>
      <c r="FG1408" s="4"/>
      <c r="FH1408" s="4"/>
      <c r="FI1408" s="4"/>
      <c r="FJ1408" s="4"/>
      <c r="FK1408" s="4"/>
      <c r="FL1408" s="4"/>
      <c r="FM1408" s="4"/>
      <c r="FN1408" s="4"/>
      <c r="FO1408" s="4"/>
      <c r="FP1408" s="4"/>
      <c r="FQ1408" s="4"/>
      <c r="FR1408" s="4"/>
    </row>
    <row r="1409" spans="19:174" s="10" customFormat="1" x14ac:dyDescent="0.25">
      <c r="S1409" s="92"/>
      <c r="T1409" s="1"/>
      <c r="U1409" s="1"/>
      <c r="V1409" s="1"/>
      <c r="W1409" s="1"/>
      <c r="X1409" s="1"/>
      <c r="Y1409" s="1"/>
      <c r="Z1409" s="2"/>
      <c r="AA1409" s="2"/>
      <c r="AB1409" s="2"/>
      <c r="AC1409" s="2"/>
      <c r="AD1409" s="2"/>
      <c r="AE1409" s="2"/>
      <c r="AF1409" s="2"/>
      <c r="AG1409" s="2"/>
      <c r="AH1409" s="2"/>
      <c r="AI1409" s="2"/>
      <c r="AJ1409" s="2"/>
      <c r="AK1409" s="2"/>
      <c r="AL1409" s="2"/>
      <c r="AM1409" s="2"/>
      <c r="AN1409" s="2"/>
      <c r="AO1409" s="2"/>
      <c r="AP1409" s="2"/>
      <c r="AQ1409" s="2"/>
      <c r="AR1409" s="2"/>
      <c r="AS1409" s="2"/>
      <c r="AT1409" s="2"/>
      <c r="AU1409" s="2"/>
      <c r="AV1409" s="2"/>
      <c r="AW1409" s="2"/>
      <c r="AX1409" s="2"/>
      <c r="AY1409" s="2"/>
      <c r="AZ1409" s="2"/>
      <c r="BA1409" s="2"/>
      <c r="BB1409" s="2"/>
      <c r="BC1409" s="2"/>
      <c r="BD1409" s="2"/>
      <c r="BE1409" s="2"/>
      <c r="BF1409" s="2"/>
      <c r="BG1409" s="2"/>
      <c r="BH1409" s="2"/>
      <c r="BI1409" s="2"/>
      <c r="BJ1409" s="2"/>
      <c r="BK1409" s="2"/>
      <c r="BL1409" s="2"/>
      <c r="BM1409" s="2"/>
      <c r="BN1409" s="2"/>
      <c r="BO1409" s="2"/>
      <c r="BP1409" s="2"/>
      <c r="BQ1409" s="3"/>
      <c r="BR1409" s="4"/>
      <c r="BS1409" s="4"/>
      <c r="BT1409" s="4"/>
      <c r="BU1409" s="4"/>
      <c r="BV1409" s="4"/>
      <c r="BW1409" s="4"/>
      <c r="BX1409" s="4"/>
      <c r="BY1409" s="4"/>
      <c r="BZ1409" s="4"/>
      <c r="CA1409" s="4"/>
      <c r="CB1409" s="4"/>
      <c r="CC1409" s="4"/>
      <c r="CD1409" s="4"/>
      <c r="CE1409" s="4"/>
      <c r="CF1409" s="4"/>
      <c r="CG1409" s="4"/>
      <c r="CH1409" s="4"/>
      <c r="CI1409" s="4"/>
      <c r="CJ1409" s="4"/>
      <c r="CK1409" s="4"/>
      <c r="CL1409" s="4"/>
      <c r="CM1409" s="4"/>
      <c r="CN1409" s="4"/>
      <c r="CO1409" s="4"/>
      <c r="CP1409" s="4"/>
      <c r="CQ1409" s="4"/>
      <c r="CR1409" s="4"/>
      <c r="CS1409" s="4"/>
      <c r="CT1409" s="4"/>
      <c r="CU1409" s="4"/>
      <c r="CV1409" s="4"/>
      <c r="CW1409" s="4"/>
      <c r="CX1409" s="4"/>
      <c r="CY1409" s="4"/>
      <c r="CZ1409" s="4"/>
      <c r="DA1409" s="4"/>
      <c r="DB1409" s="4"/>
      <c r="DC1409" s="4"/>
      <c r="DD1409" s="4"/>
      <c r="DE1409" s="4"/>
      <c r="DF1409" s="4"/>
      <c r="DG1409" s="4"/>
      <c r="DH1409" s="4"/>
      <c r="DI1409" s="4"/>
      <c r="DJ1409" s="4"/>
      <c r="DK1409" s="4"/>
      <c r="DL1409" s="4"/>
      <c r="DM1409" s="4"/>
      <c r="DN1409" s="4"/>
      <c r="DO1409" s="4"/>
      <c r="DP1409" s="4"/>
      <c r="DQ1409" s="4"/>
      <c r="DR1409" s="4"/>
      <c r="DS1409" s="4"/>
      <c r="DT1409" s="4"/>
      <c r="DU1409" s="4"/>
      <c r="DV1409" s="4"/>
      <c r="DW1409" s="4"/>
      <c r="DX1409" s="4"/>
      <c r="DY1409" s="4"/>
      <c r="DZ1409" s="4"/>
      <c r="EA1409" s="4"/>
      <c r="EB1409" s="4"/>
      <c r="EC1409" s="4"/>
      <c r="ED1409" s="4"/>
      <c r="EE1409" s="4"/>
      <c r="EF1409" s="4"/>
      <c r="EG1409" s="4"/>
      <c r="EH1409" s="4"/>
      <c r="EI1409" s="4"/>
      <c r="EJ1409" s="4"/>
      <c r="EK1409" s="4"/>
      <c r="EL1409" s="4"/>
      <c r="EM1409" s="4"/>
      <c r="EN1409" s="4"/>
      <c r="EO1409" s="4"/>
      <c r="EP1409" s="4"/>
      <c r="EQ1409" s="4"/>
      <c r="ER1409" s="4"/>
      <c r="ES1409" s="4"/>
      <c r="ET1409" s="4"/>
      <c r="EU1409" s="4"/>
      <c r="EV1409" s="4"/>
      <c r="EW1409" s="4"/>
      <c r="EX1409" s="4"/>
      <c r="EY1409" s="4"/>
      <c r="EZ1409" s="4"/>
      <c r="FA1409" s="4"/>
      <c r="FB1409" s="4"/>
      <c r="FC1409" s="4"/>
      <c r="FD1409" s="4"/>
      <c r="FE1409" s="4"/>
      <c r="FF1409" s="4"/>
      <c r="FG1409" s="4"/>
      <c r="FH1409" s="4"/>
      <c r="FI1409" s="4"/>
      <c r="FJ1409" s="4"/>
      <c r="FK1409" s="4"/>
      <c r="FL1409" s="4"/>
      <c r="FM1409" s="4"/>
      <c r="FN1409" s="4"/>
      <c r="FO1409" s="4"/>
      <c r="FP1409" s="4"/>
      <c r="FQ1409" s="4"/>
      <c r="FR1409" s="4"/>
    </row>
    <row r="1410" spans="19:174" s="10" customFormat="1" x14ac:dyDescent="0.25">
      <c r="S1410" s="92"/>
      <c r="T1410" s="1"/>
      <c r="U1410" s="1"/>
      <c r="V1410" s="1"/>
      <c r="W1410" s="1"/>
      <c r="X1410" s="1"/>
      <c r="Y1410" s="1"/>
      <c r="Z1410" s="2"/>
      <c r="AA1410" s="2"/>
      <c r="AB1410" s="2"/>
      <c r="AC1410" s="2"/>
      <c r="AD1410" s="2"/>
      <c r="AE1410" s="2"/>
      <c r="AF1410" s="2"/>
      <c r="AG1410" s="2"/>
      <c r="AH1410" s="2"/>
      <c r="AI1410" s="2"/>
      <c r="AJ1410" s="2"/>
      <c r="AK1410" s="2"/>
      <c r="AL1410" s="2"/>
      <c r="AM1410" s="2"/>
      <c r="AN1410" s="2"/>
      <c r="AO1410" s="2"/>
      <c r="AP1410" s="2"/>
      <c r="AQ1410" s="2"/>
      <c r="AR1410" s="2"/>
      <c r="AS1410" s="2"/>
      <c r="AT1410" s="2"/>
      <c r="AU1410" s="2"/>
      <c r="AV1410" s="2"/>
      <c r="AW1410" s="2"/>
      <c r="AX1410" s="2"/>
      <c r="AY1410" s="2"/>
      <c r="AZ1410" s="2"/>
      <c r="BA1410" s="2"/>
      <c r="BB1410" s="2"/>
      <c r="BC1410" s="2"/>
      <c r="BD1410" s="2"/>
      <c r="BE1410" s="2"/>
      <c r="BF1410" s="2"/>
      <c r="BG1410" s="2"/>
      <c r="BH1410" s="2"/>
      <c r="BI1410" s="2"/>
      <c r="BJ1410" s="2"/>
      <c r="BK1410" s="2"/>
      <c r="BL1410" s="2"/>
      <c r="BM1410" s="2"/>
      <c r="BN1410" s="2"/>
      <c r="BO1410" s="2"/>
      <c r="BP1410" s="2"/>
      <c r="BQ1410" s="3"/>
      <c r="BR1410" s="4"/>
      <c r="BS1410" s="4"/>
      <c r="BT1410" s="4"/>
      <c r="BU1410" s="4"/>
      <c r="BV1410" s="4"/>
      <c r="BW1410" s="4"/>
      <c r="BX1410" s="4"/>
      <c r="BY1410" s="4"/>
      <c r="BZ1410" s="4"/>
      <c r="CA1410" s="4"/>
      <c r="CB1410" s="4"/>
      <c r="CC1410" s="4"/>
      <c r="CD1410" s="4"/>
      <c r="CE1410" s="4"/>
      <c r="CF1410" s="4"/>
      <c r="CG1410" s="4"/>
      <c r="CH1410" s="4"/>
      <c r="CI1410" s="4"/>
      <c r="CJ1410" s="4"/>
      <c r="CK1410" s="4"/>
      <c r="CL1410" s="4"/>
      <c r="CM1410" s="4"/>
      <c r="CN1410" s="4"/>
      <c r="CO1410" s="4"/>
      <c r="CP1410" s="4"/>
      <c r="CQ1410" s="4"/>
      <c r="CR1410" s="4"/>
      <c r="CS1410" s="4"/>
      <c r="CT1410" s="4"/>
      <c r="CU1410" s="4"/>
      <c r="CV1410" s="4"/>
      <c r="CW1410" s="4"/>
      <c r="CX1410" s="4"/>
      <c r="CY1410" s="4"/>
      <c r="CZ1410" s="4"/>
      <c r="DA1410" s="4"/>
      <c r="DB1410" s="4"/>
      <c r="DC1410" s="4"/>
      <c r="DD1410" s="4"/>
      <c r="DE1410" s="4"/>
      <c r="DF1410" s="4"/>
      <c r="DG1410" s="4"/>
      <c r="DH1410" s="4"/>
      <c r="DI1410" s="4"/>
      <c r="DJ1410" s="4"/>
      <c r="DK1410" s="4"/>
      <c r="DL1410" s="4"/>
      <c r="DM1410" s="4"/>
      <c r="DN1410" s="4"/>
      <c r="DO1410" s="4"/>
      <c r="DP1410" s="4"/>
      <c r="DQ1410" s="4"/>
      <c r="DR1410" s="4"/>
      <c r="DS1410" s="4"/>
      <c r="DT1410" s="4"/>
      <c r="DU1410" s="4"/>
      <c r="DV1410" s="4"/>
      <c r="DW1410" s="4"/>
      <c r="DX1410" s="4"/>
      <c r="DY1410" s="4"/>
      <c r="DZ1410" s="4"/>
      <c r="EA1410" s="4"/>
      <c r="EB1410" s="4"/>
      <c r="EC1410" s="4"/>
      <c r="ED1410" s="4"/>
      <c r="EE1410" s="4"/>
      <c r="EF1410" s="4"/>
      <c r="EG1410" s="4"/>
      <c r="EH1410" s="4"/>
      <c r="EI1410" s="4"/>
      <c r="EJ1410" s="4"/>
      <c r="EK1410" s="4"/>
      <c r="EL1410" s="4"/>
      <c r="EM1410" s="4"/>
      <c r="EN1410" s="4"/>
      <c r="EO1410" s="4"/>
      <c r="EP1410" s="4"/>
      <c r="EQ1410" s="4"/>
      <c r="ER1410" s="4"/>
      <c r="ES1410" s="4"/>
      <c r="ET1410" s="4"/>
      <c r="EU1410" s="4"/>
      <c r="EV1410" s="4"/>
      <c r="EW1410" s="4"/>
      <c r="EX1410" s="4"/>
      <c r="EY1410" s="4"/>
      <c r="EZ1410" s="4"/>
      <c r="FA1410" s="4"/>
      <c r="FB1410" s="4"/>
      <c r="FC1410" s="4"/>
      <c r="FD1410" s="4"/>
      <c r="FE1410" s="4"/>
      <c r="FF1410" s="4"/>
      <c r="FG1410" s="4"/>
      <c r="FH1410" s="4"/>
      <c r="FI1410" s="4"/>
      <c r="FJ1410" s="4"/>
      <c r="FK1410" s="4"/>
      <c r="FL1410" s="4"/>
      <c r="FM1410" s="4"/>
      <c r="FN1410" s="4"/>
      <c r="FO1410" s="4"/>
      <c r="FP1410" s="4"/>
      <c r="FQ1410" s="4"/>
      <c r="FR1410" s="4"/>
    </row>
    <row r="1411" spans="19:174" s="10" customFormat="1" x14ac:dyDescent="0.25">
      <c r="S1411" s="92"/>
      <c r="T1411" s="1"/>
      <c r="U1411" s="1"/>
      <c r="V1411" s="1"/>
      <c r="W1411" s="1"/>
      <c r="X1411" s="1"/>
      <c r="Y1411" s="1"/>
      <c r="Z1411" s="2"/>
      <c r="AA1411" s="2"/>
      <c r="AB1411" s="2"/>
      <c r="AC1411" s="2"/>
      <c r="AD1411" s="2"/>
      <c r="AE1411" s="2"/>
      <c r="AF1411" s="2"/>
      <c r="AG1411" s="2"/>
      <c r="AH1411" s="2"/>
      <c r="AI1411" s="2"/>
      <c r="AJ1411" s="2"/>
      <c r="AK1411" s="2"/>
      <c r="AL1411" s="2"/>
      <c r="AM1411" s="2"/>
      <c r="AN1411" s="2"/>
      <c r="AO1411" s="2"/>
      <c r="AP1411" s="2"/>
      <c r="AQ1411" s="2"/>
      <c r="AR1411" s="2"/>
      <c r="AS1411" s="2"/>
      <c r="AT1411" s="2"/>
      <c r="AU1411" s="2"/>
      <c r="AV1411" s="2"/>
      <c r="AW1411" s="2"/>
      <c r="AX1411" s="2"/>
      <c r="AY1411" s="2"/>
      <c r="AZ1411" s="2"/>
      <c r="BA1411" s="2"/>
      <c r="BB1411" s="2"/>
      <c r="BC1411" s="2"/>
      <c r="BD1411" s="2"/>
      <c r="BE1411" s="2"/>
      <c r="BF1411" s="2"/>
      <c r="BG1411" s="2"/>
      <c r="BH1411" s="2"/>
      <c r="BI1411" s="2"/>
      <c r="BJ1411" s="2"/>
      <c r="BK1411" s="2"/>
      <c r="BL1411" s="2"/>
      <c r="BM1411" s="2"/>
      <c r="BN1411" s="2"/>
      <c r="BO1411" s="2"/>
      <c r="BP1411" s="2"/>
      <c r="BQ1411" s="3"/>
      <c r="BR1411" s="4"/>
      <c r="BS1411" s="4"/>
      <c r="BT1411" s="4"/>
      <c r="BU1411" s="4"/>
      <c r="BV1411" s="4"/>
      <c r="BW1411" s="4"/>
      <c r="BX1411" s="4"/>
      <c r="BY1411" s="4"/>
      <c r="BZ1411" s="4"/>
      <c r="CA1411" s="4"/>
      <c r="CB1411" s="4"/>
      <c r="CC1411" s="4"/>
      <c r="CD1411" s="4"/>
      <c r="CE1411" s="4"/>
      <c r="CF1411" s="4"/>
      <c r="CG1411" s="4"/>
      <c r="CH1411" s="4"/>
      <c r="CI1411" s="4"/>
      <c r="CJ1411" s="4"/>
      <c r="CK1411" s="4"/>
      <c r="CL1411" s="4"/>
      <c r="CM1411" s="4"/>
      <c r="CN1411" s="4"/>
      <c r="CO1411" s="4"/>
      <c r="CP1411" s="4"/>
      <c r="CQ1411" s="4"/>
      <c r="CR1411" s="4"/>
      <c r="CS1411" s="4"/>
      <c r="CT1411" s="4"/>
      <c r="CU1411" s="4"/>
      <c r="CV1411" s="4"/>
      <c r="CW1411" s="4"/>
      <c r="CX1411" s="4"/>
      <c r="CY1411" s="4"/>
      <c r="CZ1411" s="4"/>
      <c r="DA1411" s="4"/>
      <c r="DB1411" s="4"/>
      <c r="DC1411" s="4"/>
      <c r="DD1411" s="4"/>
      <c r="DE1411" s="4"/>
      <c r="DF1411" s="4"/>
      <c r="DG1411" s="4"/>
      <c r="DH1411" s="4"/>
      <c r="DI1411" s="4"/>
      <c r="DJ1411" s="4"/>
      <c r="DK1411" s="4"/>
      <c r="DL1411" s="4"/>
      <c r="DM1411" s="4"/>
      <c r="DN1411" s="4"/>
      <c r="DO1411" s="4"/>
      <c r="DP1411" s="4"/>
      <c r="DQ1411" s="4"/>
      <c r="DR1411" s="4"/>
      <c r="DS1411" s="4"/>
      <c r="DT1411" s="4"/>
      <c r="DU1411" s="4"/>
      <c r="DV1411" s="4"/>
      <c r="DW1411" s="4"/>
      <c r="DX1411" s="4"/>
      <c r="DY1411" s="4"/>
      <c r="DZ1411" s="4"/>
      <c r="EA1411" s="4"/>
      <c r="EB1411" s="4"/>
      <c r="EC1411" s="4"/>
      <c r="ED1411" s="4"/>
      <c r="EE1411" s="4"/>
      <c r="EF1411" s="4"/>
      <c r="EG1411" s="4"/>
      <c r="EH1411" s="4"/>
      <c r="EI1411" s="4"/>
      <c r="EJ1411" s="4"/>
      <c r="EK1411" s="4"/>
      <c r="EL1411" s="4"/>
      <c r="EM1411" s="4"/>
      <c r="EN1411" s="4"/>
      <c r="EO1411" s="4"/>
      <c r="EP1411" s="4"/>
      <c r="EQ1411" s="4"/>
      <c r="ER1411" s="4"/>
      <c r="ES1411" s="4"/>
      <c r="ET1411" s="4"/>
      <c r="EU1411" s="4"/>
      <c r="EV1411" s="4"/>
      <c r="EW1411" s="4"/>
      <c r="EX1411" s="4"/>
      <c r="EY1411" s="4"/>
      <c r="EZ1411" s="4"/>
      <c r="FA1411" s="4"/>
      <c r="FB1411" s="4"/>
      <c r="FC1411" s="4"/>
      <c r="FD1411" s="4"/>
      <c r="FE1411" s="4"/>
      <c r="FF1411" s="4"/>
      <c r="FG1411" s="4"/>
      <c r="FH1411" s="4"/>
      <c r="FI1411" s="4"/>
      <c r="FJ1411" s="4"/>
      <c r="FK1411" s="4"/>
      <c r="FL1411" s="4"/>
      <c r="FM1411" s="4"/>
      <c r="FN1411" s="4"/>
      <c r="FO1411" s="4"/>
      <c r="FP1411" s="4"/>
      <c r="FQ1411" s="4"/>
      <c r="FR1411" s="4"/>
    </row>
    <row r="1412" spans="19:174" s="10" customFormat="1" x14ac:dyDescent="0.25">
      <c r="S1412" s="92"/>
      <c r="T1412" s="1"/>
      <c r="U1412" s="1"/>
      <c r="V1412" s="1"/>
      <c r="W1412" s="1"/>
      <c r="X1412" s="1"/>
      <c r="Y1412" s="1"/>
      <c r="Z1412" s="2"/>
      <c r="AA1412" s="2"/>
      <c r="AB1412" s="2"/>
      <c r="AC1412" s="2"/>
      <c r="AD1412" s="2"/>
      <c r="AE1412" s="2"/>
      <c r="AF1412" s="2"/>
      <c r="AG1412" s="2"/>
      <c r="AH1412" s="2"/>
      <c r="AI1412" s="2"/>
      <c r="AJ1412" s="2"/>
      <c r="AK1412" s="2"/>
      <c r="AL1412" s="2"/>
      <c r="AM1412" s="2"/>
      <c r="AN1412" s="2"/>
      <c r="AO1412" s="2"/>
      <c r="AP1412" s="2"/>
      <c r="AQ1412" s="2"/>
      <c r="AR1412" s="2"/>
      <c r="AS1412" s="2"/>
      <c r="AT1412" s="2"/>
      <c r="AU1412" s="2"/>
      <c r="AV1412" s="2"/>
      <c r="AW1412" s="2"/>
      <c r="AX1412" s="2"/>
      <c r="AY1412" s="2"/>
      <c r="AZ1412" s="2"/>
      <c r="BA1412" s="2"/>
      <c r="BB1412" s="2"/>
      <c r="BC1412" s="2"/>
      <c r="BD1412" s="2"/>
      <c r="BE1412" s="2"/>
      <c r="BF1412" s="2"/>
      <c r="BG1412" s="2"/>
      <c r="BH1412" s="2"/>
      <c r="BI1412" s="2"/>
      <c r="BJ1412" s="2"/>
      <c r="BK1412" s="2"/>
      <c r="BL1412" s="2"/>
      <c r="BM1412" s="2"/>
      <c r="BN1412" s="2"/>
      <c r="BO1412" s="2"/>
      <c r="BP1412" s="2"/>
      <c r="BQ1412" s="3"/>
      <c r="BR1412" s="4"/>
      <c r="BS1412" s="4"/>
      <c r="BT1412" s="4"/>
      <c r="BU1412" s="4"/>
      <c r="BV1412" s="4"/>
      <c r="BW1412" s="4"/>
      <c r="BX1412" s="4"/>
      <c r="BY1412" s="4"/>
      <c r="BZ1412" s="4"/>
      <c r="CA1412" s="4"/>
      <c r="CB1412" s="4"/>
      <c r="CC1412" s="4"/>
      <c r="CD1412" s="4"/>
      <c r="CE1412" s="4"/>
      <c r="CF1412" s="4"/>
      <c r="CG1412" s="4"/>
      <c r="CH1412" s="4"/>
      <c r="CI1412" s="4"/>
      <c r="CJ1412" s="4"/>
      <c r="CK1412" s="4"/>
      <c r="CL1412" s="4"/>
      <c r="CM1412" s="4"/>
      <c r="CN1412" s="4"/>
      <c r="CO1412" s="4"/>
      <c r="CP1412" s="4"/>
      <c r="CQ1412" s="4"/>
      <c r="CR1412" s="4"/>
      <c r="CS1412" s="4"/>
      <c r="CT1412" s="4"/>
      <c r="CU1412" s="4"/>
      <c r="CV1412" s="4"/>
      <c r="CW1412" s="4"/>
      <c r="CX1412" s="4"/>
      <c r="CY1412" s="4"/>
      <c r="CZ1412" s="4"/>
      <c r="DA1412" s="4"/>
      <c r="DB1412" s="4"/>
      <c r="DC1412" s="4"/>
      <c r="DD1412" s="4"/>
      <c r="DE1412" s="4"/>
      <c r="DF1412" s="4"/>
      <c r="DG1412" s="4"/>
      <c r="DH1412" s="4"/>
      <c r="DI1412" s="4"/>
      <c r="DJ1412" s="4"/>
      <c r="DK1412" s="4"/>
      <c r="DL1412" s="4"/>
      <c r="DM1412" s="4"/>
      <c r="DN1412" s="4"/>
      <c r="DO1412" s="4"/>
      <c r="DP1412" s="4"/>
      <c r="DQ1412" s="4"/>
      <c r="DR1412" s="4"/>
      <c r="DS1412" s="4"/>
      <c r="DT1412" s="4"/>
      <c r="DU1412" s="4"/>
      <c r="DV1412" s="4"/>
      <c r="DW1412" s="4"/>
      <c r="DX1412" s="4"/>
      <c r="DY1412" s="4"/>
      <c r="DZ1412" s="4"/>
      <c r="EA1412" s="4"/>
      <c r="EB1412" s="4"/>
      <c r="EC1412" s="4"/>
      <c r="ED1412" s="4"/>
      <c r="EE1412" s="4"/>
      <c r="EF1412" s="4"/>
      <c r="EG1412" s="4"/>
      <c r="EH1412" s="4"/>
      <c r="EI1412" s="4"/>
      <c r="EJ1412" s="4"/>
      <c r="EK1412" s="4"/>
      <c r="EL1412" s="4"/>
      <c r="EM1412" s="4"/>
      <c r="EN1412" s="4"/>
      <c r="EO1412" s="4"/>
      <c r="EP1412" s="4"/>
      <c r="EQ1412" s="4"/>
      <c r="ER1412" s="4"/>
      <c r="ES1412" s="4"/>
      <c r="ET1412" s="4"/>
      <c r="EU1412" s="4"/>
      <c r="EV1412" s="4"/>
      <c r="EW1412" s="4"/>
      <c r="EX1412" s="4"/>
      <c r="EY1412" s="4"/>
      <c r="EZ1412" s="4"/>
      <c r="FA1412" s="4"/>
      <c r="FB1412" s="4"/>
      <c r="FC1412" s="4"/>
      <c r="FD1412" s="4"/>
      <c r="FE1412" s="4"/>
      <c r="FF1412" s="4"/>
      <c r="FG1412" s="4"/>
      <c r="FH1412" s="4"/>
      <c r="FI1412" s="4"/>
      <c r="FJ1412" s="4"/>
      <c r="FK1412" s="4"/>
      <c r="FL1412" s="4"/>
      <c r="FM1412" s="4"/>
      <c r="FN1412" s="4"/>
      <c r="FO1412" s="4"/>
      <c r="FP1412" s="4"/>
      <c r="FQ1412" s="4"/>
      <c r="FR1412" s="4"/>
    </row>
    <row r="1413" spans="19:174" s="10" customFormat="1" x14ac:dyDescent="0.25">
      <c r="S1413" s="92"/>
      <c r="T1413" s="1"/>
      <c r="U1413" s="1"/>
      <c r="V1413" s="1"/>
      <c r="W1413" s="1"/>
      <c r="X1413" s="1"/>
      <c r="Y1413" s="1"/>
      <c r="Z1413" s="2"/>
      <c r="AA1413" s="2"/>
      <c r="AB1413" s="2"/>
      <c r="AC1413" s="2"/>
      <c r="AD1413" s="2"/>
      <c r="AE1413" s="2"/>
      <c r="AF1413" s="2"/>
      <c r="AG1413" s="2"/>
      <c r="AH1413" s="2"/>
      <c r="AI1413" s="2"/>
      <c r="AJ1413" s="2"/>
      <c r="AK1413" s="2"/>
      <c r="AL1413" s="2"/>
      <c r="AM1413" s="2"/>
      <c r="AN1413" s="2"/>
      <c r="AO1413" s="2"/>
      <c r="AP1413" s="2"/>
      <c r="AQ1413" s="2"/>
      <c r="AR1413" s="2"/>
      <c r="AS1413" s="2"/>
      <c r="AT1413" s="2"/>
      <c r="AU1413" s="2"/>
      <c r="AV1413" s="2"/>
      <c r="AW1413" s="2"/>
      <c r="AX1413" s="2"/>
      <c r="AY1413" s="2"/>
      <c r="AZ1413" s="2"/>
      <c r="BA1413" s="2"/>
      <c r="BB1413" s="2"/>
      <c r="BC1413" s="2"/>
      <c r="BD1413" s="2"/>
      <c r="BE1413" s="2"/>
      <c r="BF1413" s="2"/>
      <c r="BG1413" s="2"/>
      <c r="BH1413" s="2"/>
      <c r="BI1413" s="2"/>
      <c r="BJ1413" s="2"/>
      <c r="BK1413" s="2"/>
      <c r="BL1413" s="2"/>
      <c r="BM1413" s="2"/>
      <c r="BN1413" s="2"/>
      <c r="BO1413" s="2"/>
      <c r="BP1413" s="2"/>
      <c r="BQ1413" s="3"/>
      <c r="BR1413" s="4"/>
      <c r="BS1413" s="4"/>
      <c r="BT1413" s="4"/>
      <c r="BU1413" s="4"/>
      <c r="BV1413" s="4"/>
      <c r="BW1413" s="4"/>
      <c r="BX1413" s="4"/>
      <c r="BY1413" s="4"/>
      <c r="BZ1413" s="4"/>
      <c r="CA1413" s="4"/>
      <c r="CB1413" s="4"/>
      <c r="CC1413" s="4"/>
      <c r="CD1413" s="4"/>
      <c r="CE1413" s="4"/>
      <c r="CF1413" s="4"/>
      <c r="CG1413" s="4"/>
      <c r="CH1413" s="4"/>
      <c r="CI1413" s="4"/>
      <c r="CJ1413" s="4"/>
      <c r="CK1413" s="4"/>
      <c r="CL1413" s="4"/>
      <c r="CM1413" s="4"/>
      <c r="CN1413" s="4"/>
      <c r="CO1413" s="4"/>
      <c r="CP1413" s="4"/>
      <c r="CQ1413" s="4"/>
      <c r="CR1413" s="4"/>
      <c r="CS1413" s="4"/>
      <c r="CT1413" s="4"/>
      <c r="CU1413" s="4"/>
      <c r="CV1413" s="4"/>
      <c r="CW1413" s="4"/>
      <c r="CX1413" s="4"/>
      <c r="CY1413" s="4"/>
      <c r="CZ1413" s="4"/>
      <c r="DA1413" s="4"/>
      <c r="DB1413" s="4"/>
      <c r="DC1413" s="4"/>
      <c r="DD1413" s="4"/>
      <c r="DE1413" s="4"/>
      <c r="DF1413" s="4"/>
      <c r="DG1413" s="4"/>
      <c r="DH1413" s="4"/>
      <c r="DI1413" s="4"/>
      <c r="DJ1413" s="4"/>
      <c r="DK1413" s="4"/>
      <c r="DL1413" s="4"/>
      <c r="DM1413" s="4"/>
      <c r="DN1413" s="4"/>
      <c r="DO1413" s="4"/>
      <c r="DP1413" s="4"/>
      <c r="DQ1413" s="4"/>
      <c r="DR1413" s="4"/>
      <c r="DS1413" s="4"/>
      <c r="DT1413" s="4"/>
      <c r="DU1413" s="4"/>
      <c r="DV1413" s="4"/>
      <c r="DW1413" s="4"/>
      <c r="DX1413" s="4"/>
      <c r="DY1413" s="4"/>
      <c r="DZ1413" s="4"/>
      <c r="EA1413" s="4"/>
      <c r="EB1413" s="4"/>
      <c r="EC1413" s="4"/>
      <c r="ED1413" s="4"/>
      <c r="EE1413" s="4"/>
      <c r="EF1413" s="4"/>
      <c r="EG1413" s="4"/>
      <c r="EH1413" s="4"/>
      <c r="EI1413" s="4"/>
      <c r="EJ1413" s="4"/>
      <c r="EK1413" s="4"/>
      <c r="EL1413" s="4"/>
      <c r="EM1413" s="4"/>
      <c r="EN1413" s="4"/>
      <c r="EO1413" s="4"/>
      <c r="EP1413" s="4"/>
      <c r="EQ1413" s="4"/>
      <c r="ER1413" s="4"/>
      <c r="ES1413" s="4"/>
      <c r="ET1413" s="4"/>
      <c r="EU1413" s="4"/>
      <c r="EV1413" s="4"/>
      <c r="EW1413" s="4"/>
      <c r="EX1413" s="4"/>
      <c r="EY1413" s="4"/>
      <c r="EZ1413" s="4"/>
      <c r="FA1413" s="4"/>
      <c r="FB1413" s="4"/>
      <c r="FC1413" s="4"/>
      <c r="FD1413" s="4"/>
      <c r="FE1413" s="4"/>
      <c r="FF1413" s="4"/>
      <c r="FG1413" s="4"/>
      <c r="FH1413" s="4"/>
      <c r="FI1413" s="4"/>
      <c r="FJ1413" s="4"/>
      <c r="FK1413" s="4"/>
      <c r="FL1413" s="4"/>
      <c r="FM1413" s="4"/>
      <c r="FN1413" s="4"/>
      <c r="FO1413" s="4"/>
      <c r="FP1413" s="4"/>
      <c r="FQ1413" s="4"/>
      <c r="FR1413" s="4"/>
    </row>
    <row r="1414" spans="19:174" s="10" customFormat="1" x14ac:dyDescent="0.25">
      <c r="S1414" s="92"/>
      <c r="T1414" s="1"/>
      <c r="U1414" s="1"/>
      <c r="V1414" s="1"/>
      <c r="W1414" s="1"/>
      <c r="X1414" s="1"/>
      <c r="Y1414" s="1"/>
      <c r="Z1414" s="2"/>
      <c r="AA1414" s="2"/>
      <c r="AB1414" s="2"/>
      <c r="AC1414" s="2"/>
      <c r="AD1414" s="2"/>
      <c r="AE1414" s="2"/>
      <c r="AF1414" s="2"/>
      <c r="AG1414" s="2"/>
      <c r="AH1414" s="2"/>
      <c r="AI1414" s="2"/>
      <c r="AJ1414" s="2"/>
      <c r="AK1414" s="2"/>
      <c r="AL1414" s="2"/>
      <c r="AM1414" s="2"/>
      <c r="AN1414" s="2"/>
      <c r="AO1414" s="2"/>
      <c r="AP1414" s="2"/>
      <c r="AQ1414" s="2"/>
      <c r="AR1414" s="2"/>
      <c r="AS1414" s="2"/>
      <c r="AT1414" s="2"/>
      <c r="AU1414" s="2"/>
      <c r="AV1414" s="2"/>
      <c r="AW1414" s="2"/>
      <c r="AX1414" s="2"/>
      <c r="AY1414" s="2"/>
      <c r="AZ1414" s="2"/>
      <c r="BA1414" s="2"/>
      <c r="BB1414" s="2"/>
      <c r="BC1414" s="2"/>
      <c r="BD1414" s="2"/>
      <c r="BE1414" s="2"/>
      <c r="BF1414" s="2"/>
      <c r="BG1414" s="2"/>
      <c r="BH1414" s="2"/>
      <c r="BI1414" s="2"/>
      <c r="BJ1414" s="2"/>
      <c r="BK1414" s="2"/>
      <c r="BL1414" s="2"/>
      <c r="BM1414" s="2"/>
      <c r="BN1414" s="2"/>
      <c r="BO1414" s="2"/>
      <c r="BP1414" s="2"/>
      <c r="BQ1414" s="3"/>
      <c r="BR1414" s="4"/>
      <c r="BS1414" s="4"/>
      <c r="BT1414" s="4"/>
      <c r="BU1414" s="4"/>
      <c r="BV1414" s="4"/>
      <c r="BW1414" s="4"/>
      <c r="BX1414" s="4"/>
      <c r="BY1414" s="4"/>
      <c r="BZ1414" s="4"/>
      <c r="CA1414" s="4"/>
      <c r="CB1414" s="4"/>
      <c r="CC1414" s="4"/>
      <c r="CD1414" s="4"/>
      <c r="CE1414" s="4"/>
      <c r="CF1414" s="4"/>
      <c r="CG1414" s="4"/>
      <c r="CH1414" s="4"/>
      <c r="CI1414" s="4"/>
      <c r="CJ1414" s="4"/>
      <c r="CK1414" s="4"/>
      <c r="CL1414" s="4"/>
      <c r="CM1414" s="4"/>
      <c r="CN1414" s="4"/>
      <c r="CO1414" s="4"/>
      <c r="CP1414" s="4"/>
      <c r="CQ1414" s="4"/>
      <c r="CR1414" s="4"/>
      <c r="CS1414" s="4"/>
      <c r="CT1414" s="4"/>
      <c r="CU1414" s="4"/>
      <c r="CV1414" s="4"/>
      <c r="CW1414" s="4"/>
      <c r="CX1414" s="4"/>
      <c r="CY1414" s="4"/>
      <c r="CZ1414" s="4"/>
      <c r="DA1414" s="4"/>
      <c r="DB1414" s="4"/>
      <c r="DC1414" s="4"/>
      <c r="DD1414" s="4"/>
      <c r="DE1414" s="4"/>
      <c r="DF1414" s="4"/>
      <c r="DG1414" s="4"/>
      <c r="DH1414" s="4"/>
      <c r="DI1414" s="4"/>
      <c r="DJ1414" s="4"/>
      <c r="DK1414" s="4"/>
      <c r="DL1414" s="4"/>
      <c r="DM1414" s="4"/>
      <c r="DN1414" s="4"/>
      <c r="DO1414" s="4"/>
      <c r="DP1414" s="4"/>
      <c r="DQ1414" s="4"/>
      <c r="DR1414" s="4"/>
      <c r="DS1414" s="4"/>
      <c r="DT1414" s="4"/>
      <c r="DU1414" s="4"/>
      <c r="DV1414" s="4"/>
      <c r="DW1414" s="4"/>
      <c r="DX1414" s="4"/>
      <c r="DY1414" s="4"/>
      <c r="DZ1414" s="4"/>
      <c r="EA1414" s="4"/>
      <c r="EB1414" s="4"/>
      <c r="EC1414" s="4"/>
      <c r="ED1414" s="4"/>
      <c r="EE1414" s="4"/>
      <c r="EF1414" s="4"/>
      <c r="EG1414" s="4"/>
      <c r="EH1414" s="4"/>
      <c r="EI1414" s="4"/>
      <c r="EJ1414" s="4"/>
      <c r="EK1414" s="4"/>
      <c r="EL1414" s="4"/>
      <c r="EM1414" s="4"/>
      <c r="EN1414" s="4"/>
      <c r="EO1414" s="4"/>
      <c r="EP1414" s="4"/>
      <c r="EQ1414" s="4"/>
      <c r="ER1414" s="4"/>
      <c r="ES1414" s="4"/>
      <c r="ET1414" s="4"/>
      <c r="EU1414" s="4"/>
      <c r="EV1414" s="4"/>
      <c r="EW1414" s="4"/>
      <c r="EX1414" s="4"/>
      <c r="EY1414" s="4"/>
      <c r="EZ1414" s="4"/>
      <c r="FA1414" s="4"/>
      <c r="FB1414" s="4"/>
      <c r="FC1414" s="4"/>
      <c r="FD1414" s="4"/>
      <c r="FE1414" s="4"/>
      <c r="FF1414" s="4"/>
      <c r="FG1414" s="4"/>
      <c r="FH1414" s="4"/>
      <c r="FI1414" s="4"/>
      <c r="FJ1414" s="4"/>
      <c r="FK1414" s="4"/>
      <c r="FL1414" s="4"/>
      <c r="FM1414" s="4"/>
      <c r="FN1414" s="4"/>
      <c r="FO1414" s="4"/>
      <c r="FP1414" s="4"/>
      <c r="FQ1414" s="4"/>
      <c r="FR1414" s="4"/>
    </row>
    <row r="1415" spans="19:174" s="10" customFormat="1" x14ac:dyDescent="0.25">
      <c r="S1415" s="92"/>
      <c r="T1415" s="1"/>
      <c r="U1415" s="1"/>
      <c r="V1415" s="1"/>
      <c r="W1415" s="1"/>
      <c r="X1415" s="1"/>
      <c r="Y1415" s="1"/>
      <c r="Z1415" s="2"/>
      <c r="AA1415" s="2"/>
      <c r="AB1415" s="2"/>
      <c r="AC1415" s="2"/>
      <c r="AD1415" s="2"/>
      <c r="AE1415" s="2"/>
      <c r="AF1415" s="2"/>
      <c r="AG1415" s="2"/>
      <c r="AH1415" s="2"/>
      <c r="AI1415" s="2"/>
      <c r="AJ1415" s="2"/>
      <c r="AK1415" s="2"/>
      <c r="AL1415" s="2"/>
      <c r="AM1415" s="2"/>
      <c r="AN1415" s="2"/>
      <c r="AO1415" s="2"/>
      <c r="AP1415" s="2"/>
      <c r="AQ1415" s="2"/>
      <c r="AR1415" s="2"/>
      <c r="AS1415" s="2"/>
      <c r="AT1415" s="2"/>
      <c r="AU1415" s="2"/>
      <c r="AV1415" s="2"/>
      <c r="AW1415" s="2"/>
      <c r="AX1415" s="2"/>
      <c r="AY1415" s="2"/>
      <c r="AZ1415" s="2"/>
      <c r="BA1415" s="2"/>
      <c r="BB1415" s="2"/>
      <c r="BC1415" s="2"/>
      <c r="BD1415" s="2"/>
      <c r="BE1415" s="2"/>
      <c r="BF1415" s="2"/>
      <c r="BG1415" s="2"/>
      <c r="BH1415" s="2"/>
      <c r="BI1415" s="2"/>
      <c r="BJ1415" s="2"/>
      <c r="BK1415" s="2"/>
      <c r="BL1415" s="2"/>
      <c r="BM1415" s="2"/>
      <c r="BN1415" s="2"/>
      <c r="BO1415" s="2"/>
      <c r="BP1415" s="2"/>
      <c r="BQ1415" s="3"/>
      <c r="BR1415" s="4"/>
      <c r="BS1415" s="4"/>
      <c r="BT1415" s="4"/>
      <c r="BU1415" s="4"/>
      <c r="BV1415" s="4"/>
      <c r="BW1415" s="4"/>
      <c r="BX1415" s="4"/>
      <c r="BY1415" s="4"/>
      <c r="BZ1415" s="4"/>
      <c r="CA1415" s="4"/>
      <c r="CB1415" s="4"/>
      <c r="CC1415" s="4"/>
      <c r="CD1415" s="4"/>
      <c r="CE1415" s="4"/>
      <c r="CF1415" s="4"/>
      <c r="CG1415" s="4"/>
      <c r="CH1415" s="4"/>
      <c r="CI1415" s="4"/>
      <c r="CJ1415" s="4"/>
      <c r="CK1415" s="4"/>
      <c r="CL1415" s="4"/>
      <c r="CM1415" s="4"/>
      <c r="CN1415" s="4"/>
      <c r="CO1415" s="4"/>
      <c r="CP1415" s="4"/>
      <c r="CQ1415" s="4"/>
      <c r="CR1415" s="4"/>
      <c r="CS1415" s="4"/>
      <c r="CT1415" s="4"/>
      <c r="CU1415" s="4"/>
      <c r="CV1415" s="4"/>
      <c r="CW1415" s="4"/>
      <c r="CX1415" s="4"/>
      <c r="CY1415" s="4"/>
      <c r="CZ1415" s="4"/>
      <c r="DA1415" s="4"/>
      <c r="DB1415" s="4"/>
      <c r="DC1415" s="4"/>
      <c r="DD1415" s="4"/>
      <c r="DE1415" s="4"/>
      <c r="DF1415" s="4"/>
      <c r="DG1415" s="4"/>
      <c r="DH1415" s="4"/>
      <c r="DI1415" s="4"/>
      <c r="DJ1415" s="4"/>
      <c r="DK1415" s="4"/>
      <c r="DL1415" s="4"/>
      <c r="DM1415" s="4"/>
      <c r="DN1415" s="4"/>
      <c r="DO1415" s="4"/>
      <c r="DP1415" s="4"/>
      <c r="DQ1415" s="4"/>
      <c r="DR1415" s="4"/>
      <c r="DS1415" s="4"/>
      <c r="DT1415" s="4"/>
      <c r="DU1415" s="4"/>
      <c r="DV1415" s="4"/>
      <c r="DW1415" s="4"/>
      <c r="DX1415" s="4"/>
      <c r="DY1415" s="4"/>
      <c r="DZ1415" s="4"/>
      <c r="EA1415" s="4"/>
      <c r="EB1415" s="4"/>
      <c r="EC1415" s="4"/>
      <c r="ED1415" s="4"/>
      <c r="EE1415" s="4"/>
      <c r="EF1415" s="4"/>
      <c r="EG1415" s="4"/>
      <c r="EH1415" s="4"/>
      <c r="EI1415" s="4"/>
      <c r="EJ1415" s="4"/>
      <c r="EK1415" s="4"/>
      <c r="EL1415" s="4"/>
      <c r="EM1415" s="4"/>
      <c r="EN1415" s="4"/>
      <c r="EO1415" s="4"/>
      <c r="EP1415" s="4"/>
      <c r="EQ1415" s="4"/>
      <c r="ER1415" s="4"/>
      <c r="ES1415" s="4"/>
      <c r="ET1415" s="4"/>
      <c r="EU1415" s="4"/>
      <c r="EV1415" s="4"/>
      <c r="EW1415" s="4"/>
      <c r="EX1415" s="4"/>
      <c r="EY1415" s="4"/>
      <c r="EZ1415" s="4"/>
      <c r="FA1415" s="4"/>
      <c r="FB1415" s="4"/>
      <c r="FC1415" s="4"/>
      <c r="FD1415" s="4"/>
      <c r="FE1415" s="4"/>
      <c r="FF1415" s="4"/>
      <c r="FG1415" s="4"/>
      <c r="FH1415" s="4"/>
      <c r="FI1415" s="4"/>
      <c r="FJ1415" s="4"/>
      <c r="FK1415" s="4"/>
      <c r="FL1415" s="4"/>
      <c r="FM1415" s="4"/>
      <c r="FN1415" s="4"/>
      <c r="FO1415" s="4"/>
      <c r="FP1415" s="4"/>
      <c r="FQ1415" s="4"/>
      <c r="FR1415" s="4"/>
    </row>
    <row r="1416" spans="19:174" s="10" customFormat="1" x14ac:dyDescent="0.25">
      <c r="S1416" s="92"/>
      <c r="T1416" s="1"/>
      <c r="U1416" s="1"/>
      <c r="V1416" s="1"/>
      <c r="W1416" s="1"/>
      <c r="X1416" s="1"/>
      <c r="Y1416" s="1"/>
      <c r="Z1416" s="2"/>
      <c r="AA1416" s="2"/>
      <c r="AB1416" s="2"/>
      <c r="AC1416" s="2"/>
      <c r="AD1416" s="2"/>
      <c r="AE1416" s="2"/>
      <c r="AF1416" s="2"/>
      <c r="AG1416" s="2"/>
      <c r="AH1416" s="2"/>
      <c r="AI1416" s="2"/>
      <c r="AJ1416" s="2"/>
      <c r="AK1416" s="2"/>
      <c r="AL1416" s="2"/>
      <c r="AM1416" s="2"/>
      <c r="AN1416" s="2"/>
      <c r="AO1416" s="2"/>
      <c r="AP1416" s="2"/>
      <c r="AQ1416" s="2"/>
      <c r="AR1416" s="2"/>
      <c r="AS1416" s="2"/>
      <c r="AT1416" s="2"/>
      <c r="AU1416" s="2"/>
      <c r="AV1416" s="2"/>
      <c r="AW1416" s="2"/>
      <c r="AX1416" s="2"/>
      <c r="AY1416" s="2"/>
      <c r="AZ1416" s="2"/>
      <c r="BA1416" s="2"/>
      <c r="BB1416" s="2"/>
      <c r="BC1416" s="2"/>
      <c r="BD1416" s="2"/>
      <c r="BE1416" s="2"/>
      <c r="BF1416" s="2"/>
      <c r="BG1416" s="2"/>
      <c r="BH1416" s="2"/>
      <c r="BI1416" s="2"/>
      <c r="BJ1416" s="2"/>
      <c r="BK1416" s="2"/>
      <c r="BL1416" s="2"/>
      <c r="BM1416" s="2"/>
      <c r="BN1416" s="2"/>
      <c r="BO1416" s="2"/>
      <c r="BP1416" s="2"/>
      <c r="BQ1416" s="3"/>
      <c r="BR1416" s="4"/>
      <c r="BS1416" s="4"/>
      <c r="BT1416" s="4"/>
      <c r="BU1416" s="4"/>
      <c r="BV1416" s="4"/>
      <c r="BW1416" s="4"/>
      <c r="BX1416" s="4"/>
      <c r="BY1416" s="4"/>
      <c r="BZ1416" s="4"/>
      <c r="CA1416" s="4"/>
      <c r="CB1416" s="4"/>
      <c r="CC1416" s="4"/>
      <c r="CD1416" s="4"/>
      <c r="CE1416" s="4"/>
      <c r="CF1416" s="4"/>
      <c r="CG1416" s="4"/>
      <c r="CH1416" s="4"/>
      <c r="CI1416" s="4"/>
      <c r="CJ1416" s="4"/>
      <c r="CK1416" s="4"/>
      <c r="CL1416" s="4"/>
      <c r="CM1416" s="4"/>
      <c r="CN1416" s="4"/>
      <c r="CO1416" s="4"/>
      <c r="CP1416" s="4"/>
      <c r="CQ1416" s="4"/>
      <c r="CR1416" s="4"/>
      <c r="CS1416" s="4"/>
      <c r="CT1416" s="4"/>
      <c r="CU1416" s="4"/>
      <c r="CV1416" s="4"/>
      <c r="CW1416" s="4"/>
      <c r="CX1416" s="4"/>
      <c r="CY1416" s="4"/>
      <c r="CZ1416" s="4"/>
      <c r="DA1416" s="4"/>
      <c r="DB1416" s="4"/>
      <c r="DC1416" s="4"/>
      <c r="DD1416" s="4"/>
      <c r="DE1416" s="4"/>
      <c r="DF1416" s="4"/>
      <c r="DG1416" s="4"/>
      <c r="DH1416" s="4"/>
      <c r="DI1416" s="4"/>
      <c r="DJ1416" s="4"/>
      <c r="DK1416" s="4"/>
      <c r="DL1416" s="4"/>
      <c r="DM1416" s="4"/>
      <c r="DN1416" s="4"/>
      <c r="DO1416" s="4"/>
      <c r="DP1416" s="4"/>
      <c r="DQ1416" s="4"/>
      <c r="DR1416" s="4"/>
      <c r="DS1416" s="4"/>
      <c r="DT1416" s="4"/>
      <c r="DU1416" s="4"/>
      <c r="DV1416" s="4"/>
      <c r="DW1416" s="4"/>
      <c r="DX1416" s="4"/>
      <c r="DY1416" s="4"/>
      <c r="DZ1416" s="4"/>
      <c r="EA1416" s="4"/>
      <c r="EB1416" s="4"/>
      <c r="EC1416" s="4"/>
      <c r="ED1416" s="4"/>
      <c r="EE1416" s="4"/>
      <c r="EF1416" s="4"/>
      <c r="EG1416" s="4"/>
      <c r="EH1416" s="4"/>
      <c r="EI1416" s="4"/>
      <c r="EJ1416" s="4"/>
      <c r="EK1416" s="4"/>
      <c r="EL1416" s="4"/>
      <c r="EM1416" s="4"/>
      <c r="EN1416" s="4"/>
      <c r="EO1416" s="4"/>
      <c r="EP1416" s="4"/>
      <c r="EQ1416" s="4"/>
      <c r="ER1416" s="4"/>
      <c r="ES1416" s="4"/>
      <c r="ET1416" s="4"/>
      <c r="EU1416" s="4"/>
      <c r="EV1416" s="4"/>
      <c r="EW1416" s="4"/>
      <c r="EX1416" s="4"/>
      <c r="EY1416" s="4"/>
      <c r="EZ1416" s="4"/>
      <c r="FA1416" s="4"/>
      <c r="FB1416" s="4"/>
      <c r="FC1416" s="4"/>
      <c r="FD1416" s="4"/>
      <c r="FE1416" s="4"/>
      <c r="FF1416" s="4"/>
      <c r="FG1416" s="4"/>
      <c r="FH1416" s="4"/>
      <c r="FI1416" s="4"/>
      <c r="FJ1416" s="4"/>
      <c r="FK1416" s="4"/>
      <c r="FL1416" s="4"/>
      <c r="FM1416" s="4"/>
      <c r="FN1416" s="4"/>
      <c r="FO1416" s="4"/>
      <c r="FP1416" s="4"/>
      <c r="FQ1416" s="4"/>
      <c r="FR1416" s="4"/>
    </row>
    <row r="1417" spans="19:174" s="10" customFormat="1" x14ac:dyDescent="0.25">
      <c r="S1417" s="92"/>
      <c r="T1417" s="1"/>
      <c r="U1417" s="1"/>
      <c r="V1417" s="1"/>
      <c r="W1417" s="1"/>
      <c r="X1417" s="1"/>
      <c r="Y1417" s="1"/>
      <c r="Z1417" s="2"/>
      <c r="AA1417" s="2"/>
      <c r="AB1417" s="2"/>
      <c r="AC1417" s="2"/>
      <c r="AD1417" s="2"/>
      <c r="AE1417" s="2"/>
      <c r="AF1417" s="2"/>
      <c r="AG1417" s="2"/>
      <c r="AH1417" s="2"/>
      <c r="AI1417" s="2"/>
      <c r="AJ1417" s="2"/>
      <c r="AK1417" s="2"/>
      <c r="AL1417" s="2"/>
      <c r="AM1417" s="2"/>
      <c r="AN1417" s="2"/>
      <c r="AO1417" s="2"/>
      <c r="AP1417" s="2"/>
      <c r="AQ1417" s="2"/>
      <c r="AR1417" s="2"/>
      <c r="AS1417" s="2"/>
      <c r="AT1417" s="2"/>
      <c r="AU1417" s="2"/>
      <c r="AV1417" s="2"/>
      <c r="AW1417" s="2"/>
      <c r="AX1417" s="2"/>
      <c r="AY1417" s="2"/>
      <c r="AZ1417" s="2"/>
      <c r="BA1417" s="2"/>
      <c r="BB1417" s="2"/>
      <c r="BC1417" s="2"/>
      <c r="BD1417" s="2"/>
      <c r="BE1417" s="2"/>
      <c r="BF1417" s="2"/>
      <c r="BG1417" s="2"/>
      <c r="BH1417" s="2"/>
      <c r="BI1417" s="2"/>
      <c r="BJ1417" s="2"/>
      <c r="BK1417" s="2"/>
      <c r="BL1417" s="2"/>
      <c r="BM1417" s="2"/>
      <c r="BN1417" s="2"/>
      <c r="BO1417" s="2"/>
      <c r="BP1417" s="2"/>
      <c r="BQ1417" s="3"/>
      <c r="BR1417" s="4"/>
      <c r="BS1417" s="4"/>
      <c r="BT1417" s="4"/>
      <c r="BU1417" s="4"/>
      <c r="BV1417" s="4"/>
      <c r="BW1417" s="4"/>
      <c r="BX1417" s="4"/>
      <c r="BY1417" s="4"/>
      <c r="BZ1417" s="4"/>
      <c r="CA1417" s="4"/>
      <c r="CB1417" s="4"/>
      <c r="CC1417" s="4"/>
      <c r="CD1417" s="4"/>
      <c r="CE1417" s="4"/>
      <c r="CF1417" s="4"/>
      <c r="CG1417" s="4"/>
      <c r="CH1417" s="4"/>
      <c r="CI1417" s="4"/>
      <c r="CJ1417" s="4"/>
      <c r="CK1417" s="4"/>
      <c r="CL1417" s="4"/>
      <c r="CM1417" s="4"/>
      <c r="CN1417" s="4"/>
      <c r="CO1417" s="4"/>
      <c r="CP1417" s="4"/>
      <c r="CQ1417" s="4"/>
      <c r="CR1417" s="4"/>
      <c r="CS1417" s="4"/>
      <c r="CT1417" s="4"/>
      <c r="CU1417" s="4"/>
      <c r="CV1417" s="4"/>
      <c r="CW1417" s="4"/>
      <c r="CX1417" s="4"/>
      <c r="CY1417" s="4"/>
      <c r="CZ1417" s="4"/>
      <c r="DA1417" s="4"/>
      <c r="DB1417" s="4"/>
      <c r="DC1417" s="4"/>
      <c r="DD1417" s="4"/>
      <c r="DE1417" s="4"/>
      <c r="DF1417" s="4"/>
      <c r="DG1417" s="4"/>
      <c r="DH1417" s="4"/>
      <c r="DI1417" s="4"/>
      <c r="DJ1417" s="4"/>
      <c r="DK1417" s="4"/>
      <c r="DL1417" s="4"/>
      <c r="DM1417" s="4"/>
      <c r="DN1417" s="4"/>
      <c r="DO1417" s="4"/>
      <c r="DP1417" s="4"/>
      <c r="DQ1417" s="4"/>
      <c r="DR1417" s="4"/>
      <c r="DS1417" s="4"/>
      <c r="DT1417" s="4"/>
      <c r="DU1417" s="4"/>
      <c r="DV1417" s="4"/>
      <c r="DW1417" s="4"/>
      <c r="DX1417" s="4"/>
      <c r="DY1417" s="4"/>
      <c r="DZ1417" s="4"/>
      <c r="EA1417" s="4"/>
      <c r="EB1417" s="4"/>
      <c r="EC1417" s="4"/>
      <c r="ED1417" s="4"/>
      <c r="EE1417" s="4"/>
      <c r="EF1417" s="4"/>
      <c r="EG1417" s="4"/>
      <c r="EH1417" s="4"/>
      <c r="EI1417" s="4"/>
      <c r="EJ1417" s="4"/>
      <c r="EK1417" s="4"/>
      <c r="EL1417" s="4"/>
      <c r="EM1417" s="4"/>
      <c r="EN1417" s="4"/>
      <c r="EO1417" s="4"/>
      <c r="EP1417" s="4"/>
      <c r="EQ1417" s="4"/>
      <c r="ER1417" s="4"/>
      <c r="ES1417" s="4"/>
      <c r="ET1417" s="4"/>
      <c r="EU1417" s="4"/>
      <c r="EV1417" s="4"/>
      <c r="EW1417" s="4"/>
      <c r="EX1417" s="4"/>
      <c r="EY1417" s="4"/>
      <c r="EZ1417" s="4"/>
      <c r="FA1417" s="4"/>
      <c r="FB1417" s="4"/>
      <c r="FC1417" s="4"/>
      <c r="FD1417" s="4"/>
      <c r="FE1417" s="4"/>
      <c r="FF1417" s="4"/>
      <c r="FG1417" s="4"/>
      <c r="FH1417" s="4"/>
      <c r="FI1417" s="4"/>
      <c r="FJ1417" s="4"/>
      <c r="FK1417" s="4"/>
      <c r="FL1417" s="4"/>
      <c r="FM1417" s="4"/>
      <c r="FN1417" s="4"/>
      <c r="FO1417" s="4"/>
      <c r="FP1417" s="4"/>
      <c r="FQ1417" s="4"/>
      <c r="FR1417" s="4"/>
    </row>
    <row r="1418" spans="19:174" s="10" customFormat="1" x14ac:dyDescent="0.25">
      <c r="S1418" s="92"/>
      <c r="T1418" s="1"/>
      <c r="U1418" s="1"/>
      <c r="V1418" s="1"/>
      <c r="W1418" s="1"/>
      <c r="X1418" s="1"/>
      <c r="Y1418" s="1"/>
      <c r="Z1418" s="2"/>
      <c r="AA1418" s="2"/>
      <c r="AB1418" s="2"/>
      <c r="AC1418" s="2"/>
      <c r="AD1418" s="2"/>
      <c r="AE1418" s="2"/>
      <c r="AF1418" s="2"/>
      <c r="AG1418" s="2"/>
      <c r="AH1418" s="2"/>
      <c r="AI1418" s="2"/>
      <c r="AJ1418" s="2"/>
      <c r="AK1418" s="2"/>
      <c r="AL1418" s="2"/>
      <c r="AM1418" s="2"/>
      <c r="AN1418" s="2"/>
      <c r="AO1418" s="2"/>
      <c r="AP1418" s="2"/>
      <c r="AQ1418" s="2"/>
      <c r="AR1418" s="2"/>
      <c r="AS1418" s="2"/>
      <c r="AT1418" s="2"/>
      <c r="AU1418" s="2"/>
      <c r="AV1418" s="2"/>
      <c r="AW1418" s="2"/>
      <c r="AX1418" s="2"/>
      <c r="AY1418" s="2"/>
      <c r="AZ1418" s="2"/>
      <c r="BA1418" s="2"/>
      <c r="BB1418" s="2"/>
      <c r="BC1418" s="2"/>
      <c r="BD1418" s="2"/>
      <c r="BE1418" s="2"/>
      <c r="BF1418" s="2"/>
      <c r="BG1418" s="2"/>
      <c r="BH1418" s="2"/>
      <c r="BI1418" s="2"/>
      <c r="BJ1418" s="2"/>
      <c r="BK1418" s="2"/>
      <c r="BL1418" s="2"/>
      <c r="BM1418" s="2"/>
      <c r="BN1418" s="2"/>
      <c r="BO1418" s="2"/>
      <c r="BP1418" s="2"/>
      <c r="BQ1418" s="3"/>
      <c r="BR1418" s="4"/>
      <c r="BS1418" s="4"/>
      <c r="BT1418" s="4"/>
      <c r="BU1418" s="4"/>
      <c r="BV1418" s="4"/>
      <c r="BW1418" s="4"/>
      <c r="BX1418" s="4"/>
      <c r="BY1418" s="4"/>
      <c r="BZ1418" s="4"/>
      <c r="CA1418" s="4"/>
      <c r="CB1418" s="4"/>
      <c r="CC1418" s="4"/>
      <c r="CD1418" s="4"/>
      <c r="CE1418" s="4"/>
      <c r="CF1418" s="4"/>
      <c r="CG1418" s="4"/>
      <c r="CH1418" s="4"/>
      <c r="CI1418" s="4"/>
      <c r="CJ1418" s="4"/>
      <c r="CK1418" s="4"/>
      <c r="CL1418" s="4"/>
      <c r="CM1418" s="4"/>
      <c r="CN1418" s="4"/>
      <c r="CO1418" s="4"/>
      <c r="CP1418" s="4"/>
      <c r="CQ1418" s="4"/>
      <c r="CR1418" s="4"/>
      <c r="CS1418" s="4"/>
      <c r="CT1418" s="4"/>
      <c r="CU1418" s="4"/>
      <c r="CV1418" s="4"/>
      <c r="CW1418" s="4"/>
      <c r="CX1418" s="4"/>
      <c r="CY1418" s="4"/>
      <c r="CZ1418" s="4"/>
      <c r="DA1418" s="4"/>
      <c r="DB1418" s="4"/>
      <c r="DC1418" s="4"/>
      <c r="DD1418" s="4"/>
      <c r="DE1418" s="4"/>
      <c r="DF1418" s="4"/>
      <c r="DG1418" s="4"/>
      <c r="DH1418" s="4"/>
      <c r="DI1418" s="4"/>
      <c r="DJ1418" s="4"/>
      <c r="DK1418" s="4"/>
      <c r="DL1418" s="4"/>
      <c r="DM1418" s="4"/>
      <c r="DN1418" s="4"/>
      <c r="DO1418" s="4"/>
      <c r="DP1418" s="4"/>
      <c r="DQ1418" s="4"/>
      <c r="DR1418" s="4"/>
      <c r="DS1418" s="4"/>
      <c r="DT1418" s="4"/>
      <c r="DU1418" s="4"/>
      <c r="DV1418" s="4"/>
      <c r="DW1418" s="4"/>
      <c r="DX1418" s="4"/>
      <c r="DY1418" s="4"/>
      <c r="DZ1418" s="4"/>
      <c r="EA1418" s="4"/>
      <c r="EB1418" s="4"/>
      <c r="EC1418" s="4"/>
      <c r="ED1418" s="4"/>
      <c r="EE1418" s="4"/>
      <c r="EF1418" s="4"/>
      <c r="EG1418" s="4"/>
      <c r="EH1418" s="4"/>
      <c r="EI1418" s="4"/>
      <c r="EJ1418" s="4"/>
      <c r="EK1418" s="4"/>
      <c r="EL1418" s="4"/>
      <c r="EM1418" s="4"/>
      <c r="EN1418" s="4"/>
      <c r="EO1418" s="4"/>
      <c r="EP1418" s="4"/>
      <c r="EQ1418" s="4"/>
      <c r="ER1418" s="4"/>
      <c r="ES1418" s="4"/>
      <c r="ET1418" s="4"/>
      <c r="EU1418" s="4"/>
      <c r="EV1418" s="4"/>
      <c r="EW1418" s="4"/>
      <c r="EX1418" s="4"/>
      <c r="EY1418" s="4"/>
      <c r="EZ1418" s="4"/>
      <c r="FA1418" s="4"/>
      <c r="FB1418" s="4"/>
      <c r="FC1418" s="4"/>
      <c r="FD1418" s="4"/>
      <c r="FE1418" s="4"/>
      <c r="FF1418" s="4"/>
      <c r="FG1418" s="4"/>
      <c r="FH1418" s="4"/>
      <c r="FI1418" s="4"/>
      <c r="FJ1418" s="4"/>
      <c r="FK1418" s="4"/>
      <c r="FL1418" s="4"/>
      <c r="FM1418" s="4"/>
      <c r="FN1418" s="4"/>
      <c r="FO1418" s="4"/>
      <c r="FP1418" s="4"/>
      <c r="FQ1418" s="4"/>
      <c r="FR1418" s="4"/>
    </row>
    <row r="1419" spans="19:174" s="10" customFormat="1" x14ac:dyDescent="0.25">
      <c r="S1419" s="92"/>
      <c r="T1419" s="1"/>
      <c r="U1419" s="1"/>
      <c r="V1419" s="1"/>
      <c r="W1419" s="1"/>
      <c r="X1419" s="1"/>
      <c r="Y1419" s="1"/>
      <c r="Z1419" s="2"/>
      <c r="AA1419" s="2"/>
      <c r="AB1419" s="2"/>
      <c r="AC1419" s="2"/>
      <c r="AD1419" s="2"/>
      <c r="AE1419" s="2"/>
      <c r="AF1419" s="2"/>
      <c r="AG1419" s="2"/>
      <c r="AH1419" s="2"/>
      <c r="AI1419" s="2"/>
      <c r="AJ1419" s="2"/>
      <c r="AK1419" s="2"/>
      <c r="AL1419" s="2"/>
      <c r="AM1419" s="2"/>
      <c r="AN1419" s="2"/>
      <c r="AO1419" s="2"/>
      <c r="AP1419" s="2"/>
      <c r="AQ1419" s="2"/>
      <c r="AR1419" s="2"/>
      <c r="AS1419" s="2"/>
      <c r="AT1419" s="2"/>
      <c r="AU1419" s="2"/>
      <c r="AV1419" s="2"/>
      <c r="AW1419" s="2"/>
      <c r="AX1419" s="2"/>
      <c r="AY1419" s="2"/>
      <c r="AZ1419" s="2"/>
      <c r="BA1419" s="2"/>
      <c r="BB1419" s="2"/>
      <c r="BC1419" s="2"/>
      <c r="BD1419" s="2"/>
      <c r="BE1419" s="2"/>
      <c r="BF1419" s="2"/>
      <c r="BG1419" s="2"/>
      <c r="BH1419" s="2"/>
      <c r="BI1419" s="2"/>
      <c r="BJ1419" s="2"/>
      <c r="BK1419" s="2"/>
      <c r="BL1419" s="2"/>
      <c r="BM1419" s="2"/>
      <c r="BN1419" s="2"/>
      <c r="BO1419" s="2"/>
      <c r="BP1419" s="2"/>
      <c r="BQ1419" s="3"/>
      <c r="BR1419" s="4"/>
      <c r="BS1419" s="4"/>
      <c r="BT1419" s="4"/>
      <c r="BU1419" s="4"/>
      <c r="BV1419" s="4"/>
      <c r="BW1419" s="4"/>
      <c r="BX1419" s="4"/>
      <c r="BY1419" s="4"/>
      <c r="BZ1419" s="4"/>
      <c r="CA1419" s="4"/>
      <c r="CB1419" s="4"/>
      <c r="CC1419" s="4"/>
      <c r="CD1419" s="4"/>
      <c r="CE1419" s="4"/>
      <c r="CF1419" s="4"/>
      <c r="CG1419" s="4"/>
      <c r="CH1419" s="4"/>
      <c r="CI1419" s="4"/>
      <c r="CJ1419" s="4"/>
      <c r="CK1419" s="4"/>
      <c r="CL1419" s="4"/>
      <c r="CM1419" s="4"/>
      <c r="CN1419" s="4"/>
      <c r="CO1419" s="4"/>
      <c r="CP1419" s="4"/>
      <c r="CQ1419" s="4"/>
      <c r="CR1419" s="4"/>
      <c r="CS1419" s="4"/>
      <c r="CT1419" s="4"/>
      <c r="CU1419" s="4"/>
      <c r="CV1419" s="4"/>
      <c r="CW1419" s="4"/>
      <c r="CX1419" s="4"/>
      <c r="CY1419" s="4"/>
      <c r="CZ1419" s="4"/>
      <c r="DA1419" s="4"/>
      <c r="DB1419" s="4"/>
      <c r="DC1419" s="4"/>
      <c r="DD1419" s="4"/>
      <c r="DE1419" s="4"/>
      <c r="DF1419" s="4"/>
      <c r="DG1419" s="4"/>
      <c r="DH1419" s="4"/>
      <c r="DI1419" s="4"/>
      <c r="DJ1419" s="4"/>
      <c r="DK1419" s="4"/>
      <c r="DL1419" s="4"/>
      <c r="DM1419" s="4"/>
      <c r="DN1419" s="4"/>
      <c r="DO1419" s="4"/>
      <c r="DP1419" s="4"/>
      <c r="DQ1419" s="4"/>
      <c r="DR1419" s="4"/>
      <c r="DS1419" s="4"/>
      <c r="DT1419" s="4"/>
      <c r="DU1419" s="4"/>
      <c r="DV1419" s="4"/>
      <c r="DW1419" s="4"/>
      <c r="DX1419" s="4"/>
      <c r="DY1419" s="4"/>
      <c r="DZ1419" s="4"/>
      <c r="EA1419" s="4"/>
      <c r="EB1419" s="4"/>
      <c r="EC1419" s="4"/>
      <c r="ED1419" s="4"/>
      <c r="EE1419" s="4"/>
      <c r="EF1419" s="4"/>
      <c r="EG1419" s="4"/>
      <c r="EH1419" s="4"/>
      <c r="EI1419" s="4"/>
      <c r="EJ1419" s="4"/>
      <c r="EK1419" s="4"/>
      <c r="EL1419" s="4"/>
      <c r="EM1419" s="4"/>
      <c r="EN1419" s="4"/>
      <c r="EO1419" s="4"/>
      <c r="EP1419" s="4"/>
      <c r="EQ1419" s="4"/>
      <c r="ER1419" s="4"/>
      <c r="ES1419" s="4"/>
      <c r="ET1419" s="4"/>
      <c r="EU1419" s="4"/>
      <c r="EV1419" s="4"/>
      <c r="EW1419" s="4"/>
      <c r="EX1419" s="4"/>
      <c r="EY1419" s="4"/>
      <c r="EZ1419" s="4"/>
      <c r="FA1419" s="4"/>
      <c r="FB1419" s="4"/>
      <c r="FC1419" s="4"/>
      <c r="FD1419" s="4"/>
      <c r="FE1419" s="4"/>
      <c r="FF1419" s="4"/>
      <c r="FG1419" s="4"/>
      <c r="FH1419" s="4"/>
      <c r="FI1419" s="4"/>
      <c r="FJ1419" s="4"/>
      <c r="FK1419" s="4"/>
      <c r="FL1419" s="4"/>
      <c r="FM1419" s="4"/>
      <c r="FN1419" s="4"/>
      <c r="FO1419" s="4"/>
      <c r="FP1419" s="4"/>
      <c r="FQ1419" s="4"/>
      <c r="FR1419" s="4"/>
    </row>
    <row r="1420" spans="19:174" s="10" customFormat="1" x14ac:dyDescent="0.25">
      <c r="S1420" s="92"/>
      <c r="T1420" s="1"/>
      <c r="U1420" s="1"/>
      <c r="V1420" s="1"/>
      <c r="W1420" s="1"/>
      <c r="X1420" s="1"/>
      <c r="Y1420" s="1"/>
      <c r="Z1420" s="2"/>
      <c r="AA1420" s="2"/>
      <c r="AB1420" s="2"/>
      <c r="AC1420" s="2"/>
      <c r="AD1420" s="2"/>
      <c r="AE1420" s="2"/>
      <c r="AF1420" s="2"/>
      <c r="AG1420" s="2"/>
      <c r="AH1420" s="2"/>
      <c r="AI1420" s="2"/>
      <c r="AJ1420" s="2"/>
      <c r="AK1420" s="2"/>
      <c r="AL1420" s="2"/>
      <c r="AM1420" s="2"/>
      <c r="AN1420" s="2"/>
      <c r="AO1420" s="2"/>
      <c r="AP1420" s="2"/>
      <c r="AQ1420" s="2"/>
      <c r="AR1420" s="2"/>
      <c r="AS1420" s="2"/>
      <c r="AT1420" s="2"/>
      <c r="AU1420" s="2"/>
      <c r="AV1420" s="2"/>
      <c r="AW1420" s="2"/>
      <c r="AX1420" s="2"/>
      <c r="AY1420" s="2"/>
      <c r="AZ1420" s="2"/>
      <c r="BA1420" s="2"/>
      <c r="BB1420" s="2"/>
      <c r="BC1420" s="2"/>
      <c r="BD1420" s="2"/>
      <c r="BE1420" s="2"/>
      <c r="BF1420" s="2"/>
      <c r="BG1420" s="2"/>
      <c r="BH1420" s="2"/>
      <c r="BI1420" s="2"/>
      <c r="BJ1420" s="2"/>
      <c r="BK1420" s="2"/>
      <c r="BL1420" s="2"/>
      <c r="BM1420" s="2"/>
      <c r="BN1420" s="2"/>
      <c r="BO1420" s="2"/>
      <c r="BP1420" s="2"/>
      <c r="BQ1420" s="3"/>
      <c r="BR1420" s="4"/>
      <c r="BS1420" s="4"/>
      <c r="BT1420" s="4"/>
      <c r="BU1420" s="4"/>
      <c r="BV1420" s="4"/>
      <c r="BW1420" s="4"/>
      <c r="BX1420" s="4"/>
      <c r="BY1420" s="4"/>
      <c r="BZ1420" s="4"/>
      <c r="CA1420" s="4"/>
      <c r="CB1420" s="4"/>
      <c r="CC1420" s="4"/>
      <c r="CD1420" s="4"/>
      <c r="CE1420" s="4"/>
      <c r="CF1420" s="4"/>
      <c r="CG1420" s="4"/>
      <c r="CH1420" s="4"/>
      <c r="CI1420" s="4"/>
      <c r="CJ1420" s="4"/>
      <c r="CK1420" s="4"/>
      <c r="CL1420" s="4"/>
      <c r="CM1420" s="4"/>
      <c r="CN1420" s="4"/>
      <c r="CO1420" s="4"/>
      <c r="CP1420" s="4"/>
      <c r="CQ1420" s="4"/>
      <c r="CR1420" s="4"/>
      <c r="CS1420" s="4"/>
      <c r="CT1420" s="4"/>
      <c r="CU1420" s="4"/>
      <c r="CV1420" s="4"/>
      <c r="CW1420" s="4"/>
      <c r="CX1420" s="4"/>
      <c r="CY1420" s="4"/>
      <c r="CZ1420" s="4"/>
      <c r="DA1420" s="4"/>
      <c r="DB1420" s="4"/>
      <c r="DC1420" s="4"/>
      <c r="DD1420" s="4"/>
      <c r="DE1420" s="4"/>
      <c r="DF1420" s="4"/>
      <c r="DG1420" s="4"/>
      <c r="DH1420" s="4"/>
      <c r="DI1420" s="4"/>
      <c r="DJ1420" s="4"/>
      <c r="DK1420" s="4"/>
      <c r="DL1420" s="4"/>
      <c r="DM1420" s="4"/>
      <c r="DN1420" s="4"/>
      <c r="DO1420" s="4"/>
      <c r="DP1420" s="4"/>
      <c r="DQ1420" s="4"/>
      <c r="DR1420" s="4"/>
      <c r="DS1420" s="4"/>
      <c r="DT1420" s="4"/>
      <c r="DU1420" s="4"/>
      <c r="DV1420" s="4"/>
      <c r="DW1420" s="4"/>
      <c r="DX1420" s="4"/>
      <c r="DY1420" s="4"/>
      <c r="DZ1420" s="4"/>
      <c r="EA1420" s="4"/>
      <c r="EB1420" s="4"/>
      <c r="EC1420" s="4"/>
      <c r="ED1420" s="4"/>
      <c r="EE1420" s="4"/>
      <c r="EF1420" s="4"/>
      <c r="EG1420" s="4"/>
      <c r="EH1420" s="4"/>
      <c r="EI1420" s="4"/>
      <c r="EJ1420" s="4"/>
      <c r="EK1420" s="4"/>
      <c r="EL1420" s="4"/>
      <c r="EM1420" s="4"/>
      <c r="EN1420" s="4"/>
      <c r="EO1420" s="4"/>
      <c r="EP1420" s="4"/>
      <c r="EQ1420" s="4"/>
      <c r="ER1420" s="4"/>
      <c r="ES1420" s="4"/>
      <c r="ET1420" s="4"/>
      <c r="EU1420" s="4"/>
      <c r="EV1420" s="4"/>
      <c r="EW1420" s="4"/>
      <c r="EX1420" s="4"/>
      <c r="EY1420" s="4"/>
      <c r="EZ1420" s="4"/>
      <c r="FA1420" s="4"/>
      <c r="FB1420" s="4"/>
      <c r="FC1420" s="4"/>
      <c r="FD1420" s="4"/>
      <c r="FE1420" s="4"/>
      <c r="FF1420" s="4"/>
      <c r="FG1420" s="4"/>
      <c r="FH1420" s="4"/>
      <c r="FI1420" s="4"/>
      <c r="FJ1420" s="4"/>
      <c r="FK1420" s="4"/>
      <c r="FL1420" s="4"/>
      <c r="FM1420" s="4"/>
      <c r="FN1420" s="4"/>
      <c r="FO1420" s="4"/>
      <c r="FP1420" s="4"/>
      <c r="FQ1420" s="4"/>
      <c r="FR1420" s="4"/>
    </row>
    <row r="1421" spans="19:174" s="10" customFormat="1" x14ac:dyDescent="0.25">
      <c r="S1421" s="92"/>
      <c r="T1421" s="1"/>
      <c r="U1421" s="1"/>
      <c r="V1421" s="1"/>
      <c r="W1421" s="1"/>
      <c r="X1421" s="1"/>
      <c r="Y1421" s="1"/>
      <c r="Z1421" s="2"/>
      <c r="AA1421" s="2"/>
      <c r="AB1421" s="2"/>
      <c r="AC1421" s="2"/>
      <c r="AD1421" s="2"/>
      <c r="AE1421" s="2"/>
      <c r="AF1421" s="2"/>
      <c r="AG1421" s="2"/>
      <c r="AH1421" s="2"/>
      <c r="AI1421" s="2"/>
      <c r="AJ1421" s="2"/>
      <c r="AK1421" s="2"/>
      <c r="AL1421" s="2"/>
      <c r="AM1421" s="2"/>
      <c r="AN1421" s="2"/>
      <c r="AO1421" s="2"/>
      <c r="AP1421" s="2"/>
      <c r="AQ1421" s="2"/>
      <c r="AR1421" s="2"/>
      <c r="AS1421" s="2"/>
      <c r="AT1421" s="2"/>
      <c r="AU1421" s="2"/>
      <c r="AV1421" s="2"/>
      <c r="AW1421" s="2"/>
      <c r="AX1421" s="2"/>
      <c r="AY1421" s="2"/>
      <c r="AZ1421" s="2"/>
      <c r="BA1421" s="2"/>
      <c r="BB1421" s="2"/>
      <c r="BC1421" s="2"/>
      <c r="BD1421" s="2"/>
      <c r="BE1421" s="2"/>
      <c r="BF1421" s="2"/>
      <c r="BG1421" s="2"/>
      <c r="BH1421" s="2"/>
      <c r="BI1421" s="2"/>
      <c r="BJ1421" s="2"/>
      <c r="BK1421" s="2"/>
      <c r="BL1421" s="2"/>
      <c r="BM1421" s="2"/>
      <c r="BN1421" s="2"/>
      <c r="BO1421" s="2"/>
      <c r="BP1421" s="2"/>
      <c r="BQ1421" s="3"/>
      <c r="BR1421" s="4"/>
      <c r="BS1421" s="4"/>
      <c r="BT1421" s="4"/>
      <c r="BU1421" s="4"/>
      <c r="BV1421" s="4"/>
      <c r="BW1421" s="4"/>
      <c r="BX1421" s="4"/>
      <c r="BY1421" s="4"/>
      <c r="BZ1421" s="4"/>
      <c r="CA1421" s="4"/>
      <c r="CB1421" s="4"/>
      <c r="CC1421" s="4"/>
      <c r="CD1421" s="4"/>
      <c r="CE1421" s="4"/>
      <c r="CF1421" s="4"/>
      <c r="CG1421" s="4"/>
      <c r="CH1421" s="4"/>
      <c r="CI1421" s="4"/>
      <c r="CJ1421" s="4"/>
      <c r="CK1421" s="4"/>
      <c r="CL1421" s="4"/>
      <c r="CM1421" s="4"/>
      <c r="CN1421" s="4"/>
      <c r="CO1421" s="4"/>
      <c r="CP1421" s="4"/>
      <c r="CQ1421" s="4"/>
      <c r="CR1421" s="4"/>
      <c r="CS1421" s="4"/>
      <c r="CT1421" s="4"/>
      <c r="CU1421" s="4"/>
      <c r="CV1421" s="4"/>
      <c r="CW1421" s="4"/>
      <c r="CX1421" s="4"/>
      <c r="CY1421" s="4"/>
      <c r="CZ1421" s="4"/>
      <c r="DA1421" s="4"/>
      <c r="DB1421" s="4"/>
      <c r="DC1421" s="4"/>
      <c r="DD1421" s="4"/>
      <c r="DE1421" s="4"/>
      <c r="DF1421" s="4"/>
      <c r="DG1421" s="4"/>
      <c r="DH1421" s="4"/>
      <c r="DI1421" s="4"/>
      <c r="DJ1421" s="4"/>
      <c r="DK1421" s="4"/>
      <c r="DL1421" s="4"/>
      <c r="DM1421" s="4"/>
      <c r="DN1421" s="4"/>
      <c r="DO1421" s="4"/>
      <c r="DP1421" s="4"/>
      <c r="DQ1421" s="4"/>
      <c r="DR1421" s="4"/>
      <c r="DS1421" s="4"/>
      <c r="DT1421" s="4"/>
      <c r="DU1421" s="4"/>
      <c r="DV1421" s="4"/>
      <c r="DW1421" s="4"/>
      <c r="DX1421" s="4"/>
      <c r="DY1421" s="4"/>
      <c r="DZ1421" s="4"/>
      <c r="EA1421" s="4"/>
      <c r="EB1421" s="4"/>
      <c r="EC1421" s="4"/>
      <c r="ED1421" s="4"/>
      <c r="EE1421" s="4"/>
      <c r="EF1421" s="4"/>
      <c r="EG1421" s="4"/>
      <c r="EH1421" s="4"/>
      <c r="EI1421" s="4"/>
      <c r="EJ1421" s="4"/>
      <c r="EK1421" s="4"/>
      <c r="EL1421" s="4"/>
      <c r="EM1421" s="4"/>
      <c r="EN1421" s="4"/>
      <c r="EO1421" s="4"/>
      <c r="EP1421" s="4"/>
      <c r="EQ1421" s="4"/>
      <c r="ER1421" s="4"/>
      <c r="ES1421" s="4"/>
      <c r="ET1421" s="4"/>
      <c r="EU1421" s="4"/>
      <c r="EV1421" s="4"/>
      <c r="EW1421" s="4"/>
      <c r="EX1421" s="4"/>
      <c r="EY1421" s="4"/>
      <c r="EZ1421" s="4"/>
      <c r="FA1421" s="4"/>
      <c r="FB1421" s="4"/>
      <c r="FC1421" s="4"/>
      <c r="FD1421" s="4"/>
      <c r="FE1421" s="4"/>
      <c r="FF1421" s="4"/>
      <c r="FG1421" s="4"/>
      <c r="FH1421" s="4"/>
      <c r="FI1421" s="4"/>
      <c r="FJ1421" s="4"/>
      <c r="FK1421" s="4"/>
      <c r="FL1421" s="4"/>
      <c r="FM1421" s="4"/>
      <c r="FN1421" s="4"/>
      <c r="FO1421" s="4"/>
      <c r="FP1421" s="4"/>
      <c r="FQ1421" s="4"/>
      <c r="FR1421" s="4"/>
    </row>
    <row r="1422" spans="19:174" s="10" customFormat="1" x14ac:dyDescent="0.25">
      <c r="S1422" s="92"/>
      <c r="T1422" s="1"/>
      <c r="U1422" s="1"/>
      <c r="V1422" s="1"/>
      <c r="W1422" s="1"/>
      <c r="X1422" s="1"/>
      <c r="Y1422" s="1"/>
      <c r="Z1422" s="2"/>
      <c r="AA1422" s="2"/>
      <c r="AB1422" s="2"/>
      <c r="AC1422" s="2"/>
      <c r="AD1422" s="2"/>
      <c r="AE1422" s="2"/>
      <c r="AF1422" s="2"/>
      <c r="AG1422" s="2"/>
      <c r="AH1422" s="2"/>
      <c r="AI1422" s="2"/>
      <c r="AJ1422" s="2"/>
      <c r="AK1422" s="2"/>
      <c r="AL1422" s="2"/>
      <c r="AM1422" s="2"/>
      <c r="AN1422" s="2"/>
      <c r="AO1422" s="2"/>
      <c r="AP1422" s="2"/>
      <c r="AQ1422" s="2"/>
      <c r="AR1422" s="2"/>
      <c r="AS1422" s="2"/>
      <c r="AT1422" s="2"/>
      <c r="AU1422" s="2"/>
      <c r="AV1422" s="2"/>
      <c r="AW1422" s="2"/>
      <c r="AX1422" s="2"/>
      <c r="AY1422" s="2"/>
      <c r="AZ1422" s="2"/>
      <c r="BA1422" s="2"/>
      <c r="BB1422" s="2"/>
      <c r="BC1422" s="2"/>
      <c r="BD1422" s="2"/>
      <c r="BE1422" s="2"/>
      <c r="BF1422" s="2"/>
      <c r="BG1422" s="2"/>
      <c r="BH1422" s="2"/>
      <c r="BI1422" s="2"/>
      <c r="BJ1422" s="2"/>
      <c r="BK1422" s="2"/>
      <c r="BL1422" s="2"/>
      <c r="BM1422" s="2"/>
      <c r="BN1422" s="2"/>
      <c r="BO1422" s="2"/>
      <c r="BP1422" s="2"/>
      <c r="BQ1422" s="3"/>
      <c r="BR1422" s="4"/>
      <c r="BS1422" s="4"/>
      <c r="BT1422" s="4"/>
      <c r="BU1422" s="4"/>
      <c r="BV1422" s="4"/>
      <c r="BW1422" s="4"/>
      <c r="BX1422" s="4"/>
      <c r="BY1422" s="4"/>
      <c r="BZ1422" s="4"/>
      <c r="CA1422" s="4"/>
      <c r="CB1422" s="4"/>
      <c r="CC1422" s="4"/>
      <c r="CD1422" s="4"/>
      <c r="CE1422" s="4"/>
      <c r="CF1422" s="4"/>
      <c r="CG1422" s="4"/>
      <c r="CH1422" s="4"/>
      <c r="CI1422" s="4"/>
      <c r="CJ1422" s="4"/>
      <c r="CK1422" s="4"/>
      <c r="CL1422" s="4"/>
      <c r="CM1422" s="4"/>
      <c r="CN1422" s="4"/>
      <c r="CO1422" s="4"/>
      <c r="CP1422" s="4"/>
      <c r="CQ1422" s="4"/>
      <c r="CR1422" s="4"/>
      <c r="CS1422" s="4"/>
      <c r="CT1422" s="4"/>
      <c r="CU1422" s="4"/>
      <c r="CV1422" s="4"/>
      <c r="CW1422" s="4"/>
      <c r="CX1422" s="4"/>
      <c r="CY1422" s="4"/>
      <c r="CZ1422" s="4"/>
      <c r="DA1422" s="4"/>
      <c r="DB1422" s="4"/>
      <c r="DC1422" s="4"/>
      <c r="DD1422" s="4"/>
      <c r="DE1422" s="4"/>
      <c r="DF1422" s="4"/>
      <c r="DG1422" s="4"/>
      <c r="DH1422" s="4"/>
      <c r="DI1422" s="4"/>
      <c r="DJ1422" s="4"/>
      <c r="DK1422" s="4"/>
      <c r="DL1422" s="4"/>
      <c r="DM1422" s="4"/>
      <c r="DN1422" s="4"/>
      <c r="DO1422" s="4"/>
      <c r="DP1422" s="4"/>
      <c r="DQ1422" s="4"/>
      <c r="DR1422" s="4"/>
      <c r="DS1422" s="4"/>
      <c r="DT1422" s="4"/>
      <c r="DU1422" s="4"/>
      <c r="DV1422" s="4"/>
      <c r="DW1422" s="4"/>
      <c r="DX1422" s="4"/>
      <c r="DY1422" s="4"/>
      <c r="DZ1422" s="4"/>
      <c r="EA1422" s="4"/>
      <c r="EB1422" s="4"/>
      <c r="EC1422" s="4"/>
      <c r="ED1422" s="4"/>
      <c r="EE1422" s="4"/>
      <c r="EF1422" s="4"/>
      <c r="EG1422" s="4"/>
      <c r="EH1422" s="4"/>
      <c r="EI1422" s="4"/>
      <c r="EJ1422" s="4"/>
      <c r="EK1422" s="4"/>
      <c r="EL1422" s="4"/>
      <c r="EM1422" s="4"/>
      <c r="EN1422" s="4"/>
      <c r="EO1422" s="4"/>
      <c r="EP1422" s="4"/>
      <c r="EQ1422" s="4"/>
      <c r="ER1422" s="4"/>
      <c r="ES1422" s="4"/>
      <c r="ET1422" s="4"/>
      <c r="EU1422" s="4"/>
      <c r="EV1422" s="4"/>
      <c r="EW1422" s="4"/>
      <c r="EX1422" s="4"/>
      <c r="EY1422" s="4"/>
      <c r="EZ1422" s="4"/>
      <c r="FA1422" s="4"/>
      <c r="FB1422" s="4"/>
      <c r="FC1422" s="4"/>
      <c r="FD1422" s="4"/>
      <c r="FE1422" s="4"/>
      <c r="FF1422" s="4"/>
      <c r="FG1422" s="4"/>
      <c r="FH1422" s="4"/>
      <c r="FI1422" s="4"/>
      <c r="FJ1422" s="4"/>
      <c r="FK1422" s="4"/>
      <c r="FL1422" s="4"/>
      <c r="FM1422" s="4"/>
      <c r="FN1422" s="4"/>
      <c r="FO1422" s="4"/>
      <c r="FP1422" s="4"/>
      <c r="FQ1422" s="4"/>
      <c r="FR1422" s="4"/>
    </row>
    <row r="1423" spans="19:174" s="10" customFormat="1" x14ac:dyDescent="0.25">
      <c r="S1423" s="92"/>
      <c r="T1423" s="1"/>
      <c r="U1423" s="1"/>
      <c r="V1423" s="1"/>
      <c r="W1423" s="1"/>
      <c r="X1423" s="1"/>
      <c r="Y1423" s="1"/>
      <c r="Z1423" s="2"/>
      <c r="AA1423" s="2"/>
      <c r="AB1423" s="2"/>
      <c r="AC1423" s="2"/>
      <c r="AD1423" s="2"/>
      <c r="AE1423" s="2"/>
      <c r="AF1423" s="2"/>
      <c r="AG1423" s="2"/>
      <c r="AH1423" s="2"/>
      <c r="AI1423" s="2"/>
      <c r="AJ1423" s="2"/>
      <c r="AK1423" s="2"/>
      <c r="AL1423" s="2"/>
      <c r="AM1423" s="2"/>
      <c r="AN1423" s="2"/>
      <c r="AO1423" s="2"/>
      <c r="AP1423" s="2"/>
      <c r="AQ1423" s="2"/>
      <c r="AR1423" s="2"/>
      <c r="AS1423" s="2"/>
      <c r="AT1423" s="2"/>
      <c r="AU1423" s="2"/>
      <c r="AV1423" s="2"/>
      <c r="AW1423" s="2"/>
      <c r="AX1423" s="2"/>
      <c r="AY1423" s="2"/>
      <c r="AZ1423" s="2"/>
      <c r="BA1423" s="2"/>
      <c r="BB1423" s="2"/>
      <c r="BC1423" s="2"/>
      <c r="BD1423" s="2"/>
      <c r="BE1423" s="2"/>
      <c r="BF1423" s="2"/>
      <c r="BG1423" s="2"/>
      <c r="BH1423" s="2"/>
      <c r="BI1423" s="2"/>
      <c r="BJ1423" s="2"/>
      <c r="BK1423" s="2"/>
      <c r="BL1423" s="2"/>
      <c r="BM1423" s="2"/>
      <c r="BN1423" s="2"/>
      <c r="BO1423" s="2"/>
      <c r="BP1423" s="2"/>
      <c r="BQ1423" s="3"/>
      <c r="BR1423" s="4"/>
      <c r="BS1423" s="4"/>
      <c r="BT1423" s="4"/>
      <c r="BU1423" s="4"/>
      <c r="BV1423" s="4"/>
      <c r="BW1423" s="4"/>
      <c r="BX1423" s="4"/>
      <c r="BY1423" s="4"/>
      <c r="BZ1423" s="4"/>
      <c r="CA1423" s="4"/>
      <c r="CB1423" s="4"/>
      <c r="CC1423" s="4"/>
      <c r="CD1423" s="4"/>
      <c r="CE1423" s="4"/>
      <c r="CF1423" s="4"/>
      <c r="CG1423" s="4"/>
      <c r="CH1423" s="4"/>
      <c r="CI1423" s="4"/>
      <c r="CJ1423" s="4"/>
      <c r="CK1423" s="4"/>
      <c r="CL1423" s="4"/>
      <c r="CM1423" s="4"/>
      <c r="CN1423" s="4"/>
      <c r="CO1423" s="4"/>
      <c r="CP1423" s="4"/>
      <c r="CQ1423" s="4"/>
      <c r="CR1423" s="4"/>
      <c r="CS1423" s="4"/>
      <c r="CT1423" s="4"/>
      <c r="CU1423" s="4"/>
      <c r="CV1423" s="4"/>
      <c r="CW1423" s="4"/>
      <c r="CX1423" s="4"/>
      <c r="CY1423" s="4"/>
      <c r="CZ1423" s="4"/>
      <c r="DA1423" s="4"/>
      <c r="DB1423" s="4"/>
      <c r="DC1423" s="4"/>
      <c r="DD1423" s="4"/>
      <c r="DE1423" s="4"/>
      <c r="DF1423" s="4"/>
      <c r="DG1423" s="4"/>
      <c r="DH1423" s="4"/>
      <c r="DI1423" s="4"/>
      <c r="DJ1423" s="4"/>
      <c r="DK1423" s="4"/>
      <c r="DL1423" s="4"/>
      <c r="DM1423" s="4"/>
      <c r="DN1423" s="4"/>
      <c r="DO1423" s="4"/>
      <c r="DP1423" s="4"/>
      <c r="DQ1423" s="4"/>
      <c r="DR1423" s="4"/>
      <c r="DS1423" s="4"/>
      <c r="DT1423" s="4"/>
      <c r="DU1423" s="4"/>
      <c r="DV1423" s="4"/>
      <c r="DW1423" s="4"/>
      <c r="DX1423" s="4"/>
      <c r="DY1423" s="4"/>
      <c r="DZ1423" s="4"/>
      <c r="EA1423" s="4"/>
      <c r="EB1423" s="4"/>
      <c r="EC1423" s="4"/>
      <c r="ED1423" s="4"/>
      <c r="EE1423" s="4"/>
      <c r="EF1423" s="4"/>
      <c r="EG1423" s="4"/>
      <c r="EH1423" s="4"/>
      <c r="EI1423" s="4"/>
      <c r="EJ1423" s="4"/>
      <c r="EK1423" s="4"/>
      <c r="EL1423" s="4"/>
      <c r="EM1423" s="4"/>
      <c r="EN1423" s="4"/>
      <c r="EO1423" s="4"/>
      <c r="EP1423" s="4"/>
      <c r="EQ1423" s="4"/>
      <c r="ER1423" s="4"/>
      <c r="ES1423" s="4"/>
      <c r="ET1423" s="4"/>
      <c r="EU1423" s="4"/>
      <c r="EV1423" s="4"/>
      <c r="EW1423" s="4"/>
      <c r="EX1423" s="4"/>
      <c r="EY1423" s="4"/>
      <c r="EZ1423" s="4"/>
      <c r="FA1423" s="4"/>
      <c r="FB1423" s="4"/>
      <c r="FC1423" s="4"/>
      <c r="FD1423" s="4"/>
      <c r="FE1423" s="4"/>
      <c r="FF1423" s="4"/>
      <c r="FG1423" s="4"/>
      <c r="FH1423" s="4"/>
      <c r="FI1423" s="4"/>
      <c r="FJ1423" s="4"/>
      <c r="FK1423" s="4"/>
      <c r="FL1423" s="4"/>
      <c r="FM1423" s="4"/>
      <c r="FN1423" s="4"/>
      <c r="FO1423" s="4"/>
      <c r="FP1423" s="4"/>
      <c r="FQ1423" s="4"/>
      <c r="FR1423" s="4"/>
    </row>
    <row r="1424" spans="19:174" s="10" customFormat="1" x14ac:dyDescent="0.25">
      <c r="S1424" s="92"/>
      <c r="T1424" s="1"/>
      <c r="U1424" s="1"/>
      <c r="V1424" s="1"/>
      <c r="W1424" s="1"/>
      <c r="X1424" s="1"/>
      <c r="Y1424" s="1"/>
      <c r="Z1424" s="2"/>
      <c r="AA1424" s="2"/>
      <c r="AB1424" s="2"/>
      <c r="AC1424" s="2"/>
      <c r="AD1424" s="2"/>
      <c r="AE1424" s="2"/>
      <c r="AF1424" s="2"/>
      <c r="AG1424" s="2"/>
      <c r="AH1424" s="2"/>
      <c r="AI1424" s="2"/>
      <c r="AJ1424" s="2"/>
      <c r="AK1424" s="2"/>
      <c r="AL1424" s="2"/>
      <c r="AM1424" s="2"/>
      <c r="AN1424" s="2"/>
      <c r="AO1424" s="2"/>
      <c r="AP1424" s="2"/>
      <c r="AQ1424" s="2"/>
      <c r="AR1424" s="2"/>
      <c r="AS1424" s="2"/>
      <c r="AT1424" s="2"/>
      <c r="AU1424" s="2"/>
      <c r="AV1424" s="2"/>
      <c r="AW1424" s="2"/>
      <c r="AX1424" s="2"/>
      <c r="AY1424" s="2"/>
      <c r="AZ1424" s="2"/>
      <c r="BA1424" s="2"/>
      <c r="BB1424" s="2"/>
      <c r="BC1424" s="2"/>
      <c r="BD1424" s="2"/>
      <c r="BE1424" s="2"/>
      <c r="BF1424" s="2"/>
      <c r="BG1424" s="2"/>
      <c r="BH1424" s="2"/>
      <c r="BI1424" s="2"/>
      <c r="BJ1424" s="2"/>
      <c r="BK1424" s="2"/>
      <c r="BL1424" s="2"/>
      <c r="BM1424" s="2"/>
      <c r="BN1424" s="2"/>
      <c r="BO1424" s="2"/>
      <c r="BP1424" s="2"/>
      <c r="BQ1424" s="3"/>
      <c r="BR1424" s="4"/>
      <c r="BS1424" s="4"/>
      <c r="BT1424" s="4"/>
      <c r="BU1424" s="4"/>
      <c r="BV1424" s="4"/>
      <c r="BW1424" s="4"/>
      <c r="BX1424" s="4"/>
      <c r="BY1424" s="4"/>
      <c r="BZ1424" s="4"/>
      <c r="CA1424" s="4"/>
      <c r="CB1424" s="4"/>
      <c r="CC1424" s="4"/>
      <c r="CD1424" s="4"/>
      <c r="CE1424" s="4"/>
      <c r="CF1424" s="4"/>
      <c r="CG1424" s="4"/>
      <c r="CH1424" s="4"/>
      <c r="CI1424" s="4"/>
      <c r="CJ1424" s="4"/>
      <c r="CK1424" s="4"/>
      <c r="CL1424" s="4"/>
      <c r="CM1424" s="4"/>
      <c r="CN1424" s="4"/>
      <c r="CO1424" s="4"/>
      <c r="CP1424" s="4"/>
      <c r="CQ1424" s="4"/>
      <c r="CR1424" s="4"/>
      <c r="CS1424" s="4"/>
      <c r="CT1424" s="4"/>
      <c r="CU1424" s="4"/>
      <c r="CV1424" s="4"/>
      <c r="CW1424" s="4"/>
      <c r="CX1424" s="4"/>
      <c r="CY1424" s="4"/>
      <c r="CZ1424" s="4"/>
      <c r="DA1424" s="4"/>
      <c r="DB1424" s="4"/>
      <c r="DC1424" s="4"/>
      <c r="DD1424" s="4"/>
      <c r="DE1424" s="4"/>
      <c r="DF1424" s="4"/>
      <c r="DG1424" s="4"/>
      <c r="DH1424" s="4"/>
      <c r="DI1424" s="4"/>
      <c r="DJ1424" s="4"/>
      <c r="DK1424" s="4"/>
      <c r="DL1424" s="4"/>
      <c r="DM1424" s="4"/>
      <c r="DN1424" s="4"/>
      <c r="DO1424" s="4"/>
      <c r="DP1424" s="4"/>
      <c r="DQ1424" s="4"/>
      <c r="DR1424" s="4"/>
      <c r="DS1424" s="4"/>
      <c r="DT1424" s="4"/>
      <c r="DU1424" s="4"/>
      <c r="DV1424" s="4"/>
      <c r="DW1424" s="4"/>
      <c r="DX1424" s="4"/>
      <c r="DY1424" s="4"/>
      <c r="DZ1424" s="4"/>
      <c r="EA1424" s="4"/>
      <c r="EB1424" s="4"/>
      <c r="EC1424" s="4"/>
      <c r="ED1424" s="4"/>
      <c r="EE1424" s="4"/>
      <c r="EF1424" s="4"/>
      <c r="EG1424" s="4"/>
      <c r="EH1424" s="4"/>
      <c r="EI1424" s="4"/>
      <c r="EJ1424" s="4"/>
      <c r="EK1424" s="4"/>
      <c r="EL1424" s="4"/>
      <c r="EM1424" s="4"/>
      <c r="EN1424" s="4"/>
      <c r="EO1424" s="4"/>
      <c r="EP1424" s="4"/>
      <c r="EQ1424" s="4"/>
      <c r="ER1424" s="4"/>
      <c r="ES1424" s="4"/>
      <c r="ET1424" s="4"/>
      <c r="EU1424" s="4"/>
      <c r="EV1424" s="4"/>
      <c r="EW1424" s="4"/>
      <c r="EX1424" s="4"/>
      <c r="EY1424" s="4"/>
      <c r="EZ1424" s="4"/>
      <c r="FA1424" s="4"/>
      <c r="FB1424" s="4"/>
      <c r="FC1424" s="4"/>
      <c r="FD1424" s="4"/>
      <c r="FE1424" s="4"/>
      <c r="FF1424" s="4"/>
      <c r="FG1424" s="4"/>
      <c r="FH1424" s="4"/>
      <c r="FI1424" s="4"/>
      <c r="FJ1424" s="4"/>
      <c r="FK1424" s="4"/>
      <c r="FL1424" s="4"/>
      <c r="FM1424" s="4"/>
      <c r="FN1424" s="4"/>
      <c r="FO1424" s="4"/>
      <c r="FP1424" s="4"/>
      <c r="FQ1424" s="4"/>
      <c r="FR1424" s="4"/>
    </row>
    <row r="1425" spans="19:174" s="10" customFormat="1" x14ac:dyDescent="0.25">
      <c r="S1425" s="92"/>
      <c r="T1425" s="1"/>
      <c r="U1425" s="1"/>
      <c r="V1425" s="1"/>
      <c r="W1425" s="1"/>
      <c r="X1425" s="1"/>
      <c r="Y1425" s="1"/>
      <c r="Z1425" s="2"/>
      <c r="AA1425" s="2"/>
      <c r="AB1425" s="2"/>
      <c r="AC1425" s="2"/>
      <c r="AD1425" s="2"/>
      <c r="AE1425" s="2"/>
      <c r="AF1425" s="2"/>
      <c r="AG1425" s="2"/>
      <c r="AH1425" s="2"/>
      <c r="AI1425" s="2"/>
      <c r="AJ1425" s="2"/>
      <c r="AK1425" s="2"/>
      <c r="AL1425" s="2"/>
      <c r="AM1425" s="2"/>
      <c r="AN1425" s="2"/>
      <c r="AO1425" s="2"/>
      <c r="AP1425" s="2"/>
      <c r="AQ1425" s="2"/>
      <c r="AR1425" s="2"/>
      <c r="AS1425" s="2"/>
      <c r="AT1425" s="2"/>
      <c r="AU1425" s="2"/>
      <c r="AV1425" s="2"/>
      <c r="AW1425" s="2"/>
      <c r="AX1425" s="2"/>
      <c r="AY1425" s="2"/>
      <c r="AZ1425" s="2"/>
      <c r="BA1425" s="2"/>
      <c r="BB1425" s="2"/>
      <c r="BC1425" s="2"/>
      <c r="BD1425" s="2"/>
      <c r="BE1425" s="2"/>
      <c r="BF1425" s="2"/>
      <c r="BG1425" s="2"/>
      <c r="BH1425" s="2"/>
      <c r="BI1425" s="2"/>
      <c r="BJ1425" s="2"/>
      <c r="BK1425" s="2"/>
      <c r="BL1425" s="2"/>
      <c r="BM1425" s="2"/>
      <c r="BN1425" s="2"/>
      <c r="BO1425" s="2"/>
      <c r="BP1425" s="2"/>
      <c r="BQ1425" s="3"/>
      <c r="BR1425" s="4"/>
      <c r="BS1425" s="4"/>
      <c r="BT1425" s="4"/>
      <c r="BU1425" s="4"/>
      <c r="BV1425" s="4"/>
      <c r="BW1425" s="4"/>
      <c r="BX1425" s="4"/>
      <c r="BY1425" s="4"/>
      <c r="BZ1425" s="4"/>
      <c r="CA1425" s="4"/>
      <c r="CB1425" s="4"/>
      <c r="CC1425" s="4"/>
      <c r="CD1425" s="4"/>
      <c r="CE1425" s="4"/>
      <c r="CF1425" s="4"/>
      <c r="CG1425" s="4"/>
      <c r="CH1425" s="4"/>
      <c r="CI1425" s="4"/>
      <c r="CJ1425" s="4"/>
      <c r="CK1425" s="4"/>
      <c r="CL1425" s="4"/>
      <c r="CM1425" s="4"/>
      <c r="CN1425" s="4"/>
      <c r="CO1425" s="4"/>
      <c r="CP1425" s="4"/>
      <c r="CQ1425" s="4"/>
      <c r="CR1425" s="4"/>
      <c r="CS1425" s="4"/>
      <c r="CT1425" s="4"/>
      <c r="CU1425" s="4"/>
      <c r="CV1425" s="4"/>
      <c r="CW1425" s="4"/>
      <c r="CX1425" s="4"/>
      <c r="CY1425" s="4"/>
      <c r="CZ1425" s="4"/>
      <c r="DA1425" s="4"/>
      <c r="DB1425" s="4"/>
      <c r="DC1425" s="4"/>
      <c r="DD1425" s="4"/>
      <c r="DE1425" s="4"/>
      <c r="DF1425" s="4"/>
      <c r="DG1425" s="4"/>
      <c r="DH1425" s="4"/>
      <c r="DI1425" s="4"/>
      <c r="DJ1425" s="4"/>
      <c r="DK1425" s="4"/>
      <c r="DL1425" s="4"/>
      <c r="DM1425" s="4"/>
      <c r="DN1425" s="4"/>
      <c r="DO1425" s="4"/>
      <c r="DP1425" s="4"/>
      <c r="DQ1425" s="4"/>
      <c r="DR1425" s="4"/>
      <c r="DS1425" s="4"/>
      <c r="DT1425" s="4"/>
      <c r="DU1425" s="4"/>
      <c r="DV1425" s="4"/>
      <c r="DW1425" s="4"/>
      <c r="DX1425" s="4"/>
      <c r="DY1425" s="4"/>
      <c r="DZ1425" s="4"/>
      <c r="EA1425" s="4"/>
      <c r="EB1425" s="4"/>
      <c r="EC1425" s="4"/>
      <c r="ED1425" s="4"/>
      <c r="EE1425" s="4"/>
      <c r="EF1425" s="4"/>
      <c r="EG1425" s="4"/>
      <c r="EH1425" s="4"/>
      <c r="EI1425" s="4"/>
      <c r="EJ1425" s="4"/>
      <c r="EK1425" s="4"/>
      <c r="EL1425" s="4"/>
      <c r="EM1425" s="4"/>
      <c r="EN1425" s="4"/>
      <c r="EO1425" s="4"/>
      <c r="EP1425" s="4"/>
      <c r="EQ1425" s="4"/>
      <c r="ER1425" s="4"/>
      <c r="ES1425" s="4"/>
      <c r="ET1425" s="4"/>
      <c r="EU1425" s="4"/>
      <c r="EV1425" s="4"/>
      <c r="EW1425" s="4"/>
      <c r="EX1425" s="4"/>
      <c r="EY1425" s="4"/>
      <c r="EZ1425" s="4"/>
      <c r="FA1425" s="4"/>
      <c r="FB1425" s="4"/>
      <c r="FC1425" s="4"/>
      <c r="FD1425" s="4"/>
      <c r="FE1425" s="4"/>
      <c r="FF1425" s="4"/>
      <c r="FG1425" s="4"/>
      <c r="FH1425" s="4"/>
      <c r="FI1425" s="4"/>
      <c r="FJ1425" s="4"/>
      <c r="FK1425" s="4"/>
      <c r="FL1425" s="4"/>
      <c r="FM1425" s="4"/>
      <c r="FN1425" s="4"/>
      <c r="FO1425" s="4"/>
      <c r="FP1425" s="4"/>
      <c r="FQ1425" s="4"/>
      <c r="FR1425" s="4"/>
    </row>
    <row r="1426" spans="19:174" s="10" customFormat="1" x14ac:dyDescent="0.25">
      <c r="S1426" s="92"/>
      <c r="T1426" s="1"/>
      <c r="U1426" s="1"/>
      <c r="V1426" s="1"/>
      <c r="W1426" s="1"/>
      <c r="X1426" s="1"/>
      <c r="Y1426" s="1"/>
      <c r="Z1426" s="2"/>
      <c r="AA1426" s="2"/>
      <c r="AB1426" s="2"/>
      <c r="AC1426" s="2"/>
      <c r="AD1426" s="2"/>
      <c r="AE1426" s="2"/>
      <c r="AF1426" s="2"/>
      <c r="AG1426" s="2"/>
      <c r="AH1426" s="2"/>
      <c r="AI1426" s="2"/>
      <c r="AJ1426" s="2"/>
      <c r="AK1426" s="2"/>
      <c r="AL1426" s="2"/>
      <c r="AM1426" s="2"/>
      <c r="AN1426" s="2"/>
      <c r="AO1426" s="2"/>
      <c r="AP1426" s="2"/>
      <c r="AQ1426" s="2"/>
      <c r="AR1426" s="2"/>
      <c r="AS1426" s="2"/>
      <c r="AT1426" s="2"/>
      <c r="AU1426" s="2"/>
      <c r="AV1426" s="2"/>
      <c r="AW1426" s="2"/>
      <c r="AX1426" s="2"/>
      <c r="AY1426" s="2"/>
      <c r="AZ1426" s="2"/>
      <c r="BA1426" s="2"/>
      <c r="BB1426" s="2"/>
      <c r="BC1426" s="2"/>
      <c r="BD1426" s="2"/>
      <c r="BE1426" s="2"/>
      <c r="BF1426" s="2"/>
      <c r="BG1426" s="2"/>
      <c r="BH1426" s="2"/>
      <c r="BI1426" s="2"/>
      <c r="BJ1426" s="2"/>
      <c r="BK1426" s="2"/>
      <c r="BL1426" s="2"/>
      <c r="BM1426" s="2"/>
      <c r="BN1426" s="2"/>
      <c r="BO1426" s="2"/>
      <c r="BP1426" s="2"/>
      <c r="BQ1426" s="3"/>
      <c r="BR1426" s="4"/>
      <c r="BS1426" s="4"/>
      <c r="BT1426" s="4"/>
      <c r="BU1426" s="4"/>
      <c r="BV1426" s="4"/>
      <c r="BW1426" s="4"/>
      <c r="BX1426" s="4"/>
      <c r="BY1426" s="4"/>
      <c r="BZ1426" s="4"/>
      <c r="CA1426" s="4"/>
      <c r="CB1426" s="4"/>
      <c r="CC1426" s="4"/>
      <c r="CD1426" s="4"/>
      <c r="CE1426" s="4"/>
      <c r="CF1426" s="4"/>
      <c r="CG1426" s="4"/>
      <c r="CH1426" s="4"/>
      <c r="CI1426" s="4"/>
      <c r="CJ1426" s="4"/>
      <c r="CK1426" s="4"/>
      <c r="CL1426" s="4"/>
      <c r="CM1426" s="4"/>
      <c r="CN1426" s="4"/>
      <c r="CO1426" s="4"/>
      <c r="CP1426" s="4"/>
      <c r="CQ1426" s="4"/>
      <c r="CR1426" s="4"/>
      <c r="CS1426" s="4"/>
      <c r="CT1426" s="4"/>
      <c r="CU1426" s="4"/>
      <c r="CV1426" s="4"/>
      <c r="CW1426" s="4"/>
      <c r="CX1426" s="4"/>
      <c r="CY1426" s="4"/>
      <c r="CZ1426" s="4"/>
      <c r="DA1426" s="4"/>
      <c r="DB1426" s="4"/>
      <c r="DC1426" s="4"/>
      <c r="DD1426" s="4"/>
      <c r="DE1426" s="4"/>
      <c r="DF1426" s="4"/>
      <c r="DG1426" s="4"/>
      <c r="DH1426" s="4"/>
      <c r="DI1426" s="4"/>
      <c r="DJ1426" s="4"/>
      <c r="DK1426" s="4"/>
      <c r="DL1426" s="4"/>
      <c r="DM1426" s="4"/>
      <c r="DN1426" s="4"/>
      <c r="DO1426" s="4"/>
      <c r="DP1426" s="4"/>
      <c r="DQ1426" s="4"/>
      <c r="DR1426" s="4"/>
      <c r="DS1426" s="4"/>
      <c r="DT1426" s="4"/>
      <c r="DU1426" s="4"/>
      <c r="DV1426" s="4"/>
      <c r="DW1426" s="4"/>
      <c r="DX1426" s="4"/>
      <c r="DY1426" s="4"/>
      <c r="DZ1426" s="4"/>
      <c r="EA1426" s="4"/>
      <c r="EB1426" s="4"/>
      <c r="EC1426" s="4"/>
      <c r="ED1426" s="4"/>
      <c r="EE1426" s="4"/>
      <c r="EF1426" s="4"/>
      <c r="EG1426" s="4"/>
      <c r="EH1426" s="4"/>
      <c r="EI1426" s="4"/>
      <c r="EJ1426" s="4"/>
      <c r="EK1426" s="4"/>
      <c r="EL1426" s="4"/>
      <c r="EM1426" s="4"/>
      <c r="EN1426" s="4"/>
      <c r="EO1426" s="4"/>
      <c r="EP1426" s="4"/>
      <c r="EQ1426" s="4"/>
      <c r="ER1426" s="4"/>
      <c r="ES1426" s="4"/>
      <c r="ET1426" s="4"/>
      <c r="EU1426" s="4"/>
      <c r="EV1426" s="4"/>
      <c r="EW1426" s="4"/>
      <c r="EX1426" s="4"/>
      <c r="EY1426" s="4"/>
      <c r="EZ1426" s="4"/>
      <c r="FA1426" s="4"/>
      <c r="FB1426" s="4"/>
      <c r="FC1426" s="4"/>
      <c r="FD1426" s="4"/>
      <c r="FE1426" s="4"/>
      <c r="FF1426" s="4"/>
      <c r="FG1426" s="4"/>
      <c r="FH1426" s="4"/>
      <c r="FI1426" s="4"/>
      <c r="FJ1426" s="4"/>
      <c r="FK1426" s="4"/>
      <c r="FL1426" s="4"/>
      <c r="FM1426" s="4"/>
      <c r="FN1426" s="4"/>
      <c r="FO1426" s="4"/>
      <c r="FP1426" s="4"/>
      <c r="FQ1426" s="4"/>
      <c r="FR1426" s="4"/>
    </row>
    <row r="1427" spans="19:174" s="10" customFormat="1" x14ac:dyDescent="0.25">
      <c r="S1427" s="92"/>
      <c r="T1427" s="1"/>
      <c r="U1427" s="1"/>
      <c r="V1427" s="1"/>
      <c r="W1427" s="1"/>
      <c r="X1427" s="1"/>
      <c r="Y1427" s="1"/>
      <c r="Z1427" s="2"/>
      <c r="AA1427" s="2"/>
      <c r="AB1427" s="2"/>
      <c r="AC1427" s="2"/>
      <c r="AD1427" s="2"/>
      <c r="AE1427" s="2"/>
      <c r="AF1427" s="2"/>
      <c r="AG1427" s="2"/>
      <c r="AH1427" s="2"/>
      <c r="AI1427" s="2"/>
      <c r="AJ1427" s="2"/>
      <c r="AK1427" s="2"/>
      <c r="AL1427" s="2"/>
      <c r="AM1427" s="2"/>
      <c r="AN1427" s="2"/>
      <c r="AO1427" s="2"/>
      <c r="AP1427" s="2"/>
      <c r="AQ1427" s="2"/>
      <c r="AR1427" s="2"/>
      <c r="AS1427" s="2"/>
      <c r="AT1427" s="2"/>
      <c r="AU1427" s="2"/>
      <c r="AV1427" s="2"/>
      <c r="AW1427" s="2"/>
      <c r="AX1427" s="2"/>
      <c r="AY1427" s="2"/>
      <c r="AZ1427" s="2"/>
      <c r="BA1427" s="2"/>
      <c r="BB1427" s="2"/>
      <c r="BC1427" s="2"/>
      <c r="BD1427" s="2"/>
      <c r="BE1427" s="2"/>
      <c r="BF1427" s="2"/>
      <c r="BG1427" s="2"/>
      <c r="BH1427" s="2"/>
      <c r="BI1427" s="2"/>
      <c r="BJ1427" s="2"/>
      <c r="BK1427" s="2"/>
      <c r="BL1427" s="2"/>
      <c r="BM1427" s="2"/>
      <c r="BN1427" s="2"/>
      <c r="BO1427" s="2"/>
      <c r="BP1427" s="2"/>
      <c r="BQ1427" s="3"/>
      <c r="BR1427" s="4"/>
      <c r="BS1427" s="4"/>
      <c r="BT1427" s="4"/>
      <c r="BU1427" s="4"/>
      <c r="BV1427" s="4"/>
      <c r="BW1427" s="4"/>
      <c r="BX1427" s="4"/>
      <c r="BY1427" s="4"/>
      <c r="BZ1427" s="4"/>
      <c r="CA1427" s="4"/>
      <c r="CB1427" s="4"/>
      <c r="CC1427" s="4"/>
      <c r="CD1427" s="4"/>
      <c r="CE1427" s="4"/>
      <c r="CF1427" s="4"/>
      <c r="CG1427" s="4"/>
      <c r="CH1427" s="4"/>
      <c r="CI1427" s="4"/>
      <c r="CJ1427" s="4"/>
      <c r="CK1427" s="4"/>
      <c r="CL1427" s="4"/>
      <c r="CM1427" s="4"/>
      <c r="CN1427" s="4"/>
      <c r="CO1427" s="4"/>
      <c r="CP1427" s="4"/>
      <c r="CQ1427" s="4"/>
      <c r="CR1427" s="4"/>
      <c r="CS1427" s="4"/>
      <c r="CT1427" s="4"/>
      <c r="CU1427" s="4"/>
      <c r="CV1427" s="4"/>
      <c r="CW1427" s="4"/>
      <c r="CX1427" s="4"/>
      <c r="CY1427" s="4"/>
      <c r="CZ1427" s="4"/>
      <c r="DA1427" s="4"/>
      <c r="DB1427" s="4"/>
      <c r="DC1427" s="4"/>
      <c r="DD1427" s="4"/>
      <c r="DE1427" s="4"/>
      <c r="DF1427" s="4"/>
      <c r="DG1427" s="4"/>
      <c r="DH1427" s="4"/>
      <c r="DI1427" s="4"/>
      <c r="DJ1427" s="4"/>
      <c r="DK1427" s="4"/>
      <c r="DL1427" s="4"/>
      <c r="DM1427" s="4"/>
      <c r="DN1427" s="4"/>
      <c r="DO1427" s="4"/>
      <c r="DP1427" s="4"/>
      <c r="DQ1427" s="4"/>
      <c r="DR1427" s="4"/>
      <c r="DS1427" s="4"/>
      <c r="DT1427" s="4"/>
      <c r="DU1427" s="4"/>
      <c r="DV1427" s="4"/>
      <c r="DW1427" s="4"/>
      <c r="DX1427" s="4"/>
      <c r="DY1427" s="4"/>
      <c r="DZ1427" s="4"/>
      <c r="EA1427" s="4"/>
      <c r="EB1427" s="4"/>
      <c r="EC1427" s="4"/>
      <c r="ED1427" s="4"/>
      <c r="EE1427" s="4"/>
      <c r="EF1427" s="4"/>
      <c r="EG1427" s="4"/>
      <c r="EH1427" s="4"/>
      <c r="EI1427" s="4"/>
      <c r="EJ1427" s="4"/>
      <c r="EK1427" s="4"/>
      <c r="EL1427" s="4"/>
      <c r="EM1427" s="4"/>
      <c r="EN1427" s="4"/>
      <c r="EO1427" s="4"/>
      <c r="EP1427" s="4"/>
      <c r="EQ1427" s="4"/>
      <c r="ER1427" s="4"/>
      <c r="ES1427" s="4"/>
      <c r="ET1427" s="4"/>
      <c r="EU1427" s="4"/>
      <c r="EV1427" s="4"/>
      <c r="EW1427" s="4"/>
      <c r="EX1427" s="4"/>
      <c r="EY1427" s="4"/>
      <c r="EZ1427" s="4"/>
      <c r="FA1427" s="4"/>
      <c r="FB1427" s="4"/>
      <c r="FC1427" s="4"/>
      <c r="FD1427" s="4"/>
      <c r="FE1427" s="4"/>
      <c r="FF1427" s="4"/>
      <c r="FG1427" s="4"/>
      <c r="FH1427" s="4"/>
      <c r="FI1427" s="4"/>
      <c r="FJ1427" s="4"/>
      <c r="FK1427" s="4"/>
      <c r="FL1427" s="4"/>
      <c r="FM1427" s="4"/>
      <c r="FN1427" s="4"/>
      <c r="FO1427" s="4"/>
      <c r="FP1427" s="4"/>
      <c r="FQ1427" s="4"/>
      <c r="FR1427" s="4"/>
    </row>
    <row r="1428" spans="19:174" s="10" customFormat="1" x14ac:dyDescent="0.25">
      <c r="S1428" s="92"/>
      <c r="T1428" s="1"/>
      <c r="U1428" s="1"/>
      <c r="V1428" s="1"/>
      <c r="W1428" s="1"/>
      <c r="X1428" s="1"/>
      <c r="Y1428" s="1"/>
      <c r="Z1428" s="2"/>
      <c r="AA1428" s="2"/>
      <c r="AB1428" s="2"/>
      <c r="AC1428" s="2"/>
      <c r="AD1428" s="2"/>
      <c r="AE1428" s="2"/>
      <c r="AF1428" s="2"/>
      <c r="AG1428" s="2"/>
      <c r="AH1428" s="2"/>
      <c r="AI1428" s="2"/>
      <c r="AJ1428" s="2"/>
      <c r="AK1428" s="2"/>
      <c r="AL1428" s="2"/>
      <c r="AM1428" s="2"/>
      <c r="AN1428" s="2"/>
      <c r="AO1428" s="2"/>
      <c r="AP1428" s="2"/>
      <c r="AQ1428" s="2"/>
      <c r="AR1428" s="2"/>
      <c r="AS1428" s="2"/>
      <c r="AT1428" s="2"/>
      <c r="AU1428" s="2"/>
      <c r="AV1428" s="2"/>
      <c r="AW1428" s="2"/>
      <c r="AX1428" s="2"/>
      <c r="AY1428" s="2"/>
      <c r="AZ1428" s="2"/>
      <c r="BA1428" s="2"/>
      <c r="BB1428" s="2"/>
      <c r="BC1428" s="2"/>
      <c r="BD1428" s="2"/>
      <c r="BE1428" s="2"/>
      <c r="BF1428" s="2"/>
      <c r="BG1428" s="2"/>
      <c r="BH1428" s="2"/>
      <c r="BI1428" s="2"/>
      <c r="BJ1428" s="2"/>
      <c r="BK1428" s="2"/>
      <c r="BL1428" s="2"/>
      <c r="BM1428" s="2"/>
      <c r="BN1428" s="2"/>
      <c r="BO1428" s="2"/>
      <c r="BP1428" s="2"/>
      <c r="BQ1428" s="3"/>
      <c r="BR1428" s="4"/>
      <c r="BS1428" s="4"/>
      <c r="BT1428" s="4"/>
      <c r="BU1428" s="4"/>
      <c r="BV1428" s="4"/>
      <c r="BW1428" s="4"/>
      <c r="BX1428" s="4"/>
      <c r="BY1428" s="4"/>
      <c r="BZ1428" s="4"/>
      <c r="CA1428" s="4"/>
      <c r="CB1428" s="4"/>
      <c r="CC1428" s="4"/>
      <c r="CD1428" s="4"/>
      <c r="CE1428" s="4"/>
      <c r="CF1428" s="4"/>
      <c r="CG1428" s="4"/>
      <c r="CH1428" s="4"/>
      <c r="CI1428" s="4"/>
      <c r="CJ1428" s="4"/>
      <c r="CK1428" s="4"/>
      <c r="CL1428" s="4"/>
      <c r="CM1428" s="4"/>
      <c r="CN1428" s="4"/>
      <c r="CO1428" s="4"/>
      <c r="CP1428" s="4"/>
      <c r="CQ1428" s="4"/>
      <c r="CR1428" s="4"/>
      <c r="CS1428" s="4"/>
      <c r="CT1428" s="4"/>
      <c r="CU1428" s="4"/>
      <c r="CV1428" s="4"/>
      <c r="CW1428" s="4"/>
      <c r="CX1428" s="4"/>
      <c r="CY1428" s="4"/>
      <c r="CZ1428" s="4"/>
      <c r="DA1428" s="4"/>
      <c r="DB1428" s="4"/>
      <c r="DC1428" s="4"/>
      <c r="DD1428" s="4"/>
      <c r="DE1428" s="4"/>
      <c r="DF1428" s="4"/>
      <c r="DG1428" s="4"/>
      <c r="DH1428" s="4"/>
      <c r="DI1428" s="4"/>
      <c r="DJ1428" s="4"/>
      <c r="DK1428" s="4"/>
      <c r="DL1428" s="4"/>
      <c r="DM1428" s="4"/>
      <c r="DN1428" s="4"/>
      <c r="DO1428" s="4"/>
      <c r="DP1428" s="4"/>
      <c r="DQ1428" s="4"/>
      <c r="DR1428" s="4"/>
      <c r="DS1428" s="4"/>
      <c r="DT1428" s="4"/>
      <c r="DU1428" s="4"/>
      <c r="DV1428" s="4"/>
      <c r="DW1428" s="4"/>
      <c r="DX1428" s="4"/>
      <c r="DY1428" s="4"/>
      <c r="DZ1428" s="4"/>
      <c r="EA1428" s="4"/>
      <c r="EB1428" s="4"/>
      <c r="EC1428" s="4"/>
      <c r="ED1428" s="4"/>
      <c r="EE1428" s="4"/>
      <c r="EF1428" s="4"/>
      <c r="EG1428" s="4"/>
      <c r="EH1428" s="4"/>
      <c r="EI1428" s="4"/>
      <c r="EJ1428" s="4"/>
      <c r="EK1428" s="4"/>
      <c r="EL1428" s="4"/>
      <c r="EM1428" s="4"/>
      <c r="EN1428" s="4"/>
      <c r="EO1428" s="4"/>
      <c r="EP1428" s="4"/>
      <c r="EQ1428" s="4"/>
      <c r="ER1428" s="4"/>
      <c r="ES1428" s="4"/>
      <c r="ET1428" s="4"/>
      <c r="EU1428" s="4"/>
      <c r="EV1428" s="4"/>
      <c r="EW1428" s="4"/>
      <c r="EX1428" s="4"/>
      <c r="EY1428" s="4"/>
      <c r="EZ1428" s="4"/>
      <c r="FA1428" s="4"/>
      <c r="FB1428" s="4"/>
      <c r="FC1428" s="4"/>
      <c r="FD1428" s="4"/>
      <c r="FE1428" s="4"/>
      <c r="FF1428" s="4"/>
      <c r="FG1428" s="4"/>
      <c r="FH1428" s="4"/>
      <c r="FI1428" s="4"/>
      <c r="FJ1428" s="4"/>
      <c r="FK1428" s="4"/>
      <c r="FL1428" s="4"/>
      <c r="FM1428" s="4"/>
      <c r="FN1428" s="4"/>
      <c r="FO1428" s="4"/>
      <c r="FP1428" s="4"/>
      <c r="FQ1428" s="4"/>
      <c r="FR1428" s="4"/>
    </row>
    <row r="1429" spans="19:174" s="10" customFormat="1" x14ac:dyDescent="0.25">
      <c r="S1429" s="92"/>
      <c r="T1429" s="1"/>
      <c r="U1429" s="1"/>
      <c r="V1429" s="1"/>
      <c r="W1429" s="1"/>
      <c r="X1429" s="1"/>
      <c r="Y1429" s="1"/>
      <c r="Z1429" s="2"/>
      <c r="AA1429" s="2"/>
      <c r="AB1429" s="2"/>
      <c r="AC1429" s="2"/>
      <c r="AD1429" s="2"/>
      <c r="AE1429" s="2"/>
      <c r="AF1429" s="2"/>
      <c r="AG1429" s="2"/>
      <c r="AH1429" s="2"/>
      <c r="AI1429" s="2"/>
      <c r="AJ1429" s="2"/>
      <c r="AK1429" s="2"/>
      <c r="AL1429" s="2"/>
      <c r="AM1429" s="2"/>
      <c r="AN1429" s="2"/>
      <c r="AO1429" s="2"/>
      <c r="AP1429" s="2"/>
      <c r="AQ1429" s="2"/>
      <c r="AR1429" s="2"/>
      <c r="AS1429" s="2"/>
      <c r="AT1429" s="2"/>
      <c r="AU1429" s="2"/>
      <c r="AV1429" s="2"/>
      <c r="AW1429" s="2"/>
      <c r="AX1429" s="2"/>
      <c r="AY1429" s="2"/>
      <c r="AZ1429" s="2"/>
      <c r="BA1429" s="2"/>
      <c r="BB1429" s="2"/>
      <c r="BC1429" s="2"/>
      <c r="BD1429" s="2"/>
      <c r="BE1429" s="2"/>
      <c r="BF1429" s="2"/>
      <c r="BG1429" s="2"/>
      <c r="BH1429" s="2"/>
      <c r="BI1429" s="2"/>
      <c r="BJ1429" s="2"/>
      <c r="BK1429" s="2"/>
      <c r="BL1429" s="2"/>
      <c r="BM1429" s="2"/>
      <c r="BN1429" s="2"/>
      <c r="BO1429" s="2"/>
      <c r="BP1429" s="2"/>
      <c r="BQ1429" s="3"/>
      <c r="BR1429" s="4"/>
      <c r="BS1429" s="4"/>
      <c r="BT1429" s="4"/>
      <c r="BU1429" s="4"/>
      <c r="BV1429" s="4"/>
      <c r="BW1429" s="4"/>
      <c r="BX1429" s="4"/>
      <c r="BY1429" s="4"/>
      <c r="BZ1429" s="4"/>
      <c r="CA1429" s="4"/>
      <c r="CB1429" s="4"/>
      <c r="CC1429" s="4"/>
      <c r="CD1429" s="4"/>
      <c r="CE1429" s="4"/>
      <c r="CF1429" s="4"/>
      <c r="CG1429" s="4"/>
      <c r="CH1429" s="4"/>
      <c r="CI1429" s="4"/>
      <c r="CJ1429" s="4"/>
      <c r="CK1429" s="4"/>
      <c r="CL1429" s="4"/>
      <c r="CM1429" s="4"/>
      <c r="CN1429" s="4"/>
      <c r="CO1429" s="4"/>
      <c r="CP1429" s="4"/>
      <c r="CQ1429" s="4"/>
      <c r="CR1429" s="4"/>
      <c r="CS1429" s="4"/>
      <c r="CT1429" s="4"/>
      <c r="CU1429" s="4"/>
      <c r="CV1429" s="4"/>
      <c r="CW1429" s="4"/>
      <c r="CX1429" s="4"/>
      <c r="CY1429" s="4"/>
      <c r="CZ1429" s="4"/>
      <c r="DA1429" s="4"/>
      <c r="DB1429" s="4"/>
      <c r="DC1429" s="4"/>
      <c r="DD1429" s="4"/>
      <c r="DE1429" s="4"/>
      <c r="DF1429" s="4"/>
      <c r="DG1429" s="4"/>
      <c r="DH1429" s="4"/>
      <c r="DI1429" s="4"/>
      <c r="DJ1429" s="4"/>
      <c r="DK1429" s="4"/>
      <c r="DL1429" s="4"/>
      <c r="DM1429" s="4"/>
      <c r="DN1429" s="4"/>
      <c r="DO1429" s="4"/>
      <c r="DP1429" s="4"/>
      <c r="DQ1429" s="4"/>
      <c r="DR1429" s="4"/>
      <c r="DS1429" s="4"/>
      <c r="DT1429" s="4"/>
      <c r="DU1429" s="4"/>
      <c r="DV1429" s="4"/>
      <c r="DW1429" s="4"/>
      <c r="DX1429" s="4"/>
      <c r="DY1429" s="4"/>
      <c r="DZ1429" s="4"/>
      <c r="EA1429" s="4"/>
      <c r="EB1429" s="4"/>
      <c r="EC1429" s="4"/>
      <c r="ED1429" s="4"/>
      <c r="EE1429" s="4"/>
      <c r="EF1429" s="4"/>
      <c r="EG1429" s="4"/>
      <c r="EH1429" s="4"/>
      <c r="EI1429" s="4"/>
      <c r="EJ1429" s="4"/>
      <c r="EK1429" s="4"/>
      <c r="EL1429" s="4"/>
      <c r="EM1429" s="4"/>
      <c r="EN1429" s="4"/>
      <c r="EO1429" s="4"/>
      <c r="EP1429" s="4"/>
      <c r="EQ1429" s="4"/>
      <c r="ER1429" s="4"/>
      <c r="ES1429" s="4"/>
      <c r="ET1429" s="4"/>
      <c r="EU1429" s="4"/>
      <c r="EV1429" s="4"/>
      <c r="EW1429" s="4"/>
      <c r="EX1429" s="4"/>
      <c r="EY1429" s="4"/>
      <c r="EZ1429" s="4"/>
      <c r="FA1429" s="4"/>
      <c r="FB1429" s="4"/>
      <c r="FC1429" s="4"/>
      <c r="FD1429" s="4"/>
      <c r="FE1429" s="4"/>
      <c r="FF1429" s="4"/>
      <c r="FG1429" s="4"/>
      <c r="FH1429" s="4"/>
      <c r="FI1429" s="4"/>
      <c r="FJ1429" s="4"/>
      <c r="FK1429" s="4"/>
      <c r="FL1429" s="4"/>
      <c r="FM1429" s="4"/>
      <c r="FN1429" s="4"/>
      <c r="FO1429" s="4"/>
      <c r="FP1429" s="4"/>
      <c r="FQ1429" s="4"/>
      <c r="FR1429" s="4"/>
    </row>
    <row r="1430" spans="19:174" s="10" customFormat="1" x14ac:dyDescent="0.25">
      <c r="S1430" s="92"/>
      <c r="T1430" s="1"/>
      <c r="U1430" s="1"/>
      <c r="V1430" s="1"/>
      <c r="W1430" s="1"/>
      <c r="X1430" s="1"/>
      <c r="Y1430" s="1"/>
      <c r="Z1430" s="2"/>
      <c r="AA1430" s="2"/>
      <c r="AB1430" s="2"/>
      <c r="AC1430" s="2"/>
      <c r="AD1430" s="2"/>
      <c r="AE1430" s="2"/>
      <c r="AF1430" s="2"/>
      <c r="AG1430" s="2"/>
      <c r="AH1430" s="2"/>
      <c r="AI1430" s="2"/>
      <c r="AJ1430" s="2"/>
      <c r="AK1430" s="2"/>
      <c r="AL1430" s="2"/>
      <c r="AM1430" s="2"/>
      <c r="AN1430" s="2"/>
      <c r="AO1430" s="2"/>
      <c r="AP1430" s="2"/>
      <c r="AQ1430" s="2"/>
      <c r="AR1430" s="2"/>
      <c r="AS1430" s="2"/>
      <c r="AT1430" s="2"/>
      <c r="AU1430" s="2"/>
      <c r="AV1430" s="2"/>
      <c r="AW1430" s="2"/>
      <c r="AX1430" s="2"/>
      <c r="AY1430" s="2"/>
      <c r="AZ1430" s="2"/>
      <c r="BA1430" s="2"/>
      <c r="BB1430" s="2"/>
      <c r="BC1430" s="2"/>
      <c r="BD1430" s="2"/>
      <c r="BE1430" s="2"/>
      <c r="BF1430" s="2"/>
      <c r="BG1430" s="2"/>
      <c r="BH1430" s="2"/>
      <c r="BI1430" s="2"/>
      <c r="BJ1430" s="2"/>
      <c r="BK1430" s="2"/>
      <c r="BL1430" s="2"/>
      <c r="BM1430" s="2"/>
      <c r="BN1430" s="2"/>
      <c r="BO1430" s="2"/>
      <c r="BP1430" s="2"/>
      <c r="BQ1430" s="3"/>
      <c r="BR1430" s="4"/>
      <c r="BS1430" s="4"/>
      <c r="BT1430" s="4"/>
      <c r="BU1430" s="4"/>
      <c r="BV1430" s="4"/>
      <c r="BW1430" s="4"/>
      <c r="BX1430" s="4"/>
      <c r="BY1430" s="4"/>
      <c r="BZ1430" s="4"/>
      <c r="CA1430" s="4"/>
      <c r="CB1430" s="4"/>
      <c r="CC1430" s="4"/>
      <c r="CD1430" s="4"/>
      <c r="CE1430" s="4"/>
      <c r="CF1430" s="4"/>
      <c r="CG1430" s="4"/>
      <c r="CH1430" s="4"/>
      <c r="CI1430" s="4"/>
      <c r="CJ1430" s="4"/>
      <c r="CK1430" s="4"/>
      <c r="CL1430" s="4"/>
      <c r="CM1430" s="4"/>
      <c r="CN1430" s="4"/>
      <c r="CO1430" s="4"/>
      <c r="CP1430" s="4"/>
      <c r="CQ1430" s="4"/>
      <c r="CR1430" s="4"/>
      <c r="CS1430" s="4"/>
      <c r="CT1430" s="4"/>
      <c r="CU1430" s="4"/>
      <c r="CV1430" s="4"/>
      <c r="CW1430" s="4"/>
      <c r="CX1430" s="4"/>
      <c r="CY1430" s="4"/>
      <c r="CZ1430" s="4"/>
      <c r="DA1430" s="4"/>
      <c r="DB1430" s="4"/>
      <c r="DC1430" s="4"/>
      <c r="DD1430" s="4"/>
      <c r="DE1430" s="4"/>
      <c r="DF1430" s="4"/>
      <c r="DG1430" s="4"/>
      <c r="DH1430" s="4"/>
      <c r="DI1430" s="4"/>
      <c r="DJ1430" s="4"/>
      <c r="DK1430" s="4"/>
      <c r="DL1430" s="4"/>
      <c r="DM1430" s="4"/>
      <c r="DN1430" s="4"/>
      <c r="DO1430" s="4"/>
      <c r="DP1430" s="4"/>
      <c r="DQ1430" s="4"/>
      <c r="DR1430" s="4"/>
      <c r="DS1430" s="4"/>
      <c r="DT1430" s="4"/>
      <c r="DU1430" s="4"/>
      <c r="DV1430" s="4"/>
      <c r="DW1430" s="4"/>
      <c r="DX1430" s="4"/>
      <c r="DY1430" s="4"/>
      <c r="DZ1430" s="4"/>
      <c r="EA1430" s="4"/>
      <c r="EB1430" s="4"/>
      <c r="EC1430" s="4"/>
      <c r="ED1430" s="4"/>
      <c r="EE1430" s="4"/>
      <c r="EF1430" s="4"/>
      <c r="EG1430" s="4"/>
      <c r="EH1430" s="4"/>
      <c r="EI1430" s="4"/>
      <c r="EJ1430" s="4"/>
      <c r="EK1430" s="4"/>
      <c r="EL1430" s="4"/>
      <c r="EM1430" s="4"/>
      <c r="EN1430" s="4"/>
      <c r="EO1430" s="4"/>
      <c r="EP1430" s="4"/>
      <c r="EQ1430" s="4"/>
      <c r="ER1430" s="4"/>
      <c r="ES1430" s="4"/>
      <c r="ET1430" s="4"/>
      <c r="EU1430" s="4"/>
      <c r="EV1430" s="4"/>
      <c r="EW1430" s="4"/>
      <c r="EX1430" s="4"/>
      <c r="EY1430" s="4"/>
      <c r="EZ1430" s="4"/>
      <c r="FA1430" s="4"/>
      <c r="FB1430" s="4"/>
      <c r="FC1430" s="4"/>
      <c r="FD1430" s="4"/>
      <c r="FE1430" s="4"/>
      <c r="FF1430" s="4"/>
      <c r="FG1430" s="4"/>
      <c r="FH1430" s="4"/>
      <c r="FI1430" s="4"/>
      <c r="FJ1430" s="4"/>
      <c r="FK1430" s="4"/>
      <c r="FL1430" s="4"/>
      <c r="FM1430" s="4"/>
      <c r="FN1430" s="4"/>
      <c r="FO1430" s="4"/>
      <c r="FP1430" s="4"/>
      <c r="FQ1430" s="4"/>
      <c r="FR1430" s="4"/>
    </row>
    <row r="1431" spans="19:174" s="10" customFormat="1" x14ac:dyDescent="0.25">
      <c r="S1431" s="92"/>
      <c r="T1431" s="1"/>
      <c r="U1431" s="1"/>
      <c r="V1431" s="1"/>
      <c r="W1431" s="1"/>
      <c r="X1431" s="1"/>
      <c r="Y1431" s="1"/>
      <c r="Z1431" s="2"/>
      <c r="AA1431" s="2"/>
      <c r="AB1431" s="2"/>
      <c r="AC1431" s="2"/>
      <c r="AD1431" s="2"/>
      <c r="AE1431" s="2"/>
      <c r="AF1431" s="2"/>
      <c r="AG1431" s="2"/>
      <c r="AH1431" s="2"/>
      <c r="AI1431" s="2"/>
      <c r="AJ1431" s="2"/>
      <c r="AK1431" s="2"/>
      <c r="AL1431" s="2"/>
      <c r="AM1431" s="2"/>
      <c r="AN1431" s="2"/>
      <c r="AO1431" s="2"/>
      <c r="AP1431" s="2"/>
      <c r="AQ1431" s="2"/>
      <c r="AR1431" s="2"/>
      <c r="AS1431" s="2"/>
      <c r="AT1431" s="2"/>
      <c r="AU1431" s="2"/>
      <c r="AV1431" s="2"/>
      <c r="AW1431" s="2"/>
      <c r="AX1431" s="2"/>
      <c r="AY1431" s="2"/>
      <c r="AZ1431" s="2"/>
      <c r="BA1431" s="2"/>
      <c r="BB1431" s="2"/>
      <c r="BC1431" s="2"/>
      <c r="BD1431" s="2"/>
      <c r="BE1431" s="2"/>
      <c r="BF1431" s="2"/>
      <c r="BG1431" s="2"/>
      <c r="BH1431" s="2"/>
      <c r="BI1431" s="2"/>
      <c r="BJ1431" s="2"/>
      <c r="BK1431" s="2"/>
      <c r="BL1431" s="2"/>
      <c r="BM1431" s="2"/>
      <c r="BN1431" s="2"/>
      <c r="BO1431" s="2"/>
      <c r="BP1431" s="2"/>
      <c r="BQ1431" s="3"/>
      <c r="BR1431" s="4"/>
      <c r="BS1431" s="4"/>
      <c r="BT1431" s="4"/>
      <c r="BU1431" s="4"/>
      <c r="BV1431" s="4"/>
      <c r="BW1431" s="4"/>
      <c r="BX1431" s="4"/>
      <c r="BY1431" s="4"/>
      <c r="BZ1431" s="4"/>
      <c r="CA1431" s="4"/>
      <c r="CB1431" s="4"/>
      <c r="CC1431" s="4"/>
      <c r="CD1431" s="4"/>
      <c r="CE1431" s="4"/>
      <c r="CF1431" s="4"/>
      <c r="CG1431" s="4"/>
      <c r="CH1431" s="4"/>
      <c r="CI1431" s="4"/>
      <c r="CJ1431" s="4"/>
      <c r="CK1431" s="4"/>
      <c r="CL1431" s="4"/>
      <c r="CM1431" s="4"/>
      <c r="CN1431" s="4"/>
      <c r="CO1431" s="4"/>
      <c r="CP1431" s="4"/>
      <c r="CQ1431" s="4"/>
      <c r="CR1431" s="4"/>
      <c r="CS1431" s="4"/>
      <c r="CT1431" s="4"/>
      <c r="CU1431" s="4"/>
      <c r="CV1431" s="4"/>
      <c r="CW1431" s="4"/>
      <c r="CX1431" s="4"/>
      <c r="CY1431" s="4"/>
      <c r="CZ1431" s="4"/>
      <c r="DA1431" s="4"/>
      <c r="DB1431" s="4"/>
      <c r="DC1431" s="4"/>
      <c r="DD1431" s="4"/>
      <c r="DE1431" s="4"/>
      <c r="DF1431" s="4"/>
      <c r="DG1431" s="4"/>
      <c r="DH1431" s="4"/>
      <c r="DI1431" s="4"/>
      <c r="DJ1431" s="4"/>
      <c r="DK1431" s="4"/>
      <c r="DL1431" s="4"/>
      <c r="DM1431" s="4"/>
      <c r="DN1431" s="4"/>
      <c r="DO1431" s="4"/>
      <c r="DP1431" s="4"/>
      <c r="DQ1431" s="4"/>
      <c r="DR1431" s="4"/>
      <c r="DS1431" s="4"/>
      <c r="DT1431" s="4"/>
      <c r="DU1431" s="4"/>
      <c r="DV1431" s="4"/>
      <c r="DW1431" s="4"/>
      <c r="DX1431" s="4"/>
      <c r="DY1431" s="4"/>
      <c r="DZ1431" s="4"/>
      <c r="EA1431" s="4"/>
      <c r="EB1431" s="4"/>
      <c r="EC1431" s="4"/>
      <c r="ED1431" s="4"/>
      <c r="EE1431" s="4"/>
      <c r="EF1431" s="4"/>
      <c r="EG1431" s="4"/>
      <c r="EH1431" s="4"/>
      <c r="EI1431" s="4"/>
      <c r="EJ1431" s="4"/>
      <c r="EK1431" s="4"/>
      <c r="EL1431" s="4"/>
      <c r="EM1431" s="4"/>
      <c r="EN1431" s="4"/>
      <c r="EO1431" s="4"/>
      <c r="EP1431" s="4"/>
      <c r="EQ1431" s="4"/>
      <c r="ER1431" s="4"/>
      <c r="ES1431" s="4"/>
      <c r="ET1431" s="4"/>
      <c r="EU1431" s="4"/>
      <c r="EV1431" s="4"/>
      <c r="EW1431" s="4"/>
      <c r="EX1431" s="4"/>
      <c r="EY1431" s="4"/>
      <c r="EZ1431" s="4"/>
      <c r="FA1431" s="4"/>
      <c r="FB1431" s="4"/>
      <c r="FC1431" s="4"/>
      <c r="FD1431" s="4"/>
      <c r="FE1431" s="4"/>
      <c r="FF1431" s="4"/>
      <c r="FG1431" s="4"/>
      <c r="FH1431" s="4"/>
      <c r="FI1431" s="4"/>
      <c r="FJ1431" s="4"/>
      <c r="FK1431" s="4"/>
      <c r="FL1431" s="4"/>
      <c r="FM1431" s="4"/>
      <c r="FN1431" s="4"/>
      <c r="FO1431" s="4"/>
      <c r="FP1431" s="4"/>
      <c r="FQ1431" s="4"/>
      <c r="FR1431" s="4"/>
    </row>
    <row r="1432" spans="19:174" s="10" customFormat="1" x14ac:dyDescent="0.25">
      <c r="S1432" s="92"/>
      <c r="T1432" s="1"/>
      <c r="U1432" s="1"/>
      <c r="V1432" s="1"/>
      <c r="W1432" s="1"/>
      <c r="X1432" s="1"/>
      <c r="Y1432" s="1"/>
      <c r="Z1432" s="2"/>
      <c r="AA1432" s="2"/>
      <c r="AB1432" s="2"/>
      <c r="AC1432" s="2"/>
      <c r="AD1432" s="2"/>
      <c r="AE1432" s="2"/>
      <c r="AF1432" s="2"/>
      <c r="AG1432" s="2"/>
      <c r="AH1432" s="2"/>
      <c r="AI1432" s="2"/>
      <c r="AJ1432" s="2"/>
      <c r="AK1432" s="2"/>
      <c r="AL1432" s="2"/>
      <c r="AM1432" s="2"/>
      <c r="AN1432" s="2"/>
      <c r="AO1432" s="2"/>
      <c r="AP1432" s="2"/>
      <c r="AQ1432" s="2"/>
      <c r="AR1432" s="2"/>
      <c r="AS1432" s="2"/>
      <c r="AT1432" s="2"/>
      <c r="AU1432" s="2"/>
      <c r="AV1432" s="2"/>
      <c r="AW1432" s="2"/>
      <c r="AX1432" s="2"/>
      <c r="AY1432" s="2"/>
      <c r="AZ1432" s="2"/>
      <c r="BA1432" s="2"/>
      <c r="BB1432" s="2"/>
      <c r="BC1432" s="2"/>
      <c r="BD1432" s="2"/>
      <c r="BE1432" s="2"/>
      <c r="BF1432" s="2"/>
      <c r="BG1432" s="2"/>
      <c r="BH1432" s="2"/>
      <c r="BI1432" s="2"/>
      <c r="BJ1432" s="2"/>
      <c r="BK1432" s="2"/>
      <c r="BL1432" s="2"/>
      <c r="BM1432" s="2"/>
      <c r="BN1432" s="2"/>
      <c r="BO1432" s="2"/>
      <c r="BP1432" s="2"/>
      <c r="BQ1432" s="3"/>
      <c r="BR1432" s="4"/>
      <c r="BS1432" s="4"/>
      <c r="BT1432" s="4"/>
      <c r="BU1432" s="4"/>
      <c r="BV1432" s="4"/>
      <c r="BW1432" s="4"/>
      <c r="BX1432" s="4"/>
      <c r="BY1432" s="4"/>
      <c r="BZ1432" s="4"/>
      <c r="CA1432" s="4"/>
      <c r="CB1432" s="4"/>
      <c r="CC1432" s="4"/>
      <c r="CD1432" s="4"/>
      <c r="CE1432" s="4"/>
      <c r="CF1432" s="4"/>
      <c r="CG1432" s="4"/>
      <c r="CH1432" s="4"/>
      <c r="CI1432" s="4"/>
      <c r="CJ1432" s="4"/>
      <c r="CK1432" s="4"/>
      <c r="CL1432" s="4"/>
      <c r="CM1432" s="4"/>
      <c r="CN1432" s="4"/>
      <c r="CO1432" s="4"/>
      <c r="CP1432" s="4"/>
      <c r="CQ1432" s="4"/>
      <c r="CR1432" s="4"/>
      <c r="CS1432" s="4"/>
      <c r="CT1432" s="4"/>
      <c r="CU1432" s="4"/>
      <c r="CV1432" s="4"/>
      <c r="CW1432" s="4"/>
      <c r="CX1432" s="4"/>
      <c r="CY1432" s="4"/>
      <c r="CZ1432" s="4"/>
      <c r="DA1432" s="4"/>
      <c r="DB1432" s="4"/>
      <c r="DC1432" s="4"/>
      <c r="DD1432" s="4"/>
      <c r="DE1432" s="4"/>
      <c r="DF1432" s="4"/>
      <c r="DG1432" s="4"/>
      <c r="DH1432" s="4"/>
      <c r="DI1432" s="4"/>
      <c r="DJ1432" s="4"/>
      <c r="DK1432" s="4"/>
      <c r="DL1432" s="4"/>
      <c r="DM1432" s="4"/>
      <c r="DN1432" s="4"/>
      <c r="DO1432" s="4"/>
      <c r="DP1432" s="4"/>
      <c r="DQ1432" s="4"/>
      <c r="DR1432" s="4"/>
      <c r="DS1432" s="4"/>
      <c r="DT1432" s="4"/>
      <c r="DU1432" s="4"/>
      <c r="DV1432" s="4"/>
      <c r="DW1432" s="4"/>
      <c r="DX1432" s="4"/>
      <c r="DY1432" s="4"/>
      <c r="DZ1432" s="4"/>
      <c r="EA1432" s="4"/>
      <c r="EB1432" s="4"/>
      <c r="EC1432" s="4"/>
      <c r="ED1432" s="4"/>
      <c r="EE1432" s="4"/>
      <c r="EF1432" s="4"/>
      <c r="EG1432" s="4"/>
      <c r="EH1432" s="4"/>
      <c r="EI1432" s="4"/>
      <c r="EJ1432" s="4"/>
      <c r="EK1432" s="4"/>
      <c r="EL1432" s="4"/>
      <c r="EM1432" s="4"/>
      <c r="EN1432" s="4"/>
      <c r="EO1432" s="4"/>
      <c r="EP1432" s="4"/>
      <c r="EQ1432" s="4"/>
      <c r="ER1432" s="4"/>
      <c r="ES1432" s="4"/>
      <c r="ET1432" s="4"/>
      <c r="EU1432" s="4"/>
      <c r="EV1432" s="4"/>
      <c r="EW1432" s="4"/>
      <c r="EX1432" s="4"/>
      <c r="EY1432" s="4"/>
      <c r="EZ1432" s="4"/>
      <c r="FA1432" s="4"/>
      <c r="FB1432" s="4"/>
      <c r="FC1432" s="4"/>
      <c r="FD1432" s="4"/>
      <c r="FE1432" s="4"/>
      <c r="FF1432" s="4"/>
      <c r="FG1432" s="4"/>
      <c r="FH1432" s="4"/>
      <c r="FI1432" s="4"/>
      <c r="FJ1432" s="4"/>
      <c r="FK1432" s="4"/>
      <c r="FL1432" s="4"/>
      <c r="FM1432" s="4"/>
      <c r="FN1432" s="4"/>
      <c r="FO1432" s="4"/>
      <c r="FP1432" s="4"/>
      <c r="FQ1432" s="4"/>
      <c r="FR1432" s="4"/>
    </row>
    <row r="1433" spans="19:174" s="10" customFormat="1" x14ac:dyDescent="0.25">
      <c r="S1433" s="92"/>
      <c r="T1433" s="1"/>
      <c r="U1433" s="1"/>
      <c r="V1433" s="1"/>
      <c r="W1433" s="1"/>
      <c r="X1433" s="1"/>
      <c r="Y1433" s="1"/>
      <c r="Z1433" s="2"/>
      <c r="AA1433" s="2"/>
      <c r="AB1433" s="2"/>
      <c r="AC1433" s="2"/>
      <c r="AD1433" s="2"/>
      <c r="AE1433" s="2"/>
      <c r="AF1433" s="2"/>
      <c r="AG1433" s="2"/>
      <c r="AH1433" s="2"/>
      <c r="AI1433" s="2"/>
      <c r="AJ1433" s="2"/>
      <c r="AK1433" s="2"/>
      <c r="AL1433" s="2"/>
      <c r="AM1433" s="2"/>
      <c r="AN1433" s="2"/>
      <c r="AO1433" s="2"/>
      <c r="AP1433" s="2"/>
      <c r="AQ1433" s="2"/>
      <c r="AR1433" s="2"/>
      <c r="AS1433" s="2"/>
      <c r="AT1433" s="2"/>
      <c r="AU1433" s="2"/>
      <c r="AV1433" s="2"/>
      <c r="AW1433" s="2"/>
      <c r="AX1433" s="2"/>
      <c r="AY1433" s="2"/>
      <c r="AZ1433" s="2"/>
      <c r="BA1433" s="2"/>
      <c r="BB1433" s="2"/>
      <c r="BC1433" s="2"/>
      <c r="BD1433" s="2"/>
      <c r="BE1433" s="2"/>
      <c r="BF1433" s="2"/>
      <c r="BG1433" s="2"/>
      <c r="BH1433" s="2"/>
      <c r="BI1433" s="2"/>
      <c r="BJ1433" s="2"/>
      <c r="BK1433" s="2"/>
      <c r="BL1433" s="2"/>
      <c r="BM1433" s="2"/>
      <c r="BN1433" s="2"/>
      <c r="BO1433" s="2"/>
      <c r="BP1433" s="2"/>
      <c r="BQ1433" s="3"/>
      <c r="BR1433" s="4"/>
      <c r="BS1433" s="4"/>
      <c r="BT1433" s="4"/>
      <c r="BU1433" s="4"/>
      <c r="BV1433" s="4"/>
      <c r="BW1433" s="4"/>
      <c r="BX1433" s="4"/>
      <c r="BY1433" s="4"/>
      <c r="BZ1433" s="4"/>
      <c r="CA1433" s="4"/>
      <c r="CB1433" s="4"/>
      <c r="CC1433" s="4"/>
      <c r="CD1433" s="4"/>
      <c r="CE1433" s="4"/>
      <c r="CF1433" s="4"/>
      <c r="CG1433" s="4"/>
      <c r="CH1433" s="4"/>
      <c r="CI1433" s="4"/>
      <c r="CJ1433" s="4"/>
      <c r="CK1433" s="4"/>
      <c r="CL1433" s="4"/>
      <c r="CM1433" s="4"/>
      <c r="CN1433" s="4"/>
      <c r="CO1433" s="4"/>
      <c r="CP1433" s="4"/>
      <c r="CQ1433" s="4"/>
      <c r="CR1433" s="4"/>
      <c r="CS1433" s="4"/>
      <c r="CT1433" s="4"/>
      <c r="CU1433" s="4"/>
      <c r="CV1433" s="4"/>
      <c r="CW1433" s="4"/>
      <c r="CX1433" s="4"/>
      <c r="CY1433" s="4"/>
      <c r="CZ1433" s="4"/>
      <c r="DA1433" s="4"/>
      <c r="DB1433" s="4"/>
      <c r="DC1433" s="4"/>
      <c r="DD1433" s="4"/>
      <c r="DE1433" s="4"/>
      <c r="DF1433" s="4"/>
      <c r="DG1433" s="4"/>
      <c r="DH1433" s="4"/>
      <c r="DI1433" s="4"/>
      <c r="DJ1433" s="4"/>
      <c r="DK1433" s="4"/>
      <c r="DL1433" s="4"/>
      <c r="DM1433" s="4"/>
      <c r="DN1433" s="4"/>
      <c r="DO1433" s="4"/>
      <c r="DP1433" s="4"/>
      <c r="DQ1433" s="4"/>
      <c r="DR1433" s="4"/>
      <c r="DS1433" s="4"/>
      <c r="DT1433" s="4"/>
      <c r="DU1433" s="4"/>
      <c r="DV1433" s="4"/>
      <c r="DW1433" s="4"/>
      <c r="DX1433" s="4"/>
      <c r="DY1433" s="4"/>
      <c r="DZ1433" s="4"/>
      <c r="EA1433" s="4"/>
      <c r="EB1433" s="4"/>
      <c r="EC1433" s="4"/>
      <c r="ED1433" s="4"/>
      <c r="EE1433" s="4"/>
      <c r="EF1433" s="4"/>
      <c r="EG1433" s="4"/>
      <c r="EH1433" s="4"/>
      <c r="EI1433" s="4"/>
      <c r="EJ1433" s="4"/>
      <c r="EK1433" s="4"/>
      <c r="EL1433" s="4"/>
      <c r="EM1433" s="4"/>
      <c r="EN1433" s="4"/>
      <c r="EO1433" s="4"/>
      <c r="EP1433" s="4"/>
      <c r="EQ1433" s="4"/>
      <c r="ER1433" s="4"/>
      <c r="ES1433" s="4"/>
      <c r="ET1433" s="4"/>
      <c r="EU1433" s="4"/>
      <c r="EV1433" s="4"/>
      <c r="EW1433" s="4"/>
      <c r="EX1433" s="4"/>
      <c r="EY1433" s="4"/>
      <c r="EZ1433" s="4"/>
      <c r="FA1433" s="4"/>
      <c r="FB1433" s="4"/>
      <c r="FC1433" s="4"/>
      <c r="FD1433" s="4"/>
      <c r="FE1433" s="4"/>
      <c r="FF1433" s="4"/>
      <c r="FG1433" s="4"/>
      <c r="FH1433" s="4"/>
      <c r="FI1433" s="4"/>
      <c r="FJ1433" s="4"/>
      <c r="FK1433" s="4"/>
      <c r="FL1433" s="4"/>
      <c r="FM1433" s="4"/>
      <c r="FN1433" s="4"/>
      <c r="FO1433" s="4"/>
      <c r="FP1433" s="4"/>
      <c r="FQ1433" s="4"/>
      <c r="FR1433" s="4"/>
    </row>
    <row r="1434" spans="19:174" s="10" customFormat="1" x14ac:dyDescent="0.25">
      <c r="S1434" s="92"/>
      <c r="T1434" s="1"/>
      <c r="U1434" s="1"/>
      <c r="V1434" s="1"/>
      <c r="W1434" s="1"/>
      <c r="X1434" s="1"/>
      <c r="Y1434" s="1"/>
      <c r="Z1434" s="2"/>
      <c r="AA1434" s="2"/>
      <c r="AB1434" s="2"/>
      <c r="AC1434" s="2"/>
      <c r="AD1434" s="2"/>
      <c r="AE1434" s="2"/>
      <c r="AF1434" s="2"/>
      <c r="AG1434" s="2"/>
      <c r="AH1434" s="2"/>
      <c r="AI1434" s="2"/>
      <c r="AJ1434" s="2"/>
      <c r="AK1434" s="2"/>
      <c r="AL1434" s="2"/>
      <c r="AM1434" s="2"/>
      <c r="AN1434" s="2"/>
      <c r="AO1434" s="2"/>
      <c r="AP1434" s="2"/>
      <c r="AQ1434" s="2"/>
      <c r="AR1434" s="2"/>
      <c r="AS1434" s="2"/>
      <c r="AT1434" s="2"/>
      <c r="AU1434" s="2"/>
      <c r="AV1434" s="2"/>
      <c r="AW1434" s="2"/>
      <c r="AX1434" s="2"/>
      <c r="AY1434" s="2"/>
      <c r="AZ1434" s="2"/>
      <c r="BA1434" s="2"/>
      <c r="BB1434" s="2"/>
      <c r="BC1434" s="2"/>
      <c r="BD1434" s="2"/>
      <c r="BE1434" s="2"/>
      <c r="BF1434" s="2"/>
      <c r="BG1434" s="2"/>
      <c r="BH1434" s="2"/>
      <c r="BI1434" s="2"/>
      <c r="BJ1434" s="2"/>
      <c r="BK1434" s="2"/>
      <c r="BL1434" s="2"/>
      <c r="BM1434" s="2"/>
      <c r="BN1434" s="2"/>
      <c r="BO1434" s="2"/>
      <c r="BP1434" s="2"/>
      <c r="BQ1434" s="3"/>
      <c r="BR1434" s="4"/>
      <c r="BS1434" s="4"/>
      <c r="BT1434" s="4"/>
      <c r="BU1434" s="4"/>
      <c r="BV1434" s="4"/>
      <c r="BW1434" s="4"/>
      <c r="BX1434" s="4"/>
      <c r="BY1434" s="4"/>
      <c r="BZ1434" s="4"/>
      <c r="CA1434" s="4"/>
      <c r="CB1434" s="4"/>
      <c r="CC1434" s="4"/>
      <c r="CD1434" s="4"/>
      <c r="CE1434" s="4"/>
      <c r="CF1434" s="4"/>
      <c r="CG1434" s="4"/>
      <c r="CH1434" s="4"/>
      <c r="CI1434" s="4"/>
      <c r="CJ1434" s="4"/>
      <c r="CK1434" s="4"/>
      <c r="CL1434" s="4"/>
      <c r="CM1434" s="4"/>
      <c r="CN1434" s="4"/>
      <c r="CO1434" s="4"/>
      <c r="CP1434" s="4"/>
      <c r="CQ1434" s="4"/>
      <c r="CR1434" s="4"/>
      <c r="CS1434" s="4"/>
      <c r="CT1434" s="4"/>
      <c r="CU1434" s="4"/>
      <c r="CV1434" s="4"/>
      <c r="CW1434" s="4"/>
      <c r="CX1434" s="4"/>
      <c r="CY1434" s="4"/>
      <c r="CZ1434" s="4"/>
      <c r="DA1434" s="4"/>
      <c r="DB1434" s="4"/>
      <c r="DC1434" s="4"/>
      <c r="DD1434" s="4"/>
      <c r="DE1434" s="4"/>
      <c r="DF1434" s="4"/>
      <c r="DG1434" s="4"/>
      <c r="DH1434" s="4"/>
      <c r="DI1434" s="4"/>
      <c r="DJ1434" s="4"/>
      <c r="DK1434" s="4"/>
      <c r="DL1434" s="4"/>
      <c r="DM1434" s="4"/>
      <c r="DN1434" s="4"/>
      <c r="DO1434" s="4"/>
      <c r="DP1434" s="4"/>
      <c r="DQ1434" s="4"/>
      <c r="DR1434" s="4"/>
      <c r="DS1434" s="4"/>
      <c r="DT1434" s="4"/>
      <c r="DU1434" s="4"/>
      <c r="DV1434" s="4"/>
      <c r="DW1434" s="4"/>
      <c r="DX1434" s="4"/>
      <c r="DY1434" s="4"/>
      <c r="DZ1434" s="4"/>
      <c r="EA1434" s="4"/>
      <c r="EB1434" s="4"/>
      <c r="EC1434" s="4"/>
      <c r="ED1434" s="4"/>
      <c r="EE1434" s="4"/>
      <c r="EF1434" s="4"/>
      <c r="EG1434" s="4"/>
      <c r="EH1434" s="4"/>
      <c r="EI1434" s="4"/>
      <c r="EJ1434" s="4"/>
      <c r="EK1434" s="4"/>
      <c r="EL1434" s="4"/>
      <c r="EM1434" s="4"/>
      <c r="EN1434" s="4"/>
      <c r="EO1434" s="4"/>
      <c r="EP1434" s="4"/>
      <c r="EQ1434" s="4"/>
      <c r="ER1434" s="4"/>
      <c r="ES1434" s="4"/>
      <c r="ET1434" s="4"/>
      <c r="EU1434" s="4"/>
      <c r="EV1434" s="4"/>
      <c r="EW1434" s="4"/>
      <c r="EX1434" s="4"/>
      <c r="EY1434" s="4"/>
      <c r="EZ1434" s="4"/>
      <c r="FA1434" s="4"/>
      <c r="FB1434" s="4"/>
      <c r="FC1434" s="4"/>
      <c r="FD1434" s="4"/>
      <c r="FE1434" s="4"/>
      <c r="FF1434" s="4"/>
      <c r="FG1434" s="4"/>
      <c r="FH1434" s="4"/>
      <c r="FI1434" s="4"/>
      <c r="FJ1434" s="4"/>
      <c r="FK1434" s="4"/>
      <c r="FL1434" s="4"/>
      <c r="FM1434" s="4"/>
      <c r="FN1434" s="4"/>
      <c r="FO1434" s="4"/>
      <c r="FP1434" s="4"/>
      <c r="FQ1434" s="4"/>
      <c r="FR1434" s="4"/>
    </row>
    <row r="1435" spans="19:174" s="10" customFormat="1" x14ac:dyDescent="0.25">
      <c r="S1435" s="92"/>
      <c r="T1435" s="1"/>
      <c r="U1435" s="1"/>
      <c r="V1435" s="1"/>
      <c r="W1435" s="1"/>
      <c r="X1435" s="1"/>
      <c r="Y1435" s="1"/>
      <c r="Z1435" s="2"/>
      <c r="AA1435" s="2"/>
      <c r="AB1435" s="2"/>
      <c r="AC1435" s="2"/>
      <c r="AD1435" s="2"/>
      <c r="AE1435" s="2"/>
      <c r="AF1435" s="2"/>
      <c r="AG1435" s="2"/>
      <c r="AH1435" s="2"/>
      <c r="AI1435" s="2"/>
      <c r="AJ1435" s="2"/>
      <c r="AK1435" s="2"/>
      <c r="AL1435" s="2"/>
      <c r="AM1435" s="2"/>
      <c r="AN1435" s="2"/>
      <c r="AO1435" s="2"/>
      <c r="AP1435" s="2"/>
      <c r="AQ1435" s="2"/>
      <c r="AR1435" s="2"/>
      <c r="AS1435" s="2"/>
      <c r="AT1435" s="2"/>
      <c r="AU1435" s="2"/>
      <c r="AV1435" s="2"/>
      <c r="AW1435" s="2"/>
      <c r="AX1435" s="2"/>
      <c r="AY1435" s="2"/>
      <c r="AZ1435" s="2"/>
      <c r="BA1435" s="2"/>
      <c r="BB1435" s="2"/>
      <c r="BC1435" s="2"/>
      <c r="BD1435" s="2"/>
      <c r="BE1435" s="2"/>
      <c r="BF1435" s="2"/>
      <c r="BG1435" s="2"/>
      <c r="BH1435" s="2"/>
      <c r="BI1435" s="2"/>
      <c r="BJ1435" s="2"/>
      <c r="BK1435" s="2"/>
      <c r="BL1435" s="2"/>
      <c r="BM1435" s="2"/>
      <c r="BN1435" s="2"/>
      <c r="BO1435" s="2"/>
      <c r="BP1435" s="2"/>
      <c r="BQ1435" s="3"/>
      <c r="BR1435" s="4"/>
      <c r="BS1435" s="4"/>
      <c r="BT1435" s="4"/>
      <c r="BU1435" s="4"/>
      <c r="BV1435" s="4"/>
      <c r="BW1435" s="4"/>
      <c r="BX1435" s="4"/>
      <c r="BY1435" s="4"/>
      <c r="BZ1435" s="4"/>
      <c r="CA1435" s="4"/>
      <c r="CB1435" s="4"/>
      <c r="CC1435" s="4"/>
      <c r="CD1435" s="4"/>
      <c r="CE1435" s="4"/>
      <c r="CF1435" s="4"/>
      <c r="CG1435" s="4"/>
      <c r="CH1435" s="4"/>
      <c r="CI1435" s="4"/>
      <c r="CJ1435" s="4"/>
      <c r="CK1435" s="4"/>
      <c r="CL1435" s="4"/>
      <c r="CM1435" s="4"/>
      <c r="CN1435" s="4"/>
      <c r="CO1435" s="4"/>
      <c r="CP1435" s="4"/>
      <c r="CQ1435" s="4"/>
      <c r="CR1435" s="4"/>
      <c r="CS1435" s="4"/>
      <c r="CT1435" s="4"/>
      <c r="CU1435" s="4"/>
      <c r="CV1435" s="4"/>
      <c r="CW1435" s="4"/>
      <c r="CX1435" s="4"/>
      <c r="CY1435" s="4"/>
      <c r="CZ1435" s="4"/>
      <c r="DA1435" s="4"/>
      <c r="DB1435" s="4"/>
      <c r="DC1435" s="4"/>
      <c r="DD1435" s="4"/>
      <c r="DE1435" s="4"/>
      <c r="DF1435" s="4"/>
      <c r="DG1435" s="4"/>
      <c r="DH1435" s="4"/>
      <c r="DI1435" s="4"/>
      <c r="DJ1435" s="4"/>
      <c r="DK1435" s="4"/>
      <c r="DL1435" s="4"/>
      <c r="DM1435" s="4"/>
      <c r="DN1435" s="4"/>
      <c r="DO1435" s="4"/>
      <c r="DP1435" s="4"/>
      <c r="DQ1435" s="4"/>
      <c r="DR1435" s="4"/>
      <c r="DS1435" s="4"/>
      <c r="DT1435" s="4"/>
      <c r="DU1435" s="4"/>
      <c r="DV1435" s="4"/>
      <c r="DW1435" s="4"/>
      <c r="DX1435" s="4"/>
      <c r="DY1435" s="4"/>
      <c r="DZ1435" s="4"/>
      <c r="EA1435" s="4"/>
      <c r="EB1435" s="4"/>
      <c r="EC1435" s="4"/>
      <c r="ED1435" s="4"/>
      <c r="EE1435" s="4"/>
      <c r="EF1435" s="4"/>
      <c r="EG1435" s="4"/>
      <c r="EH1435" s="4"/>
      <c r="EI1435" s="4"/>
      <c r="EJ1435" s="4"/>
      <c r="EK1435" s="4"/>
      <c r="EL1435" s="4"/>
      <c r="EM1435" s="4"/>
      <c r="EN1435" s="4"/>
      <c r="EO1435" s="4"/>
      <c r="EP1435" s="4"/>
      <c r="EQ1435" s="4"/>
      <c r="ER1435" s="4"/>
      <c r="ES1435" s="4"/>
      <c r="ET1435" s="4"/>
      <c r="EU1435" s="4"/>
      <c r="EV1435" s="4"/>
      <c r="EW1435" s="4"/>
      <c r="EX1435" s="4"/>
      <c r="EY1435" s="4"/>
      <c r="EZ1435" s="4"/>
      <c r="FA1435" s="4"/>
      <c r="FB1435" s="4"/>
      <c r="FC1435" s="4"/>
      <c r="FD1435" s="4"/>
      <c r="FE1435" s="4"/>
      <c r="FF1435" s="4"/>
      <c r="FG1435" s="4"/>
      <c r="FH1435" s="4"/>
      <c r="FI1435" s="4"/>
      <c r="FJ1435" s="4"/>
      <c r="FK1435" s="4"/>
      <c r="FL1435" s="4"/>
      <c r="FM1435" s="4"/>
      <c r="FN1435" s="4"/>
      <c r="FO1435" s="4"/>
      <c r="FP1435" s="4"/>
      <c r="FQ1435" s="4"/>
      <c r="FR1435" s="4"/>
    </row>
    <row r="1436" spans="19:174" s="10" customFormat="1" x14ac:dyDescent="0.25">
      <c r="S1436" s="92"/>
      <c r="T1436" s="1"/>
      <c r="U1436" s="1"/>
      <c r="V1436" s="1"/>
      <c r="W1436" s="1"/>
      <c r="X1436" s="1"/>
      <c r="Y1436" s="1"/>
      <c r="Z1436" s="2"/>
      <c r="AA1436" s="2"/>
      <c r="AB1436" s="2"/>
      <c r="AC1436" s="2"/>
      <c r="AD1436" s="2"/>
      <c r="AE1436" s="2"/>
      <c r="AF1436" s="2"/>
      <c r="AG1436" s="2"/>
      <c r="AH1436" s="2"/>
      <c r="AI1436" s="2"/>
      <c r="AJ1436" s="2"/>
      <c r="AK1436" s="2"/>
      <c r="AL1436" s="2"/>
      <c r="AM1436" s="2"/>
      <c r="AN1436" s="2"/>
      <c r="AO1436" s="2"/>
      <c r="AP1436" s="2"/>
      <c r="AQ1436" s="2"/>
      <c r="AR1436" s="2"/>
      <c r="AS1436" s="2"/>
      <c r="AT1436" s="2"/>
      <c r="AU1436" s="2"/>
      <c r="AV1436" s="2"/>
      <c r="AW1436" s="2"/>
      <c r="AX1436" s="2"/>
      <c r="AY1436" s="2"/>
      <c r="AZ1436" s="2"/>
      <c r="BA1436" s="2"/>
      <c r="BB1436" s="2"/>
      <c r="BC1436" s="2"/>
      <c r="BD1436" s="2"/>
      <c r="BE1436" s="2"/>
      <c r="BF1436" s="2"/>
      <c r="BG1436" s="2"/>
      <c r="BH1436" s="2"/>
      <c r="BI1436" s="2"/>
      <c r="BJ1436" s="2"/>
      <c r="BK1436" s="2"/>
      <c r="BL1436" s="2"/>
      <c r="BM1436" s="2"/>
      <c r="BN1436" s="2"/>
      <c r="BO1436" s="2"/>
      <c r="BP1436" s="2"/>
      <c r="BQ1436" s="3"/>
      <c r="BR1436" s="4"/>
      <c r="BS1436" s="4"/>
      <c r="BT1436" s="4"/>
      <c r="BU1436" s="4"/>
      <c r="BV1436" s="4"/>
      <c r="BW1436" s="4"/>
      <c r="BX1436" s="4"/>
      <c r="BY1436" s="4"/>
      <c r="BZ1436" s="4"/>
      <c r="CA1436" s="4"/>
      <c r="CB1436" s="4"/>
      <c r="CC1436" s="4"/>
      <c r="CD1436" s="4"/>
      <c r="CE1436" s="4"/>
      <c r="CF1436" s="4"/>
      <c r="CG1436" s="4"/>
      <c r="CH1436" s="4"/>
      <c r="CI1436" s="4"/>
      <c r="CJ1436" s="4"/>
      <c r="CK1436" s="4"/>
      <c r="CL1436" s="4"/>
      <c r="CM1436" s="4"/>
      <c r="CN1436" s="4"/>
      <c r="CO1436" s="4"/>
      <c r="CP1436" s="4"/>
      <c r="CQ1436" s="4"/>
      <c r="CR1436" s="4"/>
      <c r="CS1436" s="4"/>
      <c r="CT1436" s="4"/>
      <c r="CU1436" s="4"/>
      <c r="CV1436" s="4"/>
      <c r="CW1436" s="4"/>
      <c r="CX1436" s="4"/>
      <c r="CY1436" s="4"/>
      <c r="CZ1436" s="4"/>
      <c r="DA1436" s="4"/>
      <c r="DB1436" s="4"/>
      <c r="DC1436" s="4"/>
      <c r="DD1436" s="4"/>
      <c r="DE1436" s="4"/>
      <c r="DF1436" s="4"/>
      <c r="DG1436" s="4"/>
      <c r="DH1436" s="4"/>
      <c r="DI1436" s="4"/>
      <c r="DJ1436" s="4"/>
      <c r="DK1436" s="4"/>
      <c r="DL1436" s="4"/>
      <c r="DM1436" s="4"/>
      <c r="DN1436" s="4"/>
      <c r="DO1436" s="4"/>
      <c r="DP1436" s="4"/>
      <c r="DQ1436" s="4"/>
      <c r="DR1436" s="4"/>
      <c r="DS1436" s="4"/>
      <c r="DT1436" s="4"/>
      <c r="DU1436" s="4"/>
      <c r="DV1436" s="4"/>
      <c r="DW1436" s="4"/>
      <c r="DX1436" s="4"/>
      <c r="DY1436" s="4"/>
      <c r="DZ1436" s="4"/>
      <c r="EA1436" s="4"/>
      <c r="EB1436" s="4"/>
      <c r="EC1436" s="4"/>
      <c r="ED1436" s="4"/>
      <c r="EE1436" s="4"/>
      <c r="EF1436" s="4"/>
      <c r="EG1436" s="4"/>
      <c r="EH1436" s="4"/>
      <c r="EI1436" s="4"/>
      <c r="EJ1436" s="4"/>
      <c r="EK1436" s="4"/>
      <c r="EL1436" s="4"/>
      <c r="EM1436" s="4"/>
      <c r="EN1436" s="4"/>
      <c r="EO1436" s="4"/>
      <c r="EP1436" s="4"/>
      <c r="EQ1436" s="4"/>
      <c r="ER1436" s="4"/>
      <c r="ES1436" s="4"/>
      <c r="ET1436" s="4"/>
      <c r="EU1436" s="4"/>
      <c r="EV1436" s="4"/>
      <c r="EW1436" s="4"/>
      <c r="EX1436" s="4"/>
      <c r="EY1436" s="4"/>
      <c r="EZ1436" s="4"/>
      <c r="FA1436" s="4"/>
      <c r="FB1436" s="4"/>
      <c r="FC1436" s="4"/>
      <c r="FD1436" s="4"/>
      <c r="FE1436" s="4"/>
      <c r="FF1436" s="4"/>
      <c r="FG1436" s="4"/>
      <c r="FH1436" s="4"/>
      <c r="FI1436" s="4"/>
      <c r="FJ1436" s="4"/>
      <c r="FK1436" s="4"/>
      <c r="FL1436" s="4"/>
      <c r="FM1436" s="4"/>
      <c r="FN1436" s="4"/>
      <c r="FO1436" s="4"/>
      <c r="FP1436" s="4"/>
      <c r="FQ1436" s="4"/>
      <c r="FR1436" s="4"/>
    </row>
    <row r="1437" spans="19:174" s="10" customFormat="1" x14ac:dyDescent="0.25">
      <c r="S1437" s="92"/>
      <c r="T1437" s="1"/>
      <c r="U1437" s="1"/>
      <c r="V1437" s="1"/>
      <c r="W1437" s="1"/>
      <c r="X1437" s="1"/>
      <c r="Y1437" s="1"/>
      <c r="Z1437" s="2"/>
      <c r="AA1437" s="2"/>
      <c r="AB1437" s="2"/>
      <c r="AC1437" s="2"/>
      <c r="AD1437" s="2"/>
      <c r="AE1437" s="2"/>
      <c r="AF1437" s="2"/>
      <c r="AG1437" s="2"/>
      <c r="AH1437" s="2"/>
      <c r="AI1437" s="2"/>
      <c r="AJ1437" s="2"/>
      <c r="AK1437" s="2"/>
      <c r="AL1437" s="2"/>
      <c r="AM1437" s="2"/>
      <c r="AN1437" s="2"/>
      <c r="AO1437" s="2"/>
      <c r="AP1437" s="2"/>
      <c r="AQ1437" s="2"/>
      <c r="AR1437" s="2"/>
      <c r="AS1437" s="2"/>
      <c r="AT1437" s="2"/>
      <c r="AU1437" s="2"/>
      <c r="AV1437" s="2"/>
      <c r="AW1437" s="2"/>
      <c r="AX1437" s="2"/>
      <c r="AY1437" s="2"/>
      <c r="AZ1437" s="2"/>
      <c r="BA1437" s="2"/>
      <c r="BB1437" s="2"/>
      <c r="BC1437" s="2"/>
      <c r="BD1437" s="2"/>
      <c r="BE1437" s="2"/>
      <c r="BF1437" s="2"/>
      <c r="BG1437" s="2"/>
      <c r="BH1437" s="2"/>
      <c r="BI1437" s="2"/>
      <c r="BJ1437" s="2"/>
      <c r="BK1437" s="2"/>
      <c r="BL1437" s="2"/>
      <c r="BM1437" s="2"/>
      <c r="BN1437" s="2"/>
      <c r="BO1437" s="2"/>
      <c r="BP1437" s="2"/>
      <c r="BQ1437" s="3"/>
      <c r="BR1437" s="4"/>
      <c r="BS1437" s="4"/>
      <c r="BT1437" s="4"/>
      <c r="BU1437" s="4"/>
      <c r="BV1437" s="4"/>
      <c r="BW1437" s="4"/>
      <c r="BX1437" s="4"/>
      <c r="BY1437" s="4"/>
      <c r="BZ1437" s="4"/>
      <c r="CA1437" s="4"/>
      <c r="CB1437" s="4"/>
      <c r="CC1437" s="4"/>
      <c r="CD1437" s="4"/>
      <c r="CE1437" s="4"/>
      <c r="CF1437" s="4"/>
      <c r="CG1437" s="4"/>
      <c r="CH1437" s="4"/>
      <c r="CI1437" s="4"/>
      <c r="CJ1437" s="4"/>
      <c r="CK1437" s="4"/>
      <c r="CL1437" s="4"/>
      <c r="CM1437" s="4"/>
      <c r="CN1437" s="4"/>
      <c r="CO1437" s="4"/>
      <c r="CP1437" s="4"/>
      <c r="CQ1437" s="4"/>
      <c r="CR1437" s="4"/>
      <c r="CS1437" s="4"/>
      <c r="CT1437" s="4"/>
      <c r="CU1437" s="4"/>
      <c r="CV1437" s="4"/>
      <c r="CW1437" s="4"/>
      <c r="CX1437" s="4"/>
      <c r="CY1437" s="4"/>
      <c r="CZ1437" s="4"/>
      <c r="DA1437" s="4"/>
      <c r="DB1437" s="4"/>
      <c r="DC1437" s="4"/>
      <c r="DD1437" s="4"/>
      <c r="DE1437" s="4"/>
      <c r="DF1437" s="4"/>
      <c r="DG1437" s="4"/>
      <c r="DH1437" s="4"/>
      <c r="DI1437" s="4"/>
      <c r="DJ1437" s="4"/>
      <c r="DK1437" s="4"/>
      <c r="DL1437" s="4"/>
      <c r="DM1437" s="4"/>
      <c r="DN1437" s="4"/>
      <c r="DO1437" s="4"/>
      <c r="DP1437" s="4"/>
      <c r="DQ1437" s="4"/>
      <c r="DR1437" s="4"/>
      <c r="DS1437" s="4"/>
      <c r="DT1437" s="4"/>
      <c r="DU1437" s="4"/>
      <c r="DV1437" s="4"/>
      <c r="DW1437" s="4"/>
      <c r="DX1437" s="4"/>
      <c r="DY1437" s="4"/>
      <c r="DZ1437" s="4"/>
      <c r="EA1437" s="4"/>
      <c r="EB1437" s="4"/>
      <c r="EC1437" s="4"/>
      <c r="ED1437" s="4"/>
      <c r="EE1437" s="4"/>
      <c r="EF1437" s="4"/>
      <c r="EG1437" s="4"/>
      <c r="EH1437" s="4"/>
      <c r="EI1437" s="4"/>
      <c r="EJ1437" s="4"/>
      <c r="EK1437" s="4"/>
      <c r="EL1437" s="4"/>
      <c r="EM1437" s="4"/>
      <c r="EN1437" s="4"/>
      <c r="EO1437" s="4"/>
      <c r="EP1437" s="4"/>
      <c r="EQ1437" s="4"/>
      <c r="ER1437" s="4"/>
      <c r="ES1437" s="4"/>
      <c r="ET1437" s="4"/>
      <c r="EU1437" s="4"/>
      <c r="EV1437" s="4"/>
      <c r="EW1437" s="4"/>
      <c r="EX1437" s="4"/>
      <c r="EY1437" s="4"/>
      <c r="EZ1437" s="4"/>
      <c r="FA1437" s="4"/>
      <c r="FB1437" s="4"/>
      <c r="FC1437" s="4"/>
      <c r="FD1437" s="4"/>
      <c r="FE1437" s="4"/>
      <c r="FF1437" s="4"/>
      <c r="FG1437" s="4"/>
      <c r="FH1437" s="4"/>
      <c r="FI1437" s="4"/>
      <c r="FJ1437" s="4"/>
      <c r="FK1437" s="4"/>
      <c r="FL1437" s="4"/>
      <c r="FM1437" s="4"/>
      <c r="FN1437" s="4"/>
      <c r="FO1437" s="4"/>
      <c r="FP1437" s="4"/>
      <c r="FQ1437" s="4"/>
      <c r="FR1437" s="4"/>
    </row>
    <row r="1438" spans="19:174" s="10" customFormat="1" x14ac:dyDescent="0.25">
      <c r="S1438" s="92"/>
      <c r="T1438" s="1"/>
      <c r="U1438" s="1"/>
      <c r="V1438" s="1"/>
      <c r="W1438" s="1"/>
      <c r="X1438" s="1"/>
      <c r="Y1438" s="1"/>
      <c r="Z1438" s="2"/>
      <c r="AA1438" s="2"/>
      <c r="AB1438" s="2"/>
      <c r="AC1438" s="2"/>
      <c r="AD1438" s="2"/>
      <c r="AE1438" s="2"/>
      <c r="AF1438" s="2"/>
      <c r="AG1438" s="2"/>
      <c r="AH1438" s="2"/>
      <c r="AI1438" s="2"/>
      <c r="AJ1438" s="2"/>
      <c r="AK1438" s="2"/>
      <c r="AL1438" s="2"/>
      <c r="AM1438" s="2"/>
      <c r="AN1438" s="2"/>
      <c r="AO1438" s="2"/>
      <c r="AP1438" s="2"/>
      <c r="AQ1438" s="2"/>
      <c r="AR1438" s="2"/>
      <c r="AS1438" s="2"/>
      <c r="AT1438" s="2"/>
      <c r="AU1438" s="2"/>
      <c r="AV1438" s="2"/>
      <c r="AW1438" s="2"/>
      <c r="AX1438" s="2"/>
      <c r="AY1438" s="2"/>
      <c r="AZ1438" s="2"/>
      <c r="BA1438" s="2"/>
      <c r="BB1438" s="2"/>
      <c r="BC1438" s="2"/>
      <c r="BD1438" s="2"/>
      <c r="BE1438" s="2"/>
      <c r="BF1438" s="2"/>
      <c r="BG1438" s="2"/>
      <c r="BH1438" s="2"/>
      <c r="BI1438" s="2"/>
      <c r="BJ1438" s="2"/>
      <c r="BK1438" s="2"/>
      <c r="BL1438" s="2"/>
      <c r="BM1438" s="2"/>
      <c r="BN1438" s="2"/>
      <c r="BO1438" s="2"/>
      <c r="BP1438" s="2"/>
      <c r="BQ1438" s="3"/>
      <c r="BR1438" s="4"/>
      <c r="BS1438" s="4"/>
      <c r="BT1438" s="4"/>
      <c r="BU1438" s="4"/>
      <c r="BV1438" s="4"/>
      <c r="BW1438" s="4"/>
      <c r="BX1438" s="4"/>
      <c r="BY1438" s="4"/>
      <c r="BZ1438" s="4"/>
      <c r="CA1438" s="4"/>
      <c r="CB1438" s="4"/>
      <c r="CC1438" s="4"/>
      <c r="CD1438" s="4"/>
      <c r="CE1438" s="4"/>
      <c r="CF1438" s="4"/>
      <c r="CG1438" s="4"/>
      <c r="CH1438" s="4"/>
      <c r="CI1438" s="4"/>
      <c r="CJ1438" s="4"/>
      <c r="CK1438" s="4"/>
      <c r="CL1438" s="4"/>
      <c r="CM1438" s="4"/>
      <c r="CN1438" s="4"/>
      <c r="CO1438" s="4"/>
      <c r="CP1438" s="4"/>
      <c r="CQ1438" s="4"/>
      <c r="CR1438" s="4"/>
      <c r="CS1438" s="4"/>
      <c r="CT1438" s="4"/>
      <c r="CU1438" s="4"/>
      <c r="CV1438" s="4"/>
      <c r="CW1438" s="4"/>
      <c r="CX1438" s="4"/>
      <c r="CY1438" s="4"/>
      <c r="CZ1438" s="4"/>
      <c r="DA1438" s="4"/>
      <c r="DB1438" s="4"/>
      <c r="DC1438" s="4"/>
      <c r="DD1438" s="4"/>
      <c r="DE1438" s="4"/>
      <c r="DF1438" s="4"/>
      <c r="DG1438" s="4"/>
      <c r="DH1438" s="4"/>
      <c r="DI1438" s="4"/>
      <c r="DJ1438" s="4"/>
      <c r="DK1438" s="4"/>
      <c r="DL1438" s="4"/>
      <c r="DM1438" s="4"/>
      <c r="DN1438" s="4"/>
      <c r="DO1438" s="4"/>
      <c r="DP1438" s="4"/>
      <c r="DQ1438" s="4"/>
      <c r="DR1438" s="4"/>
      <c r="DS1438" s="4"/>
      <c r="DT1438" s="4"/>
      <c r="DU1438" s="4"/>
      <c r="DV1438" s="4"/>
      <c r="DW1438" s="4"/>
      <c r="DX1438" s="4"/>
      <c r="DY1438" s="4"/>
      <c r="DZ1438" s="4"/>
      <c r="EA1438" s="4"/>
      <c r="EB1438" s="4"/>
      <c r="EC1438" s="4"/>
      <c r="ED1438" s="4"/>
      <c r="EE1438" s="4"/>
      <c r="EF1438" s="4"/>
      <c r="EG1438" s="4"/>
      <c r="EH1438" s="4"/>
      <c r="EI1438" s="4"/>
      <c r="EJ1438" s="4"/>
      <c r="EK1438" s="4"/>
      <c r="EL1438" s="4"/>
      <c r="EM1438" s="4"/>
      <c r="EN1438" s="4"/>
      <c r="EO1438" s="4"/>
      <c r="EP1438" s="4"/>
      <c r="EQ1438" s="4"/>
      <c r="ER1438" s="4"/>
      <c r="ES1438" s="4"/>
      <c r="ET1438" s="4"/>
      <c r="EU1438" s="4"/>
      <c r="EV1438" s="4"/>
      <c r="EW1438" s="4"/>
      <c r="EX1438" s="4"/>
      <c r="EY1438" s="4"/>
      <c r="EZ1438" s="4"/>
      <c r="FA1438" s="4"/>
      <c r="FB1438" s="4"/>
      <c r="FC1438" s="4"/>
      <c r="FD1438" s="4"/>
      <c r="FE1438" s="4"/>
      <c r="FF1438" s="4"/>
      <c r="FG1438" s="4"/>
      <c r="FH1438" s="4"/>
      <c r="FI1438" s="4"/>
      <c r="FJ1438" s="4"/>
      <c r="FK1438" s="4"/>
      <c r="FL1438" s="4"/>
      <c r="FM1438" s="4"/>
      <c r="FN1438" s="4"/>
      <c r="FO1438" s="4"/>
      <c r="FP1438" s="4"/>
      <c r="FQ1438" s="4"/>
      <c r="FR1438" s="4"/>
    </row>
    <row r="1439" spans="19:174" s="10" customFormat="1" x14ac:dyDescent="0.25">
      <c r="S1439" s="92"/>
      <c r="T1439" s="1"/>
      <c r="U1439" s="1"/>
      <c r="V1439" s="1"/>
      <c r="W1439" s="1"/>
      <c r="X1439" s="1"/>
      <c r="Y1439" s="1"/>
      <c r="Z1439" s="2"/>
      <c r="AA1439" s="2"/>
      <c r="AB1439" s="2"/>
      <c r="AC1439" s="2"/>
      <c r="AD1439" s="2"/>
      <c r="AE1439" s="2"/>
      <c r="AF1439" s="2"/>
      <c r="AG1439" s="2"/>
      <c r="AH1439" s="2"/>
      <c r="AI1439" s="2"/>
      <c r="AJ1439" s="2"/>
      <c r="AK1439" s="2"/>
      <c r="AL1439" s="2"/>
      <c r="AM1439" s="2"/>
      <c r="AN1439" s="2"/>
      <c r="AO1439" s="2"/>
      <c r="AP1439" s="2"/>
      <c r="AQ1439" s="2"/>
      <c r="AR1439" s="2"/>
      <c r="AS1439" s="2"/>
      <c r="AT1439" s="2"/>
      <c r="AU1439" s="2"/>
      <c r="AV1439" s="2"/>
      <c r="AW1439" s="2"/>
      <c r="AX1439" s="2"/>
      <c r="AY1439" s="2"/>
      <c r="AZ1439" s="2"/>
      <c r="BA1439" s="2"/>
      <c r="BB1439" s="2"/>
      <c r="BC1439" s="2"/>
      <c r="BD1439" s="2"/>
      <c r="BE1439" s="2"/>
      <c r="BF1439" s="2"/>
      <c r="BG1439" s="2"/>
      <c r="BH1439" s="2"/>
      <c r="BI1439" s="2"/>
      <c r="BJ1439" s="2"/>
      <c r="BK1439" s="2"/>
      <c r="BL1439" s="2"/>
      <c r="BM1439" s="2"/>
      <c r="BN1439" s="2"/>
      <c r="BO1439" s="2"/>
      <c r="BP1439" s="2"/>
      <c r="BQ1439" s="3"/>
      <c r="BR1439" s="4"/>
      <c r="BS1439" s="4"/>
      <c r="BT1439" s="4"/>
      <c r="BU1439" s="4"/>
      <c r="BV1439" s="4"/>
      <c r="BW1439" s="4"/>
      <c r="BX1439" s="4"/>
      <c r="BY1439" s="4"/>
      <c r="BZ1439" s="4"/>
      <c r="CA1439" s="4"/>
      <c r="CB1439" s="4"/>
      <c r="CC1439" s="4"/>
      <c r="CD1439" s="4"/>
      <c r="CE1439" s="4"/>
      <c r="CF1439" s="4"/>
      <c r="CG1439" s="4"/>
      <c r="CH1439" s="4"/>
      <c r="CI1439" s="4"/>
      <c r="CJ1439" s="4"/>
      <c r="CK1439" s="4"/>
      <c r="CL1439" s="4"/>
      <c r="CM1439" s="4"/>
      <c r="CN1439" s="4"/>
      <c r="CO1439" s="4"/>
      <c r="CP1439" s="4"/>
      <c r="CQ1439" s="4"/>
      <c r="CR1439" s="4"/>
      <c r="CS1439" s="4"/>
      <c r="CT1439" s="4"/>
      <c r="CU1439" s="4"/>
      <c r="CV1439" s="4"/>
      <c r="CW1439" s="4"/>
      <c r="CX1439" s="4"/>
      <c r="CY1439" s="4"/>
      <c r="CZ1439" s="4"/>
      <c r="DA1439" s="4"/>
      <c r="DB1439" s="4"/>
      <c r="DC1439" s="4"/>
      <c r="DD1439" s="4"/>
      <c r="DE1439" s="4"/>
      <c r="DF1439" s="4"/>
      <c r="DG1439" s="4"/>
      <c r="DH1439" s="4"/>
      <c r="DI1439" s="4"/>
      <c r="DJ1439" s="4"/>
      <c r="DK1439" s="4"/>
      <c r="DL1439" s="4"/>
      <c r="DM1439" s="4"/>
      <c r="DN1439" s="4"/>
      <c r="DO1439" s="4"/>
      <c r="DP1439" s="4"/>
      <c r="DQ1439" s="4"/>
      <c r="DR1439" s="4"/>
      <c r="DS1439" s="4"/>
      <c r="DT1439" s="4"/>
      <c r="DU1439" s="4"/>
      <c r="DV1439" s="4"/>
      <c r="DW1439" s="4"/>
      <c r="DX1439" s="4"/>
      <c r="DY1439" s="4"/>
      <c r="DZ1439" s="4"/>
      <c r="EA1439" s="4"/>
      <c r="EB1439" s="4"/>
      <c r="EC1439" s="4"/>
      <c r="ED1439" s="4"/>
      <c r="EE1439" s="4"/>
      <c r="EF1439" s="4"/>
      <c r="EG1439" s="4"/>
      <c r="EH1439" s="4"/>
      <c r="EI1439" s="4"/>
      <c r="EJ1439" s="4"/>
      <c r="EK1439" s="4"/>
      <c r="EL1439" s="4"/>
      <c r="EM1439" s="4"/>
      <c r="EN1439" s="4"/>
      <c r="EO1439" s="4"/>
      <c r="EP1439" s="4"/>
      <c r="EQ1439" s="4"/>
      <c r="ER1439" s="4"/>
      <c r="ES1439" s="4"/>
      <c r="ET1439" s="4"/>
      <c r="EU1439" s="4"/>
      <c r="EV1439" s="4"/>
      <c r="EW1439" s="4"/>
      <c r="EX1439" s="4"/>
      <c r="EY1439" s="4"/>
      <c r="EZ1439" s="4"/>
      <c r="FA1439" s="4"/>
      <c r="FB1439" s="4"/>
      <c r="FC1439" s="4"/>
      <c r="FD1439" s="4"/>
      <c r="FE1439" s="4"/>
      <c r="FF1439" s="4"/>
      <c r="FG1439" s="4"/>
      <c r="FH1439" s="4"/>
      <c r="FI1439" s="4"/>
      <c r="FJ1439" s="4"/>
      <c r="FK1439" s="4"/>
      <c r="FL1439" s="4"/>
      <c r="FM1439" s="4"/>
      <c r="FN1439" s="4"/>
      <c r="FO1439" s="4"/>
      <c r="FP1439" s="4"/>
      <c r="FQ1439" s="4"/>
      <c r="FR1439" s="4"/>
    </row>
    <row r="1440" spans="19:174" s="10" customFormat="1" x14ac:dyDescent="0.25">
      <c r="S1440" s="92"/>
      <c r="T1440" s="1"/>
      <c r="U1440" s="1"/>
      <c r="V1440" s="1"/>
      <c r="W1440" s="1"/>
      <c r="X1440" s="1"/>
      <c r="Y1440" s="1"/>
      <c r="Z1440" s="2"/>
      <c r="AA1440" s="2"/>
      <c r="AB1440" s="2"/>
      <c r="AC1440" s="2"/>
      <c r="AD1440" s="2"/>
      <c r="AE1440" s="2"/>
      <c r="AF1440" s="2"/>
      <c r="AG1440" s="2"/>
      <c r="AH1440" s="2"/>
      <c r="AI1440" s="2"/>
      <c r="AJ1440" s="2"/>
      <c r="AK1440" s="2"/>
      <c r="AL1440" s="2"/>
      <c r="AM1440" s="2"/>
      <c r="AN1440" s="2"/>
      <c r="AO1440" s="2"/>
      <c r="AP1440" s="2"/>
      <c r="AQ1440" s="2"/>
      <c r="AR1440" s="2"/>
      <c r="AS1440" s="2"/>
      <c r="AT1440" s="2"/>
      <c r="AU1440" s="2"/>
      <c r="AV1440" s="2"/>
      <c r="AW1440" s="2"/>
      <c r="AX1440" s="2"/>
      <c r="AY1440" s="2"/>
      <c r="AZ1440" s="2"/>
      <c r="BA1440" s="2"/>
      <c r="BB1440" s="2"/>
      <c r="BC1440" s="2"/>
      <c r="BD1440" s="2"/>
      <c r="BE1440" s="2"/>
      <c r="BF1440" s="2"/>
      <c r="BG1440" s="2"/>
      <c r="BH1440" s="2"/>
      <c r="BI1440" s="2"/>
      <c r="BJ1440" s="2"/>
      <c r="BK1440" s="2"/>
      <c r="BL1440" s="2"/>
      <c r="BM1440" s="2"/>
      <c r="BN1440" s="2"/>
      <c r="BO1440" s="2"/>
      <c r="BP1440" s="2"/>
      <c r="BQ1440" s="3"/>
      <c r="BR1440" s="4"/>
      <c r="BS1440" s="4"/>
      <c r="BT1440" s="4"/>
      <c r="BU1440" s="4"/>
      <c r="BV1440" s="4"/>
      <c r="BW1440" s="4"/>
      <c r="BX1440" s="4"/>
      <c r="BY1440" s="4"/>
      <c r="BZ1440" s="4"/>
      <c r="CA1440" s="4"/>
      <c r="CB1440" s="4"/>
      <c r="CC1440" s="4"/>
      <c r="CD1440" s="4"/>
      <c r="CE1440" s="4"/>
      <c r="CF1440" s="4"/>
      <c r="CG1440" s="4"/>
      <c r="CH1440" s="4"/>
      <c r="CI1440" s="4"/>
      <c r="CJ1440" s="4"/>
      <c r="CK1440" s="4"/>
      <c r="CL1440" s="4"/>
      <c r="CM1440" s="4"/>
      <c r="CN1440" s="4"/>
      <c r="CO1440" s="4"/>
      <c r="CP1440" s="4"/>
      <c r="CQ1440" s="4"/>
      <c r="CR1440" s="4"/>
      <c r="CS1440" s="4"/>
      <c r="CT1440" s="4"/>
      <c r="CU1440" s="4"/>
      <c r="CV1440" s="4"/>
      <c r="CW1440" s="4"/>
      <c r="CX1440" s="4"/>
      <c r="CY1440" s="4"/>
      <c r="CZ1440" s="4"/>
      <c r="DA1440" s="4"/>
      <c r="DB1440" s="4"/>
      <c r="DC1440" s="4"/>
      <c r="DD1440" s="4"/>
      <c r="DE1440" s="4"/>
      <c r="DF1440" s="4"/>
      <c r="DG1440" s="4"/>
      <c r="DH1440" s="4"/>
      <c r="DI1440" s="4"/>
      <c r="DJ1440" s="4"/>
      <c r="DK1440" s="4"/>
      <c r="DL1440" s="4"/>
      <c r="DM1440" s="4"/>
      <c r="DN1440" s="4"/>
      <c r="DO1440" s="4"/>
      <c r="DP1440" s="4"/>
      <c r="DQ1440" s="4"/>
      <c r="DR1440" s="4"/>
      <c r="DS1440" s="4"/>
      <c r="DT1440" s="4"/>
      <c r="DU1440" s="4"/>
      <c r="DV1440" s="4"/>
      <c r="DW1440" s="4"/>
      <c r="DX1440" s="4"/>
      <c r="DY1440" s="4"/>
      <c r="DZ1440" s="4"/>
      <c r="EA1440" s="4"/>
      <c r="EB1440" s="4"/>
      <c r="EC1440" s="4"/>
      <c r="ED1440" s="4"/>
      <c r="EE1440" s="4"/>
      <c r="EF1440" s="4"/>
      <c r="EG1440" s="4"/>
      <c r="EH1440" s="4"/>
      <c r="EI1440" s="4"/>
      <c r="EJ1440" s="4"/>
      <c r="EK1440" s="4"/>
      <c r="EL1440" s="4"/>
      <c r="EM1440" s="4"/>
      <c r="EN1440" s="4"/>
      <c r="EO1440" s="4"/>
      <c r="EP1440" s="4"/>
      <c r="EQ1440" s="4"/>
      <c r="ER1440" s="4"/>
      <c r="ES1440" s="4"/>
      <c r="ET1440" s="4"/>
      <c r="EU1440" s="4"/>
      <c r="EV1440" s="4"/>
      <c r="EW1440" s="4"/>
      <c r="EX1440" s="4"/>
      <c r="EY1440" s="4"/>
      <c r="EZ1440" s="4"/>
      <c r="FA1440" s="4"/>
      <c r="FB1440" s="4"/>
      <c r="FC1440" s="4"/>
      <c r="FD1440" s="4"/>
      <c r="FE1440" s="4"/>
      <c r="FF1440" s="4"/>
      <c r="FG1440" s="4"/>
      <c r="FH1440" s="4"/>
      <c r="FI1440" s="4"/>
      <c r="FJ1440" s="4"/>
      <c r="FK1440" s="4"/>
      <c r="FL1440" s="4"/>
      <c r="FM1440" s="4"/>
      <c r="FN1440" s="4"/>
      <c r="FO1440" s="4"/>
      <c r="FP1440" s="4"/>
      <c r="FQ1440" s="4"/>
      <c r="FR1440" s="4"/>
    </row>
    <row r="1441" spans="19:174" s="10" customFormat="1" x14ac:dyDescent="0.25">
      <c r="S1441" s="92"/>
      <c r="T1441" s="1"/>
      <c r="U1441" s="1"/>
      <c r="V1441" s="1"/>
      <c r="W1441" s="1"/>
      <c r="X1441" s="1"/>
      <c r="Y1441" s="1"/>
      <c r="Z1441" s="2"/>
      <c r="AA1441" s="2"/>
      <c r="AB1441" s="2"/>
      <c r="AC1441" s="2"/>
      <c r="AD1441" s="2"/>
      <c r="AE1441" s="2"/>
      <c r="AF1441" s="2"/>
      <c r="AG1441" s="2"/>
      <c r="AH1441" s="2"/>
      <c r="AI1441" s="2"/>
      <c r="AJ1441" s="2"/>
      <c r="AK1441" s="2"/>
      <c r="AL1441" s="2"/>
      <c r="AM1441" s="2"/>
      <c r="AN1441" s="2"/>
      <c r="AO1441" s="2"/>
      <c r="AP1441" s="2"/>
      <c r="AQ1441" s="2"/>
      <c r="AR1441" s="2"/>
      <c r="AS1441" s="2"/>
      <c r="AT1441" s="2"/>
      <c r="AU1441" s="2"/>
      <c r="AV1441" s="2"/>
      <c r="AW1441" s="2"/>
      <c r="AX1441" s="2"/>
      <c r="AY1441" s="2"/>
      <c r="AZ1441" s="2"/>
      <c r="BA1441" s="2"/>
      <c r="BB1441" s="2"/>
      <c r="BC1441" s="2"/>
      <c r="BD1441" s="2"/>
      <c r="BE1441" s="2"/>
      <c r="BF1441" s="2"/>
      <c r="BG1441" s="2"/>
      <c r="BH1441" s="2"/>
      <c r="BI1441" s="2"/>
      <c r="BJ1441" s="2"/>
      <c r="BK1441" s="2"/>
      <c r="BL1441" s="2"/>
      <c r="BM1441" s="2"/>
      <c r="BN1441" s="2"/>
      <c r="BO1441" s="2"/>
      <c r="BP1441" s="2"/>
      <c r="BQ1441" s="3"/>
      <c r="BR1441" s="4"/>
      <c r="BS1441" s="4"/>
      <c r="BT1441" s="4"/>
      <c r="BU1441" s="4"/>
      <c r="BV1441" s="4"/>
      <c r="BW1441" s="4"/>
      <c r="BX1441" s="4"/>
      <c r="BY1441" s="4"/>
      <c r="BZ1441" s="4"/>
      <c r="CA1441" s="4"/>
      <c r="CB1441" s="4"/>
      <c r="CC1441" s="4"/>
      <c r="CD1441" s="4"/>
      <c r="CE1441" s="4"/>
      <c r="CF1441" s="4"/>
      <c r="CG1441" s="4"/>
      <c r="CH1441" s="4"/>
      <c r="CI1441" s="4"/>
      <c r="CJ1441" s="4"/>
      <c r="CK1441" s="4"/>
      <c r="CL1441" s="4"/>
      <c r="CM1441" s="4"/>
      <c r="CN1441" s="4"/>
      <c r="CO1441" s="4"/>
      <c r="CP1441" s="4"/>
      <c r="CQ1441" s="4"/>
      <c r="CR1441" s="4"/>
      <c r="CS1441" s="4"/>
      <c r="CT1441" s="4"/>
      <c r="CU1441" s="4"/>
      <c r="CV1441" s="4"/>
      <c r="CW1441" s="4"/>
      <c r="CX1441" s="4"/>
      <c r="CY1441" s="4"/>
      <c r="CZ1441" s="4"/>
      <c r="DA1441" s="4"/>
      <c r="DB1441" s="4"/>
      <c r="DC1441" s="4"/>
      <c r="DD1441" s="4"/>
      <c r="DE1441" s="4"/>
      <c r="DF1441" s="4"/>
      <c r="DG1441" s="4"/>
      <c r="DH1441" s="4"/>
      <c r="DI1441" s="4"/>
      <c r="DJ1441" s="4"/>
      <c r="DK1441" s="4"/>
      <c r="DL1441" s="4"/>
      <c r="DM1441" s="4"/>
      <c r="DN1441" s="4"/>
      <c r="DO1441" s="4"/>
      <c r="DP1441" s="4"/>
      <c r="DQ1441" s="4"/>
      <c r="DR1441" s="4"/>
      <c r="DS1441" s="4"/>
      <c r="DT1441" s="4"/>
      <c r="DU1441" s="4"/>
      <c r="DV1441" s="4"/>
      <c r="DW1441" s="4"/>
      <c r="DX1441" s="4"/>
      <c r="DY1441" s="4"/>
      <c r="DZ1441" s="4"/>
      <c r="EA1441" s="4"/>
      <c r="EB1441" s="4"/>
      <c r="EC1441" s="4"/>
      <c r="ED1441" s="4"/>
      <c r="EE1441" s="4"/>
      <c r="EF1441" s="4"/>
      <c r="EG1441" s="4"/>
      <c r="EH1441" s="4"/>
      <c r="EI1441" s="4"/>
      <c r="EJ1441" s="4"/>
      <c r="EK1441" s="4"/>
      <c r="EL1441" s="4"/>
      <c r="EM1441" s="4"/>
      <c r="EN1441" s="4"/>
      <c r="EO1441" s="4"/>
      <c r="EP1441" s="4"/>
      <c r="EQ1441" s="4"/>
      <c r="ER1441" s="4"/>
      <c r="ES1441" s="4"/>
      <c r="ET1441" s="4"/>
      <c r="EU1441" s="4"/>
      <c r="EV1441" s="4"/>
      <c r="EW1441" s="4"/>
      <c r="EX1441" s="4"/>
      <c r="EY1441" s="4"/>
      <c r="EZ1441" s="4"/>
      <c r="FA1441" s="4"/>
      <c r="FB1441" s="4"/>
      <c r="FC1441" s="4"/>
      <c r="FD1441" s="4"/>
      <c r="FE1441" s="4"/>
      <c r="FF1441" s="4"/>
      <c r="FG1441" s="4"/>
      <c r="FH1441" s="4"/>
      <c r="FI1441" s="4"/>
      <c r="FJ1441" s="4"/>
      <c r="FK1441" s="4"/>
      <c r="FL1441" s="4"/>
      <c r="FM1441" s="4"/>
      <c r="FN1441" s="4"/>
      <c r="FO1441" s="4"/>
      <c r="FP1441" s="4"/>
      <c r="FQ1441" s="4"/>
      <c r="FR1441" s="4"/>
    </row>
    <row r="1442" spans="19:174" s="10" customFormat="1" x14ac:dyDescent="0.25">
      <c r="S1442" s="92"/>
      <c r="T1442" s="1"/>
      <c r="U1442" s="1"/>
      <c r="V1442" s="1"/>
      <c r="W1442" s="1"/>
      <c r="X1442" s="1"/>
      <c r="Y1442" s="1"/>
      <c r="Z1442" s="2"/>
      <c r="AA1442" s="2"/>
      <c r="AB1442" s="2"/>
      <c r="AC1442" s="2"/>
      <c r="AD1442" s="2"/>
      <c r="AE1442" s="2"/>
      <c r="AF1442" s="2"/>
      <c r="AG1442" s="2"/>
      <c r="AH1442" s="2"/>
      <c r="AI1442" s="2"/>
      <c r="AJ1442" s="2"/>
      <c r="AK1442" s="2"/>
      <c r="AL1442" s="2"/>
      <c r="AM1442" s="2"/>
      <c r="AN1442" s="2"/>
      <c r="AO1442" s="2"/>
      <c r="AP1442" s="2"/>
      <c r="AQ1442" s="2"/>
      <c r="AR1442" s="2"/>
      <c r="AS1442" s="2"/>
      <c r="AT1442" s="2"/>
      <c r="AU1442" s="2"/>
      <c r="AV1442" s="2"/>
      <c r="AW1442" s="2"/>
      <c r="AX1442" s="2"/>
      <c r="AY1442" s="2"/>
      <c r="AZ1442" s="2"/>
      <c r="BA1442" s="2"/>
      <c r="BB1442" s="2"/>
      <c r="BC1442" s="2"/>
      <c r="BD1442" s="2"/>
      <c r="BE1442" s="2"/>
      <c r="BF1442" s="2"/>
      <c r="BG1442" s="2"/>
      <c r="BH1442" s="2"/>
      <c r="BI1442" s="2"/>
      <c r="BJ1442" s="2"/>
      <c r="BK1442" s="2"/>
      <c r="BL1442" s="2"/>
      <c r="BM1442" s="2"/>
      <c r="BN1442" s="2"/>
      <c r="BO1442" s="2"/>
      <c r="BP1442" s="2"/>
      <c r="BQ1442" s="3"/>
      <c r="BR1442" s="4"/>
      <c r="BS1442" s="4"/>
      <c r="BT1442" s="4"/>
      <c r="BU1442" s="4"/>
      <c r="BV1442" s="4"/>
      <c r="BW1442" s="4"/>
      <c r="BX1442" s="4"/>
      <c r="BY1442" s="4"/>
      <c r="BZ1442" s="4"/>
      <c r="CA1442" s="4"/>
      <c r="CB1442" s="4"/>
      <c r="CC1442" s="4"/>
      <c r="CD1442" s="4"/>
      <c r="CE1442" s="4"/>
      <c r="CF1442" s="4"/>
      <c r="CG1442" s="4"/>
      <c r="CH1442" s="4"/>
      <c r="CI1442" s="4"/>
      <c r="CJ1442" s="4"/>
      <c r="CK1442" s="4"/>
      <c r="CL1442" s="4"/>
      <c r="CM1442" s="4"/>
      <c r="CN1442" s="4"/>
      <c r="CO1442" s="4"/>
      <c r="CP1442" s="4"/>
      <c r="CQ1442" s="4"/>
      <c r="CR1442" s="4"/>
      <c r="CS1442" s="4"/>
      <c r="CT1442" s="4"/>
      <c r="CU1442" s="4"/>
      <c r="CV1442" s="4"/>
      <c r="CW1442" s="4"/>
      <c r="CX1442" s="4"/>
      <c r="CY1442" s="4"/>
      <c r="CZ1442" s="4"/>
      <c r="DA1442" s="4"/>
      <c r="DB1442" s="4"/>
      <c r="DC1442" s="4"/>
      <c r="DD1442" s="4"/>
      <c r="DE1442" s="4"/>
      <c r="DF1442" s="4"/>
      <c r="DG1442" s="4"/>
      <c r="DH1442" s="4"/>
      <c r="DI1442" s="4"/>
      <c r="DJ1442" s="4"/>
      <c r="DK1442" s="4"/>
      <c r="DL1442" s="4"/>
      <c r="DM1442" s="4"/>
      <c r="DN1442" s="4"/>
      <c r="DO1442" s="4"/>
      <c r="DP1442" s="4"/>
      <c r="DQ1442" s="4"/>
      <c r="DR1442" s="4"/>
      <c r="DS1442" s="4"/>
      <c r="DT1442" s="4"/>
      <c r="DU1442" s="4"/>
      <c r="DV1442" s="4"/>
      <c r="DW1442" s="4"/>
      <c r="DX1442" s="4"/>
      <c r="DY1442" s="4"/>
      <c r="DZ1442" s="4"/>
      <c r="EA1442" s="4"/>
      <c r="EB1442" s="4"/>
      <c r="EC1442" s="4"/>
      <c r="ED1442" s="4"/>
      <c r="EE1442" s="4"/>
      <c r="EF1442" s="4"/>
      <c r="EG1442" s="4"/>
      <c r="EH1442" s="4"/>
      <c r="EI1442" s="4"/>
      <c r="EJ1442" s="4"/>
      <c r="EK1442" s="4"/>
      <c r="EL1442" s="4"/>
      <c r="EM1442" s="4"/>
      <c r="EN1442" s="4"/>
      <c r="EO1442" s="4"/>
      <c r="EP1442" s="4"/>
      <c r="EQ1442" s="4"/>
      <c r="ER1442" s="4"/>
      <c r="ES1442" s="4"/>
      <c r="ET1442" s="4"/>
      <c r="EU1442" s="4"/>
      <c r="EV1442" s="4"/>
      <c r="EW1442" s="4"/>
      <c r="EX1442" s="4"/>
      <c r="EY1442" s="4"/>
      <c r="EZ1442" s="4"/>
      <c r="FA1442" s="4"/>
      <c r="FB1442" s="4"/>
      <c r="FC1442" s="4"/>
      <c r="FD1442" s="4"/>
      <c r="FE1442" s="4"/>
      <c r="FF1442" s="4"/>
      <c r="FG1442" s="4"/>
      <c r="FH1442" s="4"/>
      <c r="FI1442" s="4"/>
      <c r="FJ1442" s="4"/>
      <c r="FK1442" s="4"/>
      <c r="FL1442" s="4"/>
      <c r="FM1442" s="4"/>
      <c r="FN1442" s="4"/>
      <c r="FO1442" s="4"/>
      <c r="FP1442" s="4"/>
      <c r="FQ1442" s="4"/>
      <c r="FR1442" s="4"/>
    </row>
    <row r="1443" spans="19:174" s="10" customFormat="1" x14ac:dyDescent="0.25">
      <c r="S1443" s="92"/>
      <c r="T1443" s="1"/>
      <c r="U1443" s="1"/>
      <c r="V1443" s="1"/>
      <c r="W1443" s="1"/>
      <c r="X1443" s="1"/>
      <c r="Y1443" s="1"/>
      <c r="Z1443" s="2"/>
      <c r="AA1443" s="2"/>
      <c r="AB1443" s="2"/>
      <c r="AC1443" s="2"/>
      <c r="AD1443" s="2"/>
      <c r="AE1443" s="2"/>
      <c r="AF1443" s="2"/>
      <c r="AG1443" s="2"/>
      <c r="AH1443" s="2"/>
      <c r="AI1443" s="2"/>
      <c r="AJ1443" s="2"/>
      <c r="AK1443" s="2"/>
      <c r="AL1443" s="2"/>
      <c r="AM1443" s="2"/>
      <c r="AN1443" s="2"/>
      <c r="AO1443" s="2"/>
      <c r="AP1443" s="2"/>
      <c r="AQ1443" s="2"/>
      <c r="AR1443" s="2"/>
      <c r="AS1443" s="2"/>
      <c r="AT1443" s="2"/>
      <c r="AU1443" s="2"/>
      <c r="AV1443" s="2"/>
      <c r="AW1443" s="2"/>
      <c r="AX1443" s="2"/>
      <c r="AY1443" s="2"/>
      <c r="AZ1443" s="2"/>
      <c r="BA1443" s="2"/>
      <c r="BB1443" s="2"/>
      <c r="BC1443" s="2"/>
      <c r="BD1443" s="2"/>
      <c r="BE1443" s="2"/>
      <c r="BF1443" s="2"/>
      <c r="BG1443" s="2"/>
      <c r="BH1443" s="2"/>
      <c r="BI1443" s="2"/>
      <c r="BJ1443" s="2"/>
      <c r="BK1443" s="2"/>
      <c r="BL1443" s="2"/>
      <c r="BM1443" s="2"/>
      <c r="BN1443" s="2"/>
      <c r="BO1443" s="2"/>
      <c r="BP1443" s="2"/>
      <c r="BQ1443" s="3"/>
      <c r="BR1443" s="4"/>
      <c r="BS1443" s="4"/>
      <c r="BT1443" s="4"/>
      <c r="BU1443" s="4"/>
      <c r="BV1443" s="4"/>
      <c r="BW1443" s="4"/>
      <c r="BX1443" s="4"/>
      <c r="BY1443" s="4"/>
      <c r="BZ1443" s="4"/>
      <c r="CA1443" s="4"/>
      <c r="CB1443" s="4"/>
      <c r="CC1443" s="4"/>
      <c r="CD1443" s="4"/>
      <c r="CE1443" s="4"/>
      <c r="CF1443" s="4"/>
      <c r="CG1443" s="4"/>
      <c r="CH1443" s="4"/>
      <c r="CI1443" s="4"/>
      <c r="CJ1443" s="4"/>
      <c r="CK1443" s="4"/>
      <c r="CL1443" s="4"/>
      <c r="CM1443" s="4"/>
      <c r="CN1443" s="4"/>
      <c r="CO1443" s="4"/>
      <c r="CP1443" s="4"/>
      <c r="CQ1443" s="4"/>
      <c r="CR1443" s="4"/>
      <c r="CS1443" s="4"/>
      <c r="CT1443" s="4"/>
      <c r="CU1443" s="4"/>
      <c r="CV1443" s="4"/>
      <c r="CW1443" s="4"/>
      <c r="CX1443" s="4"/>
      <c r="CY1443" s="4"/>
      <c r="CZ1443" s="4"/>
      <c r="DA1443" s="4"/>
      <c r="DB1443" s="4"/>
      <c r="DC1443" s="4"/>
      <c r="DD1443" s="4"/>
      <c r="DE1443" s="4"/>
      <c r="DF1443" s="4"/>
      <c r="DG1443" s="4"/>
      <c r="DH1443" s="4"/>
      <c r="DI1443" s="4"/>
      <c r="DJ1443" s="4"/>
      <c r="DK1443" s="4"/>
      <c r="DL1443" s="4"/>
      <c r="DM1443" s="4"/>
      <c r="DN1443" s="4"/>
      <c r="DO1443" s="4"/>
      <c r="DP1443" s="4"/>
      <c r="DQ1443" s="4"/>
      <c r="DR1443" s="4"/>
      <c r="DS1443" s="4"/>
      <c r="DT1443" s="4"/>
      <c r="DU1443" s="4"/>
      <c r="DV1443" s="4"/>
      <c r="DW1443" s="4"/>
      <c r="DX1443" s="4"/>
      <c r="DY1443" s="4"/>
      <c r="DZ1443" s="4"/>
      <c r="EA1443" s="4"/>
      <c r="EB1443" s="4"/>
      <c r="EC1443" s="4"/>
      <c r="ED1443" s="4"/>
      <c r="EE1443" s="4"/>
      <c r="EF1443" s="4"/>
      <c r="EG1443" s="4"/>
      <c r="EH1443" s="4"/>
      <c r="EI1443" s="4"/>
      <c r="EJ1443" s="4"/>
      <c r="EK1443" s="4"/>
      <c r="EL1443" s="4"/>
      <c r="EM1443" s="4"/>
      <c r="EN1443" s="4"/>
      <c r="EO1443" s="4"/>
      <c r="EP1443" s="4"/>
      <c r="EQ1443" s="4"/>
      <c r="ER1443" s="4"/>
      <c r="ES1443" s="4"/>
      <c r="ET1443" s="4"/>
      <c r="EU1443" s="4"/>
      <c r="EV1443" s="4"/>
      <c r="EW1443" s="4"/>
      <c r="EX1443" s="4"/>
      <c r="EY1443" s="4"/>
      <c r="EZ1443" s="4"/>
      <c r="FA1443" s="4"/>
      <c r="FB1443" s="4"/>
      <c r="FC1443" s="4"/>
      <c r="FD1443" s="4"/>
      <c r="FE1443" s="4"/>
      <c r="FF1443" s="4"/>
      <c r="FG1443" s="4"/>
      <c r="FH1443" s="4"/>
      <c r="FI1443" s="4"/>
      <c r="FJ1443" s="4"/>
      <c r="FK1443" s="4"/>
      <c r="FL1443" s="4"/>
      <c r="FM1443" s="4"/>
      <c r="FN1443" s="4"/>
      <c r="FO1443" s="4"/>
      <c r="FP1443" s="4"/>
      <c r="FQ1443" s="4"/>
      <c r="FR1443" s="4"/>
    </row>
    <row r="1444" spans="19:174" s="10" customFormat="1" x14ac:dyDescent="0.25">
      <c r="S1444" s="92"/>
      <c r="T1444" s="1"/>
      <c r="U1444" s="1"/>
      <c r="V1444" s="1"/>
      <c r="W1444" s="1"/>
      <c r="X1444" s="1"/>
      <c r="Y1444" s="1"/>
      <c r="Z1444" s="2"/>
      <c r="AA1444" s="2"/>
      <c r="AB1444" s="2"/>
      <c r="AC1444" s="2"/>
      <c r="AD1444" s="2"/>
      <c r="AE1444" s="2"/>
      <c r="AF1444" s="2"/>
      <c r="AG1444" s="2"/>
      <c r="AH1444" s="2"/>
      <c r="AI1444" s="2"/>
      <c r="AJ1444" s="2"/>
      <c r="AK1444" s="2"/>
      <c r="AL1444" s="2"/>
      <c r="AM1444" s="2"/>
      <c r="AN1444" s="2"/>
      <c r="AO1444" s="2"/>
      <c r="AP1444" s="2"/>
      <c r="AQ1444" s="2"/>
      <c r="AR1444" s="2"/>
      <c r="AS1444" s="2"/>
      <c r="AT1444" s="2"/>
      <c r="AU1444" s="2"/>
      <c r="AV1444" s="2"/>
      <c r="AW1444" s="2"/>
      <c r="AX1444" s="2"/>
      <c r="AY1444" s="2"/>
      <c r="AZ1444" s="2"/>
      <c r="BA1444" s="2"/>
      <c r="BB1444" s="2"/>
      <c r="BC1444" s="2"/>
      <c r="BD1444" s="2"/>
      <c r="BE1444" s="2"/>
      <c r="BF1444" s="2"/>
      <c r="BG1444" s="2"/>
      <c r="BH1444" s="2"/>
      <c r="BI1444" s="2"/>
      <c r="BJ1444" s="2"/>
      <c r="BK1444" s="2"/>
      <c r="BL1444" s="2"/>
      <c r="BM1444" s="2"/>
      <c r="BN1444" s="2"/>
      <c r="BO1444" s="2"/>
      <c r="BP1444" s="2"/>
      <c r="BQ1444" s="3"/>
      <c r="BR1444" s="4"/>
      <c r="BS1444" s="4"/>
      <c r="BT1444" s="4"/>
      <c r="BU1444" s="4"/>
      <c r="BV1444" s="4"/>
      <c r="BW1444" s="4"/>
      <c r="BX1444" s="4"/>
      <c r="BY1444" s="4"/>
      <c r="BZ1444" s="4"/>
      <c r="CA1444" s="4"/>
      <c r="CB1444" s="4"/>
      <c r="CC1444" s="4"/>
      <c r="CD1444" s="4"/>
      <c r="CE1444" s="4"/>
      <c r="CF1444" s="4"/>
      <c r="CG1444" s="4"/>
      <c r="CH1444" s="4"/>
      <c r="CI1444" s="4"/>
      <c r="CJ1444" s="4"/>
      <c r="CK1444" s="4"/>
      <c r="CL1444" s="4"/>
      <c r="CM1444" s="4"/>
      <c r="CN1444" s="4"/>
      <c r="CO1444" s="4"/>
      <c r="CP1444" s="4"/>
      <c r="CQ1444" s="4"/>
      <c r="CR1444" s="4"/>
      <c r="CS1444" s="4"/>
      <c r="CT1444" s="4"/>
      <c r="CU1444" s="4"/>
      <c r="CV1444" s="4"/>
      <c r="CW1444" s="4"/>
      <c r="CX1444" s="4"/>
      <c r="CY1444" s="4"/>
      <c r="CZ1444" s="4"/>
      <c r="DA1444" s="4"/>
      <c r="DB1444" s="4"/>
      <c r="DC1444" s="4"/>
      <c r="DD1444" s="4"/>
      <c r="DE1444" s="4"/>
      <c r="DF1444" s="4"/>
      <c r="DG1444" s="4"/>
      <c r="DH1444" s="4"/>
      <c r="DI1444" s="4"/>
      <c r="DJ1444" s="4"/>
      <c r="DK1444" s="4"/>
      <c r="DL1444" s="4"/>
      <c r="DM1444" s="4"/>
      <c r="DN1444" s="4"/>
      <c r="DO1444" s="4"/>
      <c r="DP1444" s="4"/>
      <c r="DQ1444" s="4"/>
      <c r="DR1444" s="4"/>
      <c r="DS1444" s="4"/>
      <c r="DT1444" s="4"/>
      <c r="DU1444" s="4"/>
      <c r="DV1444" s="4"/>
      <c r="DW1444" s="4"/>
      <c r="DX1444" s="4"/>
      <c r="DY1444" s="4"/>
      <c r="DZ1444" s="4"/>
      <c r="EA1444" s="4"/>
      <c r="EB1444" s="4"/>
      <c r="EC1444" s="4"/>
      <c r="ED1444" s="4"/>
      <c r="EE1444" s="4"/>
      <c r="EF1444" s="4"/>
      <c r="EG1444" s="4"/>
      <c r="EH1444" s="4"/>
      <c r="EI1444" s="4"/>
      <c r="EJ1444" s="4"/>
      <c r="EK1444" s="4"/>
      <c r="EL1444" s="4"/>
      <c r="EM1444" s="4"/>
      <c r="EN1444" s="4"/>
      <c r="EO1444" s="4"/>
      <c r="EP1444" s="4"/>
      <c r="EQ1444" s="4"/>
      <c r="ER1444" s="4"/>
      <c r="ES1444" s="4"/>
      <c r="ET1444" s="4"/>
      <c r="EU1444" s="4"/>
      <c r="EV1444" s="4"/>
      <c r="EW1444" s="4"/>
      <c r="EX1444" s="4"/>
      <c r="EY1444" s="4"/>
      <c r="EZ1444" s="4"/>
      <c r="FA1444" s="4"/>
      <c r="FB1444" s="4"/>
      <c r="FC1444" s="4"/>
      <c r="FD1444" s="4"/>
      <c r="FE1444" s="4"/>
      <c r="FF1444" s="4"/>
      <c r="FG1444" s="4"/>
      <c r="FH1444" s="4"/>
      <c r="FI1444" s="4"/>
      <c r="FJ1444" s="4"/>
      <c r="FK1444" s="4"/>
      <c r="FL1444" s="4"/>
      <c r="FM1444" s="4"/>
      <c r="FN1444" s="4"/>
      <c r="FO1444" s="4"/>
      <c r="FP1444" s="4"/>
      <c r="FQ1444" s="4"/>
      <c r="FR1444" s="4"/>
    </row>
    <row r="1445" spans="19:174" s="10" customFormat="1" x14ac:dyDescent="0.25">
      <c r="S1445" s="92"/>
      <c r="T1445" s="1"/>
      <c r="U1445" s="1"/>
      <c r="V1445" s="1"/>
      <c r="W1445" s="1"/>
      <c r="X1445" s="1"/>
      <c r="Y1445" s="1"/>
      <c r="Z1445" s="2"/>
      <c r="AA1445" s="2"/>
      <c r="AB1445" s="2"/>
      <c r="AC1445" s="2"/>
      <c r="AD1445" s="2"/>
      <c r="AE1445" s="2"/>
      <c r="AF1445" s="2"/>
      <c r="AG1445" s="2"/>
      <c r="AH1445" s="2"/>
      <c r="AI1445" s="2"/>
      <c r="AJ1445" s="2"/>
      <c r="AK1445" s="2"/>
      <c r="AL1445" s="2"/>
      <c r="AM1445" s="2"/>
      <c r="AN1445" s="2"/>
      <c r="AO1445" s="2"/>
      <c r="AP1445" s="2"/>
      <c r="AQ1445" s="2"/>
      <c r="AR1445" s="2"/>
      <c r="AS1445" s="2"/>
      <c r="AT1445" s="2"/>
      <c r="AU1445" s="2"/>
      <c r="AV1445" s="2"/>
      <c r="AW1445" s="2"/>
      <c r="AX1445" s="2"/>
      <c r="AY1445" s="2"/>
      <c r="AZ1445" s="2"/>
      <c r="BA1445" s="2"/>
      <c r="BB1445" s="2"/>
      <c r="BC1445" s="2"/>
      <c r="BD1445" s="2"/>
      <c r="BE1445" s="2"/>
      <c r="BF1445" s="2"/>
      <c r="BG1445" s="2"/>
      <c r="BH1445" s="2"/>
      <c r="BI1445" s="2"/>
      <c r="BJ1445" s="2"/>
      <c r="BK1445" s="2"/>
      <c r="BL1445" s="2"/>
      <c r="BM1445" s="2"/>
      <c r="BN1445" s="2"/>
      <c r="BO1445" s="2"/>
      <c r="BP1445" s="2"/>
      <c r="BQ1445" s="3"/>
      <c r="BR1445" s="4"/>
      <c r="BS1445" s="4"/>
      <c r="BT1445" s="4"/>
      <c r="BU1445" s="4"/>
      <c r="BV1445" s="4"/>
      <c r="BW1445" s="4"/>
      <c r="BX1445" s="4"/>
      <c r="BY1445" s="4"/>
      <c r="BZ1445" s="4"/>
      <c r="CA1445" s="4"/>
      <c r="CB1445" s="4"/>
      <c r="CC1445" s="4"/>
      <c r="CD1445" s="4"/>
      <c r="CE1445" s="4"/>
      <c r="CF1445" s="4"/>
      <c r="CG1445" s="4"/>
      <c r="CH1445" s="4"/>
      <c r="CI1445" s="4"/>
      <c r="CJ1445" s="4"/>
      <c r="CK1445" s="4"/>
      <c r="CL1445" s="4"/>
      <c r="CM1445" s="4"/>
      <c r="CN1445" s="4"/>
      <c r="CO1445" s="4"/>
      <c r="CP1445" s="4"/>
      <c r="CQ1445" s="4"/>
      <c r="CR1445" s="4"/>
      <c r="CS1445" s="4"/>
      <c r="CT1445" s="4"/>
      <c r="CU1445" s="4"/>
      <c r="CV1445" s="4"/>
      <c r="CW1445" s="4"/>
      <c r="CX1445" s="4"/>
      <c r="CY1445" s="4"/>
      <c r="CZ1445" s="4"/>
      <c r="DA1445" s="4"/>
      <c r="DB1445" s="4"/>
      <c r="DC1445" s="4"/>
      <c r="DD1445" s="4"/>
      <c r="DE1445" s="4"/>
      <c r="DF1445" s="4"/>
      <c r="DG1445" s="4"/>
      <c r="DH1445" s="4"/>
      <c r="DI1445" s="4"/>
      <c r="DJ1445" s="4"/>
      <c r="DK1445" s="4"/>
      <c r="DL1445" s="4"/>
      <c r="DM1445" s="4"/>
      <c r="DN1445" s="4"/>
      <c r="DO1445" s="4"/>
      <c r="DP1445" s="4"/>
      <c r="DQ1445" s="4"/>
      <c r="DR1445" s="4"/>
      <c r="DS1445" s="4"/>
      <c r="DT1445" s="4"/>
      <c r="DU1445" s="4"/>
      <c r="DV1445" s="4"/>
      <c r="DW1445" s="4"/>
      <c r="DX1445" s="4"/>
      <c r="DY1445" s="4"/>
      <c r="DZ1445" s="4"/>
      <c r="EA1445" s="4"/>
      <c r="EB1445" s="4"/>
      <c r="EC1445" s="4"/>
      <c r="ED1445" s="4"/>
      <c r="EE1445" s="4"/>
      <c r="EF1445" s="4"/>
      <c r="EG1445" s="4"/>
      <c r="EH1445" s="4"/>
      <c r="EI1445" s="4"/>
      <c r="EJ1445" s="4"/>
      <c r="EK1445" s="4"/>
      <c r="EL1445" s="4"/>
      <c r="EM1445" s="4"/>
      <c r="EN1445" s="4"/>
      <c r="EO1445" s="4"/>
      <c r="EP1445" s="4"/>
      <c r="EQ1445" s="4"/>
      <c r="ER1445" s="4"/>
      <c r="ES1445" s="4"/>
      <c r="ET1445" s="4"/>
      <c r="EU1445" s="4"/>
      <c r="EV1445" s="4"/>
      <c r="EW1445" s="4"/>
      <c r="EX1445" s="4"/>
      <c r="EY1445" s="4"/>
      <c r="EZ1445" s="4"/>
      <c r="FA1445" s="4"/>
      <c r="FB1445" s="4"/>
      <c r="FC1445" s="4"/>
      <c r="FD1445" s="4"/>
      <c r="FE1445" s="4"/>
      <c r="FF1445" s="4"/>
      <c r="FG1445" s="4"/>
      <c r="FH1445" s="4"/>
      <c r="FI1445" s="4"/>
      <c r="FJ1445" s="4"/>
      <c r="FK1445" s="4"/>
      <c r="FL1445" s="4"/>
      <c r="FM1445" s="4"/>
      <c r="FN1445" s="4"/>
      <c r="FO1445" s="4"/>
      <c r="FP1445" s="4"/>
      <c r="FQ1445" s="4"/>
      <c r="FR1445" s="4"/>
    </row>
    <row r="1446" spans="19:174" s="10" customFormat="1" x14ac:dyDescent="0.25">
      <c r="S1446" s="92"/>
      <c r="T1446" s="1"/>
      <c r="U1446" s="1"/>
      <c r="V1446" s="1"/>
      <c r="W1446" s="1"/>
      <c r="X1446" s="1"/>
      <c r="Y1446" s="1"/>
      <c r="Z1446" s="2"/>
      <c r="AA1446" s="2"/>
      <c r="AB1446" s="2"/>
      <c r="AC1446" s="2"/>
      <c r="AD1446" s="2"/>
      <c r="AE1446" s="2"/>
      <c r="AF1446" s="2"/>
      <c r="AG1446" s="2"/>
      <c r="AH1446" s="2"/>
      <c r="AI1446" s="2"/>
      <c r="AJ1446" s="2"/>
      <c r="AK1446" s="2"/>
      <c r="AL1446" s="2"/>
      <c r="AM1446" s="2"/>
      <c r="AN1446" s="2"/>
      <c r="AO1446" s="2"/>
      <c r="AP1446" s="2"/>
      <c r="AQ1446" s="2"/>
      <c r="AR1446" s="2"/>
      <c r="AS1446" s="2"/>
      <c r="AT1446" s="2"/>
      <c r="AU1446" s="2"/>
      <c r="AV1446" s="2"/>
      <c r="AW1446" s="2"/>
      <c r="AX1446" s="2"/>
      <c r="AY1446" s="2"/>
      <c r="AZ1446" s="2"/>
      <c r="BA1446" s="2"/>
      <c r="BB1446" s="2"/>
      <c r="BC1446" s="2"/>
      <c r="BD1446" s="2"/>
      <c r="BE1446" s="2"/>
      <c r="BF1446" s="2"/>
      <c r="BG1446" s="2"/>
      <c r="BH1446" s="2"/>
      <c r="BI1446" s="2"/>
      <c r="BJ1446" s="2"/>
      <c r="BK1446" s="2"/>
      <c r="BL1446" s="2"/>
      <c r="BM1446" s="2"/>
      <c r="BN1446" s="2"/>
      <c r="BO1446" s="2"/>
      <c r="BP1446" s="2"/>
      <c r="BQ1446" s="3"/>
      <c r="BR1446" s="4"/>
      <c r="BS1446" s="4"/>
      <c r="BT1446" s="4"/>
      <c r="BU1446" s="4"/>
      <c r="BV1446" s="4"/>
      <c r="BW1446" s="4"/>
      <c r="BX1446" s="4"/>
      <c r="BY1446" s="4"/>
      <c r="BZ1446" s="4"/>
      <c r="CA1446" s="4"/>
      <c r="CB1446" s="4"/>
      <c r="CC1446" s="4"/>
      <c r="CD1446" s="4"/>
      <c r="CE1446" s="4"/>
      <c r="CF1446" s="4"/>
      <c r="CG1446" s="4"/>
      <c r="CH1446" s="4"/>
      <c r="CI1446" s="4"/>
      <c r="CJ1446" s="4"/>
      <c r="CK1446" s="4"/>
      <c r="CL1446" s="4"/>
      <c r="CM1446" s="4"/>
      <c r="CN1446" s="4"/>
      <c r="CO1446" s="4"/>
      <c r="CP1446" s="4"/>
      <c r="CQ1446" s="4"/>
      <c r="CR1446" s="4"/>
      <c r="CS1446" s="4"/>
      <c r="CT1446" s="4"/>
      <c r="CU1446" s="4"/>
      <c r="CV1446" s="4"/>
      <c r="CW1446" s="4"/>
      <c r="CX1446" s="4"/>
      <c r="CY1446" s="4"/>
      <c r="CZ1446" s="4"/>
      <c r="DA1446" s="4"/>
      <c r="DB1446" s="4"/>
      <c r="DC1446" s="4"/>
      <c r="DD1446" s="4"/>
      <c r="DE1446" s="4"/>
      <c r="DF1446" s="4"/>
      <c r="DG1446" s="4"/>
      <c r="DH1446" s="4"/>
      <c r="DI1446" s="4"/>
      <c r="DJ1446" s="4"/>
      <c r="DK1446" s="4"/>
      <c r="DL1446" s="4"/>
      <c r="DM1446" s="4"/>
      <c r="DN1446" s="4"/>
      <c r="DO1446" s="4"/>
      <c r="DP1446" s="4"/>
      <c r="DQ1446" s="4"/>
      <c r="DR1446" s="4"/>
      <c r="DS1446" s="4"/>
      <c r="DT1446" s="4"/>
      <c r="DU1446" s="4"/>
      <c r="DV1446" s="4"/>
      <c r="DW1446" s="4"/>
      <c r="DX1446" s="4"/>
      <c r="DY1446" s="4"/>
      <c r="DZ1446" s="4"/>
      <c r="EA1446" s="4"/>
      <c r="EB1446" s="4"/>
      <c r="EC1446" s="4"/>
      <c r="ED1446" s="4"/>
      <c r="EE1446" s="4"/>
      <c r="EF1446" s="4"/>
      <c r="EG1446" s="4"/>
      <c r="EH1446" s="4"/>
      <c r="EI1446" s="4"/>
      <c r="EJ1446" s="4"/>
      <c r="EK1446" s="4"/>
      <c r="EL1446" s="4"/>
      <c r="EM1446" s="4"/>
      <c r="EN1446" s="4"/>
      <c r="EO1446" s="4"/>
      <c r="EP1446" s="4"/>
      <c r="EQ1446" s="4"/>
      <c r="ER1446" s="4"/>
      <c r="ES1446" s="4"/>
      <c r="ET1446" s="4"/>
      <c r="EU1446" s="4"/>
      <c r="EV1446" s="4"/>
      <c r="EW1446" s="4"/>
      <c r="EX1446" s="4"/>
      <c r="EY1446" s="4"/>
      <c r="EZ1446" s="4"/>
      <c r="FA1446" s="4"/>
      <c r="FB1446" s="4"/>
      <c r="FC1446" s="4"/>
      <c r="FD1446" s="4"/>
      <c r="FE1446" s="4"/>
      <c r="FF1446" s="4"/>
      <c r="FG1446" s="4"/>
      <c r="FH1446" s="4"/>
      <c r="FI1446" s="4"/>
      <c r="FJ1446" s="4"/>
      <c r="FK1446" s="4"/>
      <c r="FL1446" s="4"/>
      <c r="FM1446" s="4"/>
      <c r="FN1446" s="4"/>
      <c r="FO1446" s="4"/>
      <c r="FP1446" s="4"/>
      <c r="FQ1446" s="4"/>
      <c r="FR1446" s="4"/>
    </row>
    <row r="1447" spans="19:174" s="10" customFormat="1" x14ac:dyDescent="0.25">
      <c r="S1447" s="92"/>
      <c r="T1447" s="1"/>
      <c r="U1447" s="1"/>
      <c r="V1447" s="1"/>
      <c r="W1447" s="1"/>
      <c r="X1447" s="1"/>
      <c r="Y1447" s="1"/>
      <c r="Z1447" s="2"/>
      <c r="AA1447" s="2"/>
      <c r="AB1447" s="2"/>
      <c r="AC1447" s="2"/>
      <c r="AD1447" s="2"/>
      <c r="AE1447" s="2"/>
      <c r="AF1447" s="2"/>
      <c r="AG1447" s="2"/>
      <c r="AH1447" s="2"/>
      <c r="AI1447" s="2"/>
      <c r="AJ1447" s="2"/>
      <c r="AK1447" s="2"/>
      <c r="AL1447" s="2"/>
      <c r="AM1447" s="2"/>
      <c r="AN1447" s="2"/>
      <c r="AO1447" s="2"/>
      <c r="AP1447" s="2"/>
      <c r="AQ1447" s="2"/>
      <c r="AR1447" s="2"/>
      <c r="AS1447" s="2"/>
      <c r="AT1447" s="2"/>
      <c r="AU1447" s="2"/>
      <c r="AV1447" s="2"/>
      <c r="AW1447" s="2"/>
      <c r="AX1447" s="2"/>
      <c r="AY1447" s="2"/>
      <c r="AZ1447" s="2"/>
      <c r="BA1447" s="2"/>
      <c r="BB1447" s="2"/>
      <c r="BC1447" s="2"/>
      <c r="BD1447" s="2"/>
      <c r="BE1447" s="2"/>
      <c r="BF1447" s="2"/>
      <c r="BG1447" s="2"/>
      <c r="BH1447" s="2"/>
      <c r="BI1447" s="2"/>
      <c r="BJ1447" s="2"/>
      <c r="BK1447" s="2"/>
      <c r="BL1447" s="2"/>
      <c r="BM1447" s="2"/>
      <c r="BN1447" s="2"/>
      <c r="BO1447" s="2"/>
      <c r="BP1447" s="2"/>
      <c r="BQ1447" s="3"/>
      <c r="BR1447" s="4"/>
      <c r="BS1447" s="4"/>
      <c r="BT1447" s="4"/>
      <c r="BU1447" s="4"/>
      <c r="BV1447" s="4"/>
      <c r="BW1447" s="4"/>
      <c r="BX1447" s="4"/>
      <c r="BY1447" s="4"/>
      <c r="BZ1447" s="4"/>
      <c r="CA1447" s="4"/>
      <c r="CB1447" s="4"/>
      <c r="CC1447" s="4"/>
      <c r="CD1447" s="4"/>
      <c r="CE1447" s="4"/>
      <c r="CF1447" s="4"/>
      <c r="CG1447" s="4"/>
      <c r="CH1447" s="4"/>
      <c r="CI1447" s="4"/>
      <c r="CJ1447" s="4"/>
      <c r="CK1447" s="4"/>
      <c r="CL1447" s="4"/>
      <c r="CM1447" s="4"/>
      <c r="CN1447" s="4"/>
      <c r="CO1447" s="4"/>
      <c r="CP1447" s="4"/>
      <c r="CQ1447" s="4"/>
      <c r="CR1447" s="4"/>
      <c r="CS1447" s="4"/>
      <c r="CT1447" s="4"/>
      <c r="CU1447" s="4"/>
      <c r="CV1447" s="4"/>
      <c r="CW1447" s="4"/>
      <c r="CX1447" s="4"/>
      <c r="CY1447" s="4"/>
      <c r="CZ1447" s="4"/>
      <c r="DA1447" s="4"/>
      <c r="DB1447" s="4"/>
      <c r="DC1447" s="4"/>
      <c r="DD1447" s="4"/>
      <c r="DE1447" s="4"/>
      <c r="DF1447" s="4"/>
      <c r="DG1447" s="4"/>
      <c r="DH1447" s="4"/>
      <c r="DI1447" s="4"/>
      <c r="DJ1447" s="4"/>
      <c r="DK1447" s="4"/>
      <c r="DL1447" s="4"/>
      <c r="DM1447" s="4"/>
      <c r="DN1447" s="4"/>
      <c r="DO1447" s="4"/>
      <c r="DP1447" s="4"/>
      <c r="DQ1447" s="4"/>
      <c r="DR1447" s="4"/>
      <c r="DS1447" s="4"/>
      <c r="DT1447" s="4"/>
      <c r="DU1447" s="4"/>
      <c r="DV1447" s="4"/>
      <c r="DW1447" s="4"/>
      <c r="DX1447" s="4"/>
      <c r="DY1447" s="4"/>
      <c r="DZ1447" s="4"/>
      <c r="EA1447" s="4"/>
      <c r="EB1447" s="4"/>
      <c r="EC1447" s="4"/>
      <c r="ED1447" s="4"/>
      <c r="EE1447" s="4"/>
      <c r="EF1447" s="4"/>
      <c r="EG1447" s="4"/>
      <c r="EH1447" s="4"/>
      <c r="EI1447" s="4"/>
      <c r="EJ1447" s="4"/>
      <c r="EK1447" s="4"/>
      <c r="EL1447" s="4"/>
      <c r="EM1447" s="4"/>
      <c r="EN1447" s="4"/>
      <c r="EO1447" s="4"/>
      <c r="EP1447" s="4"/>
      <c r="EQ1447" s="4"/>
      <c r="ER1447" s="4"/>
      <c r="ES1447" s="4"/>
      <c r="ET1447" s="4"/>
      <c r="EU1447" s="4"/>
      <c r="EV1447" s="4"/>
      <c r="EW1447" s="4"/>
      <c r="EX1447" s="4"/>
      <c r="EY1447" s="4"/>
      <c r="EZ1447" s="4"/>
      <c r="FA1447" s="4"/>
      <c r="FB1447" s="4"/>
      <c r="FC1447" s="4"/>
      <c r="FD1447" s="4"/>
      <c r="FE1447" s="4"/>
      <c r="FF1447" s="4"/>
      <c r="FG1447" s="4"/>
      <c r="FH1447" s="4"/>
      <c r="FI1447" s="4"/>
      <c r="FJ1447" s="4"/>
      <c r="FK1447" s="4"/>
      <c r="FL1447" s="4"/>
      <c r="FM1447" s="4"/>
      <c r="FN1447" s="4"/>
      <c r="FO1447" s="4"/>
      <c r="FP1447" s="4"/>
      <c r="FQ1447" s="4"/>
      <c r="FR1447" s="4"/>
    </row>
    <row r="1448" spans="19:174" s="10" customFormat="1" x14ac:dyDescent="0.25">
      <c r="S1448" s="92"/>
      <c r="T1448" s="1"/>
      <c r="U1448" s="1"/>
      <c r="V1448" s="1"/>
      <c r="W1448" s="1"/>
      <c r="X1448" s="1"/>
      <c r="Y1448" s="1"/>
      <c r="Z1448" s="2"/>
      <c r="AA1448" s="2"/>
      <c r="AB1448" s="2"/>
      <c r="AC1448" s="2"/>
      <c r="AD1448" s="2"/>
      <c r="AE1448" s="2"/>
      <c r="AF1448" s="2"/>
      <c r="AG1448" s="2"/>
      <c r="AH1448" s="2"/>
      <c r="AI1448" s="2"/>
      <c r="AJ1448" s="2"/>
      <c r="AK1448" s="2"/>
      <c r="AL1448" s="2"/>
      <c r="AM1448" s="2"/>
      <c r="AN1448" s="2"/>
      <c r="AO1448" s="2"/>
      <c r="AP1448" s="2"/>
      <c r="AQ1448" s="2"/>
      <c r="AR1448" s="2"/>
      <c r="AS1448" s="2"/>
      <c r="AT1448" s="2"/>
      <c r="AU1448" s="2"/>
      <c r="AV1448" s="2"/>
      <c r="AW1448" s="2"/>
      <c r="AX1448" s="2"/>
      <c r="AY1448" s="2"/>
      <c r="AZ1448" s="2"/>
      <c r="BA1448" s="2"/>
      <c r="BB1448" s="2"/>
      <c r="BC1448" s="2"/>
      <c r="BD1448" s="2"/>
      <c r="BE1448" s="2"/>
      <c r="BF1448" s="2"/>
      <c r="BG1448" s="2"/>
      <c r="BH1448" s="2"/>
      <c r="BI1448" s="2"/>
      <c r="BJ1448" s="2"/>
      <c r="BK1448" s="2"/>
      <c r="BL1448" s="2"/>
      <c r="BM1448" s="2"/>
      <c r="BN1448" s="2"/>
      <c r="BO1448" s="2"/>
      <c r="BP1448" s="2"/>
      <c r="BQ1448" s="3"/>
      <c r="BR1448" s="4"/>
      <c r="BS1448" s="4"/>
      <c r="BT1448" s="4"/>
      <c r="BU1448" s="4"/>
      <c r="BV1448" s="4"/>
      <c r="BW1448" s="4"/>
      <c r="BX1448" s="4"/>
      <c r="BY1448" s="4"/>
      <c r="BZ1448" s="4"/>
      <c r="CA1448" s="4"/>
      <c r="CB1448" s="4"/>
      <c r="CC1448" s="4"/>
      <c r="CD1448" s="4"/>
      <c r="CE1448" s="4"/>
      <c r="CF1448" s="4"/>
      <c r="CG1448" s="4"/>
      <c r="CH1448" s="4"/>
      <c r="CI1448" s="4"/>
      <c r="CJ1448" s="4"/>
      <c r="CK1448" s="4"/>
      <c r="CL1448" s="4"/>
      <c r="CM1448" s="4"/>
      <c r="CN1448" s="4"/>
      <c r="CO1448" s="4"/>
      <c r="CP1448" s="4"/>
      <c r="CQ1448" s="4"/>
      <c r="CR1448" s="4"/>
      <c r="CS1448" s="4"/>
      <c r="CT1448" s="4"/>
      <c r="CU1448" s="4"/>
      <c r="CV1448" s="4"/>
      <c r="CW1448" s="4"/>
      <c r="CX1448" s="4"/>
      <c r="CY1448" s="4"/>
      <c r="CZ1448" s="4"/>
      <c r="DA1448" s="4"/>
      <c r="DB1448" s="4"/>
      <c r="DC1448" s="4"/>
      <c r="DD1448" s="4"/>
      <c r="DE1448" s="4"/>
      <c r="DF1448" s="4"/>
      <c r="DG1448" s="4"/>
      <c r="DH1448" s="4"/>
      <c r="DI1448" s="4"/>
      <c r="DJ1448" s="4"/>
      <c r="DK1448" s="4"/>
      <c r="DL1448" s="4"/>
      <c r="DM1448" s="4"/>
      <c r="DN1448" s="4"/>
      <c r="DO1448" s="4"/>
      <c r="DP1448" s="4"/>
      <c r="DQ1448" s="4"/>
      <c r="DR1448" s="4"/>
      <c r="DS1448" s="4"/>
      <c r="DT1448" s="4"/>
      <c r="DU1448" s="4"/>
      <c r="DV1448" s="4"/>
      <c r="DW1448" s="4"/>
      <c r="DX1448" s="4"/>
      <c r="DY1448" s="4"/>
      <c r="DZ1448" s="4"/>
      <c r="EA1448" s="4"/>
      <c r="EB1448" s="4"/>
      <c r="EC1448" s="4"/>
      <c r="ED1448" s="4"/>
      <c r="EE1448" s="4"/>
      <c r="EF1448" s="4"/>
      <c r="EG1448" s="4"/>
      <c r="EH1448" s="4"/>
      <c r="EI1448" s="4"/>
      <c r="EJ1448" s="4"/>
      <c r="EK1448" s="4"/>
      <c r="EL1448" s="4"/>
      <c r="EM1448" s="4"/>
      <c r="EN1448" s="4"/>
      <c r="EO1448" s="4"/>
      <c r="EP1448" s="4"/>
      <c r="EQ1448" s="4"/>
      <c r="ER1448" s="4"/>
      <c r="ES1448" s="4"/>
      <c r="ET1448" s="4"/>
      <c r="EU1448" s="4"/>
      <c r="EV1448" s="4"/>
      <c r="EW1448" s="4"/>
      <c r="EX1448" s="4"/>
      <c r="EY1448" s="4"/>
      <c r="EZ1448" s="4"/>
      <c r="FA1448" s="4"/>
      <c r="FB1448" s="4"/>
      <c r="FC1448" s="4"/>
      <c r="FD1448" s="4"/>
      <c r="FE1448" s="4"/>
      <c r="FF1448" s="4"/>
      <c r="FG1448" s="4"/>
      <c r="FH1448" s="4"/>
      <c r="FI1448" s="4"/>
      <c r="FJ1448" s="4"/>
      <c r="FK1448" s="4"/>
      <c r="FL1448" s="4"/>
      <c r="FM1448" s="4"/>
      <c r="FN1448" s="4"/>
      <c r="FO1448" s="4"/>
      <c r="FP1448" s="4"/>
      <c r="FQ1448" s="4"/>
      <c r="FR1448" s="4"/>
    </row>
    <row r="1449" spans="19:174" s="10" customFormat="1" x14ac:dyDescent="0.25">
      <c r="S1449" s="92"/>
      <c r="T1449" s="1"/>
      <c r="U1449" s="1"/>
      <c r="V1449" s="1"/>
      <c r="W1449" s="1"/>
      <c r="X1449" s="1"/>
      <c r="Y1449" s="1"/>
      <c r="Z1449" s="2"/>
      <c r="AA1449" s="2"/>
      <c r="AB1449" s="2"/>
      <c r="AC1449" s="2"/>
      <c r="AD1449" s="2"/>
      <c r="AE1449" s="2"/>
      <c r="AF1449" s="2"/>
      <c r="AG1449" s="2"/>
      <c r="AH1449" s="2"/>
      <c r="AI1449" s="2"/>
      <c r="AJ1449" s="2"/>
      <c r="AK1449" s="2"/>
      <c r="AL1449" s="2"/>
      <c r="AM1449" s="2"/>
      <c r="AN1449" s="2"/>
      <c r="AO1449" s="2"/>
      <c r="AP1449" s="2"/>
      <c r="AQ1449" s="2"/>
      <c r="AR1449" s="2"/>
      <c r="AS1449" s="2"/>
      <c r="AT1449" s="2"/>
      <c r="AU1449" s="2"/>
      <c r="AV1449" s="2"/>
      <c r="AW1449" s="2"/>
      <c r="AX1449" s="2"/>
      <c r="AY1449" s="2"/>
      <c r="AZ1449" s="2"/>
      <c r="BA1449" s="2"/>
      <c r="BB1449" s="2"/>
      <c r="BC1449" s="2"/>
      <c r="BD1449" s="2"/>
      <c r="BE1449" s="2"/>
      <c r="BF1449" s="2"/>
      <c r="BG1449" s="2"/>
      <c r="BH1449" s="2"/>
      <c r="BI1449" s="2"/>
      <c r="BJ1449" s="2"/>
      <c r="BK1449" s="2"/>
      <c r="BL1449" s="2"/>
      <c r="BM1449" s="2"/>
      <c r="BN1449" s="2"/>
      <c r="BO1449" s="2"/>
      <c r="BP1449" s="2"/>
      <c r="BQ1449" s="3"/>
      <c r="BR1449" s="4"/>
      <c r="BS1449" s="4"/>
      <c r="BT1449" s="4"/>
      <c r="BU1449" s="4"/>
      <c r="BV1449" s="4"/>
      <c r="BW1449" s="4"/>
      <c r="BX1449" s="4"/>
      <c r="BY1449" s="4"/>
      <c r="BZ1449" s="4"/>
      <c r="CA1449" s="4"/>
      <c r="CB1449" s="4"/>
      <c r="CC1449" s="4"/>
      <c r="CD1449" s="4"/>
      <c r="CE1449" s="4"/>
      <c r="CF1449" s="4"/>
      <c r="CG1449" s="4"/>
      <c r="CH1449" s="4"/>
      <c r="CI1449" s="4"/>
      <c r="CJ1449" s="4"/>
      <c r="CK1449" s="4"/>
      <c r="CL1449" s="4"/>
      <c r="CM1449" s="4"/>
      <c r="CN1449" s="4"/>
      <c r="CO1449" s="4"/>
      <c r="CP1449" s="4"/>
      <c r="CQ1449" s="4"/>
      <c r="CR1449" s="4"/>
      <c r="CS1449" s="4"/>
      <c r="CT1449" s="4"/>
      <c r="CU1449" s="4"/>
      <c r="CV1449" s="4"/>
      <c r="CW1449" s="4"/>
      <c r="CX1449" s="4"/>
      <c r="CY1449" s="4"/>
      <c r="CZ1449" s="4"/>
      <c r="DA1449" s="4"/>
      <c r="DB1449" s="4"/>
      <c r="DC1449" s="4"/>
      <c r="DD1449" s="4"/>
      <c r="DE1449" s="4"/>
      <c r="DF1449" s="4"/>
      <c r="DG1449" s="4"/>
      <c r="DH1449" s="4"/>
      <c r="DI1449" s="4"/>
      <c r="DJ1449" s="4"/>
      <c r="DK1449" s="4"/>
      <c r="DL1449" s="4"/>
      <c r="DM1449" s="4"/>
      <c r="DN1449" s="4"/>
      <c r="DO1449" s="4"/>
      <c r="DP1449" s="4"/>
      <c r="DQ1449" s="4"/>
      <c r="DR1449" s="4"/>
      <c r="DS1449" s="4"/>
      <c r="DT1449" s="4"/>
      <c r="DU1449" s="4"/>
      <c r="DV1449" s="4"/>
      <c r="DW1449" s="4"/>
      <c r="DX1449" s="4"/>
      <c r="DY1449" s="4"/>
      <c r="DZ1449" s="4"/>
      <c r="EA1449" s="4"/>
      <c r="EB1449" s="4"/>
      <c r="EC1449" s="4"/>
      <c r="ED1449" s="4"/>
      <c r="EE1449" s="4"/>
      <c r="EF1449" s="4"/>
      <c r="EG1449" s="4"/>
      <c r="EH1449" s="4"/>
      <c r="EI1449" s="4"/>
      <c r="EJ1449" s="4"/>
      <c r="EK1449" s="4"/>
      <c r="EL1449" s="4"/>
      <c r="EM1449" s="4"/>
      <c r="EN1449" s="4"/>
      <c r="EO1449" s="4"/>
      <c r="EP1449" s="4"/>
      <c r="EQ1449" s="4"/>
      <c r="ER1449" s="4"/>
      <c r="ES1449" s="4"/>
      <c r="ET1449" s="4"/>
      <c r="EU1449" s="4"/>
      <c r="EV1449" s="4"/>
      <c r="EW1449" s="4"/>
      <c r="EX1449" s="4"/>
      <c r="EY1449" s="4"/>
      <c r="EZ1449" s="4"/>
      <c r="FA1449" s="4"/>
      <c r="FB1449" s="4"/>
      <c r="FC1449" s="4"/>
      <c r="FD1449" s="4"/>
      <c r="FE1449" s="4"/>
      <c r="FF1449" s="4"/>
      <c r="FG1449" s="4"/>
      <c r="FH1449" s="4"/>
      <c r="FI1449" s="4"/>
      <c r="FJ1449" s="4"/>
      <c r="FK1449" s="4"/>
      <c r="FL1449" s="4"/>
      <c r="FM1449" s="4"/>
      <c r="FN1449" s="4"/>
      <c r="FO1449" s="4"/>
      <c r="FP1449" s="4"/>
      <c r="FQ1449" s="4"/>
      <c r="FR1449" s="4"/>
    </row>
    <row r="1450" spans="19:174" s="10" customFormat="1" x14ac:dyDescent="0.25">
      <c r="S1450" s="92"/>
      <c r="T1450" s="1"/>
      <c r="U1450" s="1"/>
      <c r="V1450" s="1"/>
      <c r="W1450" s="1"/>
      <c r="X1450" s="1"/>
      <c r="Y1450" s="1"/>
      <c r="Z1450" s="2"/>
      <c r="AA1450" s="2"/>
      <c r="AB1450" s="2"/>
      <c r="AC1450" s="2"/>
      <c r="AD1450" s="2"/>
      <c r="AE1450" s="2"/>
      <c r="AF1450" s="2"/>
      <c r="AG1450" s="2"/>
      <c r="AH1450" s="2"/>
      <c r="AI1450" s="2"/>
      <c r="AJ1450" s="2"/>
      <c r="AK1450" s="2"/>
      <c r="AL1450" s="2"/>
      <c r="AM1450" s="2"/>
      <c r="AN1450" s="2"/>
      <c r="AO1450" s="2"/>
      <c r="AP1450" s="2"/>
      <c r="AQ1450" s="2"/>
      <c r="AR1450" s="2"/>
      <c r="AS1450" s="2"/>
      <c r="AT1450" s="2"/>
      <c r="AU1450" s="2"/>
      <c r="AV1450" s="2"/>
      <c r="AW1450" s="2"/>
      <c r="AX1450" s="2"/>
      <c r="AY1450" s="2"/>
      <c r="AZ1450" s="2"/>
      <c r="BA1450" s="2"/>
      <c r="BB1450" s="2"/>
      <c r="BC1450" s="2"/>
      <c r="BD1450" s="2"/>
      <c r="BE1450" s="2"/>
      <c r="BF1450" s="2"/>
      <c r="BG1450" s="2"/>
      <c r="BH1450" s="2"/>
      <c r="BI1450" s="2"/>
      <c r="BJ1450" s="2"/>
      <c r="BK1450" s="2"/>
      <c r="BL1450" s="2"/>
      <c r="BM1450" s="2"/>
      <c r="BN1450" s="2"/>
      <c r="BO1450" s="2"/>
      <c r="BP1450" s="2"/>
      <c r="BQ1450" s="3"/>
      <c r="BR1450" s="4"/>
      <c r="BS1450" s="4"/>
      <c r="BT1450" s="4"/>
      <c r="BU1450" s="4"/>
      <c r="BV1450" s="4"/>
      <c r="BW1450" s="4"/>
      <c r="BX1450" s="4"/>
      <c r="BY1450" s="4"/>
      <c r="BZ1450" s="4"/>
      <c r="CA1450" s="4"/>
      <c r="CB1450" s="4"/>
      <c r="CC1450" s="4"/>
      <c r="CD1450" s="4"/>
      <c r="CE1450" s="4"/>
      <c r="CF1450" s="4"/>
      <c r="CG1450" s="4"/>
      <c r="CH1450" s="4"/>
      <c r="CI1450" s="4"/>
      <c r="CJ1450" s="4"/>
      <c r="CK1450" s="4"/>
      <c r="CL1450" s="4"/>
      <c r="CM1450" s="4"/>
      <c r="CN1450" s="4"/>
      <c r="CO1450" s="4"/>
      <c r="CP1450" s="4"/>
      <c r="CQ1450" s="4"/>
      <c r="CR1450" s="4"/>
      <c r="CS1450" s="4"/>
      <c r="CT1450" s="4"/>
      <c r="CU1450" s="4"/>
      <c r="CV1450" s="4"/>
      <c r="CW1450" s="4"/>
      <c r="CX1450" s="4"/>
      <c r="CY1450" s="4"/>
      <c r="CZ1450" s="4"/>
      <c r="DA1450" s="4"/>
      <c r="DB1450" s="4"/>
      <c r="DC1450" s="4"/>
      <c r="DD1450" s="4"/>
      <c r="DE1450" s="4"/>
      <c r="DF1450" s="4"/>
      <c r="DG1450" s="4"/>
      <c r="DH1450" s="4"/>
      <c r="DI1450" s="4"/>
      <c r="DJ1450" s="4"/>
      <c r="DK1450" s="4"/>
      <c r="DL1450" s="4"/>
      <c r="DM1450" s="4"/>
      <c r="DN1450" s="4"/>
      <c r="DO1450" s="4"/>
      <c r="DP1450" s="4"/>
      <c r="DQ1450" s="4"/>
      <c r="DR1450" s="4"/>
      <c r="DS1450" s="4"/>
      <c r="DT1450" s="4"/>
      <c r="DU1450" s="4"/>
      <c r="DV1450" s="4"/>
      <c r="DW1450" s="4"/>
      <c r="DX1450" s="4"/>
      <c r="DY1450" s="4"/>
      <c r="DZ1450" s="4"/>
      <c r="EA1450" s="4"/>
      <c r="EB1450" s="4"/>
      <c r="EC1450" s="4"/>
      <c r="ED1450" s="4"/>
      <c r="EE1450" s="4"/>
      <c r="EF1450" s="4"/>
      <c r="EG1450" s="4"/>
      <c r="EH1450" s="4"/>
      <c r="EI1450" s="4"/>
      <c r="EJ1450" s="4"/>
      <c r="EK1450" s="4"/>
      <c r="EL1450" s="4"/>
      <c r="EM1450" s="4"/>
      <c r="EN1450" s="4"/>
      <c r="EO1450" s="4"/>
      <c r="EP1450" s="4"/>
      <c r="EQ1450" s="4"/>
      <c r="ER1450" s="4"/>
      <c r="ES1450" s="4"/>
      <c r="ET1450" s="4"/>
      <c r="EU1450" s="4"/>
      <c r="EV1450" s="4"/>
      <c r="EW1450" s="4"/>
      <c r="EX1450" s="4"/>
      <c r="EY1450" s="4"/>
      <c r="EZ1450" s="4"/>
      <c r="FA1450" s="4"/>
      <c r="FB1450" s="4"/>
      <c r="FC1450" s="4"/>
      <c r="FD1450" s="4"/>
      <c r="FE1450" s="4"/>
      <c r="FF1450" s="4"/>
      <c r="FG1450" s="4"/>
      <c r="FH1450" s="4"/>
      <c r="FI1450" s="4"/>
      <c r="FJ1450" s="4"/>
      <c r="FK1450" s="4"/>
      <c r="FL1450" s="4"/>
      <c r="FM1450" s="4"/>
      <c r="FN1450" s="4"/>
      <c r="FO1450" s="4"/>
      <c r="FP1450" s="4"/>
      <c r="FQ1450" s="4"/>
      <c r="FR1450" s="4"/>
    </row>
    <row r="1451" spans="19:174" s="10" customFormat="1" x14ac:dyDescent="0.25">
      <c r="S1451" s="92"/>
      <c r="T1451" s="1"/>
      <c r="U1451" s="1"/>
      <c r="V1451" s="1"/>
      <c r="W1451" s="1"/>
      <c r="X1451" s="1"/>
      <c r="Y1451" s="1"/>
      <c r="Z1451" s="2"/>
      <c r="AA1451" s="2"/>
      <c r="AB1451" s="2"/>
      <c r="AC1451" s="2"/>
      <c r="AD1451" s="2"/>
      <c r="AE1451" s="2"/>
      <c r="AF1451" s="2"/>
      <c r="AG1451" s="2"/>
      <c r="AH1451" s="2"/>
      <c r="AI1451" s="2"/>
      <c r="AJ1451" s="2"/>
      <c r="AK1451" s="2"/>
      <c r="AL1451" s="2"/>
      <c r="AM1451" s="2"/>
      <c r="AN1451" s="2"/>
      <c r="AO1451" s="2"/>
      <c r="AP1451" s="2"/>
      <c r="AQ1451" s="2"/>
      <c r="AR1451" s="2"/>
      <c r="AS1451" s="2"/>
      <c r="AT1451" s="2"/>
      <c r="AU1451" s="2"/>
      <c r="AV1451" s="2"/>
      <c r="AW1451" s="2"/>
      <c r="AX1451" s="2"/>
      <c r="AY1451" s="2"/>
      <c r="AZ1451" s="2"/>
      <c r="BA1451" s="2"/>
      <c r="BB1451" s="2"/>
      <c r="BC1451" s="2"/>
      <c r="BD1451" s="2"/>
      <c r="BE1451" s="2"/>
      <c r="BF1451" s="2"/>
      <c r="BG1451" s="2"/>
      <c r="BH1451" s="2"/>
      <c r="BI1451" s="2"/>
      <c r="BJ1451" s="2"/>
      <c r="BK1451" s="2"/>
      <c r="BL1451" s="2"/>
      <c r="BM1451" s="2"/>
      <c r="BN1451" s="2"/>
      <c r="BO1451" s="2"/>
      <c r="BP1451" s="2"/>
      <c r="BQ1451" s="3"/>
      <c r="BR1451" s="4"/>
      <c r="BS1451" s="4"/>
      <c r="BT1451" s="4"/>
      <c r="BU1451" s="4"/>
      <c r="BV1451" s="4"/>
      <c r="BW1451" s="4"/>
      <c r="BX1451" s="4"/>
      <c r="BY1451" s="4"/>
      <c r="BZ1451" s="4"/>
      <c r="CA1451" s="4"/>
      <c r="CB1451" s="4"/>
      <c r="CC1451" s="4"/>
      <c r="CD1451" s="4"/>
      <c r="CE1451" s="4"/>
      <c r="CF1451" s="4"/>
      <c r="CG1451" s="4"/>
      <c r="CH1451" s="4"/>
      <c r="CI1451" s="4"/>
      <c r="CJ1451" s="4"/>
      <c r="CK1451" s="4"/>
      <c r="CL1451" s="4"/>
      <c r="CM1451" s="4"/>
      <c r="CN1451" s="4"/>
      <c r="CO1451" s="4"/>
      <c r="CP1451" s="4"/>
      <c r="CQ1451" s="4"/>
      <c r="CR1451" s="4"/>
      <c r="CS1451" s="4"/>
      <c r="CT1451" s="4"/>
      <c r="CU1451" s="4"/>
      <c r="CV1451" s="4"/>
      <c r="CW1451" s="4"/>
      <c r="CX1451" s="4"/>
      <c r="CY1451" s="4"/>
      <c r="CZ1451" s="4"/>
      <c r="DA1451" s="4"/>
      <c r="DB1451" s="4"/>
      <c r="DC1451" s="4"/>
      <c r="DD1451" s="4"/>
      <c r="DE1451" s="4"/>
      <c r="DF1451" s="4"/>
      <c r="DG1451" s="4"/>
      <c r="DH1451" s="4"/>
      <c r="DI1451" s="4"/>
      <c r="DJ1451" s="4"/>
      <c r="DK1451" s="4"/>
      <c r="DL1451" s="4"/>
      <c r="DM1451" s="4"/>
      <c r="DN1451" s="4"/>
      <c r="DO1451" s="4"/>
      <c r="DP1451" s="4"/>
      <c r="DQ1451" s="4"/>
      <c r="DR1451" s="4"/>
      <c r="DS1451" s="4"/>
      <c r="DT1451" s="4"/>
      <c r="DU1451" s="4"/>
      <c r="DV1451" s="4"/>
      <c r="DW1451" s="4"/>
      <c r="DX1451" s="4"/>
      <c r="DY1451" s="4"/>
      <c r="DZ1451" s="4"/>
      <c r="EA1451" s="4"/>
      <c r="EB1451" s="4"/>
      <c r="EC1451" s="4"/>
      <c r="ED1451" s="4"/>
      <c r="EE1451" s="4"/>
      <c r="EF1451" s="4"/>
      <c r="EG1451" s="4"/>
      <c r="EH1451" s="4"/>
      <c r="EI1451" s="4"/>
      <c r="EJ1451" s="4"/>
      <c r="EK1451" s="4"/>
      <c r="EL1451" s="4"/>
      <c r="EM1451" s="4"/>
      <c r="EN1451" s="4"/>
      <c r="EO1451" s="4"/>
      <c r="EP1451" s="4"/>
      <c r="EQ1451" s="4"/>
      <c r="ER1451" s="4"/>
      <c r="ES1451" s="4"/>
      <c r="ET1451" s="4"/>
      <c r="EU1451" s="4"/>
      <c r="EV1451" s="4"/>
      <c r="EW1451" s="4"/>
      <c r="EX1451" s="4"/>
      <c r="EY1451" s="4"/>
      <c r="EZ1451" s="4"/>
      <c r="FA1451" s="4"/>
      <c r="FB1451" s="4"/>
      <c r="FC1451" s="4"/>
      <c r="FD1451" s="4"/>
      <c r="FE1451" s="4"/>
      <c r="FF1451" s="4"/>
      <c r="FG1451" s="4"/>
      <c r="FH1451" s="4"/>
      <c r="FI1451" s="4"/>
      <c r="FJ1451" s="4"/>
      <c r="FK1451" s="4"/>
      <c r="FL1451" s="4"/>
      <c r="FM1451" s="4"/>
      <c r="FN1451" s="4"/>
      <c r="FO1451" s="4"/>
      <c r="FP1451" s="4"/>
      <c r="FQ1451" s="4"/>
      <c r="FR1451" s="4"/>
    </row>
    <row r="1452" spans="19:174" s="10" customFormat="1" x14ac:dyDescent="0.25">
      <c r="S1452" s="92"/>
      <c r="T1452" s="1"/>
      <c r="U1452" s="1"/>
      <c r="V1452" s="1"/>
      <c r="W1452" s="1"/>
      <c r="X1452" s="1"/>
      <c r="Y1452" s="1"/>
      <c r="Z1452" s="2"/>
      <c r="AA1452" s="2"/>
      <c r="AB1452" s="2"/>
      <c r="AC1452" s="2"/>
      <c r="AD1452" s="2"/>
      <c r="AE1452" s="2"/>
      <c r="AF1452" s="2"/>
      <c r="AG1452" s="2"/>
      <c r="AH1452" s="2"/>
      <c r="AI1452" s="2"/>
      <c r="AJ1452" s="2"/>
      <c r="AK1452" s="2"/>
      <c r="AL1452" s="2"/>
      <c r="AM1452" s="2"/>
      <c r="AN1452" s="2"/>
      <c r="AO1452" s="2"/>
      <c r="AP1452" s="2"/>
      <c r="AQ1452" s="2"/>
      <c r="AR1452" s="2"/>
      <c r="AS1452" s="2"/>
      <c r="AT1452" s="2"/>
      <c r="AU1452" s="2"/>
      <c r="AV1452" s="2"/>
      <c r="AW1452" s="2"/>
      <c r="AX1452" s="2"/>
      <c r="AY1452" s="2"/>
      <c r="AZ1452" s="2"/>
      <c r="BA1452" s="2"/>
      <c r="BB1452" s="2"/>
      <c r="BC1452" s="2"/>
      <c r="BD1452" s="2"/>
      <c r="BE1452" s="2"/>
      <c r="BF1452" s="2"/>
      <c r="BG1452" s="2"/>
      <c r="BH1452" s="2"/>
      <c r="BI1452" s="2"/>
      <c r="BJ1452" s="2"/>
      <c r="BK1452" s="2"/>
      <c r="BL1452" s="2"/>
      <c r="BM1452" s="2"/>
      <c r="BN1452" s="2"/>
      <c r="BO1452" s="2"/>
      <c r="BP1452" s="2"/>
      <c r="BQ1452" s="3"/>
      <c r="BR1452" s="4"/>
      <c r="BS1452" s="4"/>
      <c r="BT1452" s="4"/>
      <c r="BU1452" s="4"/>
      <c r="BV1452" s="4"/>
      <c r="BW1452" s="4"/>
      <c r="BX1452" s="4"/>
      <c r="BY1452" s="4"/>
      <c r="BZ1452" s="4"/>
      <c r="CA1452" s="4"/>
      <c r="CB1452" s="4"/>
      <c r="CC1452" s="4"/>
      <c r="CD1452" s="4"/>
      <c r="CE1452" s="4"/>
      <c r="CF1452" s="4"/>
      <c r="CG1452" s="4"/>
      <c r="CH1452" s="4"/>
      <c r="CI1452" s="4"/>
      <c r="CJ1452" s="4"/>
      <c r="CK1452" s="4"/>
      <c r="CL1452" s="4"/>
      <c r="CM1452" s="4"/>
      <c r="CN1452" s="4"/>
      <c r="CO1452" s="4"/>
      <c r="CP1452" s="4"/>
      <c r="CQ1452" s="4"/>
      <c r="CR1452" s="4"/>
      <c r="CS1452" s="4"/>
      <c r="CT1452" s="4"/>
      <c r="CU1452" s="4"/>
      <c r="CV1452" s="4"/>
      <c r="CW1452" s="4"/>
      <c r="CX1452" s="4"/>
      <c r="CY1452" s="4"/>
      <c r="CZ1452" s="4"/>
      <c r="DA1452" s="4"/>
      <c r="DB1452" s="4"/>
      <c r="DC1452" s="4"/>
      <c r="DD1452" s="4"/>
      <c r="DE1452" s="4"/>
      <c r="DF1452" s="4"/>
      <c r="DG1452" s="4"/>
      <c r="DH1452" s="4"/>
      <c r="DI1452" s="4"/>
      <c r="DJ1452" s="4"/>
      <c r="DK1452" s="4"/>
      <c r="DL1452" s="4"/>
      <c r="DM1452" s="4"/>
      <c r="DN1452" s="4"/>
      <c r="DO1452" s="4"/>
      <c r="DP1452" s="4"/>
      <c r="DQ1452" s="4"/>
      <c r="DR1452" s="4"/>
      <c r="DS1452" s="4"/>
      <c r="DT1452" s="4"/>
      <c r="DU1452" s="4"/>
      <c r="DV1452" s="4"/>
      <c r="DW1452" s="4"/>
      <c r="DX1452" s="4"/>
      <c r="DY1452" s="4"/>
      <c r="DZ1452" s="4"/>
      <c r="EA1452" s="4"/>
      <c r="EB1452" s="4"/>
      <c r="EC1452" s="4"/>
      <c r="ED1452" s="4"/>
      <c r="EE1452" s="4"/>
      <c r="EF1452" s="4"/>
      <c r="EG1452" s="4"/>
      <c r="EH1452" s="4"/>
      <c r="EI1452" s="4"/>
      <c r="EJ1452" s="4"/>
      <c r="EK1452" s="4"/>
      <c r="EL1452" s="4"/>
      <c r="EM1452" s="4"/>
      <c r="EN1452" s="4"/>
      <c r="EO1452" s="4"/>
      <c r="EP1452" s="4"/>
      <c r="EQ1452" s="4"/>
      <c r="ER1452" s="4"/>
      <c r="ES1452" s="4"/>
      <c r="ET1452" s="4"/>
      <c r="EU1452" s="4"/>
      <c r="EV1452" s="4"/>
      <c r="EW1452" s="4"/>
      <c r="EX1452" s="4"/>
      <c r="EY1452" s="4"/>
      <c r="EZ1452" s="4"/>
      <c r="FA1452" s="4"/>
      <c r="FB1452" s="4"/>
      <c r="FC1452" s="4"/>
      <c r="FD1452" s="4"/>
      <c r="FE1452" s="4"/>
      <c r="FF1452" s="4"/>
      <c r="FG1452" s="4"/>
      <c r="FH1452" s="4"/>
      <c r="FI1452" s="4"/>
      <c r="FJ1452" s="4"/>
      <c r="FK1452" s="4"/>
      <c r="FL1452" s="4"/>
      <c r="FM1452" s="4"/>
      <c r="FN1452" s="4"/>
      <c r="FO1452" s="4"/>
      <c r="FP1452" s="4"/>
      <c r="FQ1452" s="4"/>
      <c r="FR1452" s="4"/>
    </row>
    <row r="1453" spans="19:174" s="10" customFormat="1" x14ac:dyDescent="0.25">
      <c r="S1453" s="92"/>
      <c r="T1453" s="1"/>
      <c r="U1453" s="1"/>
      <c r="V1453" s="1"/>
      <c r="W1453" s="1"/>
      <c r="X1453" s="1"/>
      <c r="Y1453" s="1"/>
      <c r="Z1453" s="2"/>
      <c r="AA1453" s="2"/>
      <c r="AB1453" s="2"/>
      <c r="AC1453" s="2"/>
      <c r="AD1453" s="2"/>
      <c r="AE1453" s="2"/>
      <c r="AF1453" s="2"/>
      <c r="AG1453" s="2"/>
      <c r="AH1453" s="2"/>
      <c r="AI1453" s="2"/>
      <c r="AJ1453" s="2"/>
      <c r="AK1453" s="2"/>
      <c r="AL1453" s="2"/>
      <c r="AM1453" s="2"/>
      <c r="AN1453" s="2"/>
      <c r="AO1453" s="2"/>
      <c r="AP1453" s="2"/>
      <c r="AQ1453" s="2"/>
      <c r="AR1453" s="2"/>
      <c r="AS1453" s="2"/>
      <c r="AT1453" s="2"/>
      <c r="AU1453" s="2"/>
      <c r="AV1453" s="2"/>
      <c r="AW1453" s="2"/>
      <c r="AX1453" s="2"/>
      <c r="AY1453" s="2"/>
      <c r="AZ1453" s="2"/>
      <c r="BA1453" s="2"/>
      <c r="BB1453" s="2"/>
      <c r="BC1453" s="2"/>
      <c r="BD1453" s="2"/>
      <c r="BE1453" s="2"/>
      <c r="BF1453" s="2"/>
      <c r="BG1453" s="2"/>
      <c r="BH1453" s="2"/>
      <c r="BI1453" s="2"/>
      <c r="BJ1453" s="2"/>
      <c r="BK1453" s="2"/>
      <c r="BL1453" s="2"/>
      <c r="BM1453" s="2"/>
      <c r="BN1453" s="2"/>
      <c r="BO1453" s="2"/>
      <c r="BP1453" s="2"/>
      <c r="BQ1453" s="3"/>
      <c r="BR1453" s="4"/>
      <c r="BS1453" s="4"/>
      <c r="BT1453" s="4"/>
      <c r="BU1453" s="4"/>
      <c r="BV1453" s="4"/>
      <c r="BW1453" s="4"/>
      <c r="BX1453" s="4"/>
      <c r="BY1453" s="4"/>
      <c r="BZ1453" s="4"/>
      <c r="CA1453" s="4"/>
      <c r="CB1453" s="4"/>
      <c r="CC1453" s="4"/>
      <c r="CD1453" s="4"/>
      <c r="CE1453" s="4"/>
      <c r="CF1453" s="4"/>
      <c r="CG1453" s="4"/>
      <c r="CH1453" s="4"/>
      <c r="CI1453" s="4"/>
      <c r="CJ1453" s="4"/>
      <c r="CK1453" s="4"/>
      <c r="CL1453" s="4"/>
      <c r="CM1453" s="4"/>
      <c r="CN1453" s="4"/>
      <c r="CO1453" s="4"/>
      <c r="CP1453" s="4"/>
      <c r="CQ1453" s="4"/>
      <c r="CR1453" s="4"/>
      <c r="CS1453" s="4"/>
      <c r="CT1453" s="4"/>
      <c r="CU1453" s="4"/>
      <c r="CV1453" s="4"/>
      <c r="CW1453" s="4"/>
      <c r="CX1453" s="4"/>
      <c r="CY1453" s="4"/>
      <c r="CZ1453" s="4"/>
      <c r="DA1453" s="4"/>
      <c r="DB1453" s="4"/>
      <c r="DC1453" s="4"/>
      <c r="DD1453" s="4"/>
      <c r="DE1453" s="4"/>
      <c r="DF1453" s="4"/>
      <c r="DG1453" s="4"/>
      <c r="DH1453" s="4"/>
      <c r="DI1453" s="4"/>
      <c r="DJ1453" s="4"/>
      <c r="DK1453" s="4"/>
      <c r="DL1453" s="4"/>
      <c r="DM1453" s="4"/>
      <c r="DN1453" s="4"/>
      <c r="DO1453" s="4"/>
      <c r="DP1453" s="4"/>
      <c r="DQ1453" s="4"/>
      <c r="DR1453" s="4"/>
      <c r="DS1453" s="4"/>
      <c r="DT1453" s="4"/>
      <c r="DU1453" s="4"/>
      <c r="DV1453" s="4"/>
      <c r="DW1453" s="4"/>
      <c r="DX1453" s="4"/>
      <c r="DY1453" s="4"/>
      <c r="DZ1453" s="4"/>
      <c r="EA1453" s="4"/>
      <c r="EB1453" s="4"/>
      <c r="EC1453" s="4"/>
      <c r="ED1453" s="4"/>
      <c r="EE1453" s="4"/>
      <c r="EF1453" s="4"/>
      <c r="EG1453" s="4"/>
      <c r="EH1453" s="4"/>
      <c r="EI1453" s="4"/>
      <c r="EJ1453" s="4"/>
      <c r="EK1453" s="4"/>
      <c r="EL1453" s="4"/>
      <c r="EM1453" s="4"/>
      <c r="EN1453" s="4"/>
      <c r="EO1453" s="4"/>
      <c r="EP1453" s="4"/>
      <c r="EQ1453" s="4"/>
      <c r="ER1453" s="4"/>
      <c r="ES1453" s="4"/>
      <c r="ET1453" s="4"/>
      <c r="EU1453" s="4"/>
      <c r="EV1453" s="4"/>
      <c r="EW1453" s="4"/>
      <c r="EX1453" s="4"/>
      <c r="EY1453" s="4"/>
      <c r="EZ1453" s="4"/>
      <c r="FA1453" s="4"/>
      <c r="FB1453" s="4"/>
      <c r="FC1453" s="4"/>
      <c r="FD1453" s="4"/>
      <c r="FE1453" s="4"/>
      <c r="FF1453" s="4"/>
      <c r="FG1453" s="4"/>
      <c r="FH1453" s="4"/>
      <c r="FI1453" s="4"/>
      <c r="FJ1453" s="4"/>
      <c r="FK1453" s="4"/>
      <c r="FL1453" s="4"/>
      <c r="FM1453" s="4"/>
      <c r="FN1453" s="4"/>
      <c r="FO1453" s="4"/>
      <c r="FP1453" s="4"/>
      <c r="FQ1453" s="4"/>
      <c r="FR1453" s="4"/>
    </row>
    <row r="1454" spans="19:174" s="10" customFormat="1" x14ac:dyDescent="0.25">
      <c r="S1454" s="92"/>
      <c r="T1454" s="1"/>
      <c r="U1454" s="1"/>
      <c r="V1454" s="1"/>
      <c r="W1454" s="1"/>
      <c r="X1454" s="1"/>
      <c r="Y1454" s="1"/>
      <c r="Z1454" s="2"/>
      <c r="AA1454" s="2"/>
      <c r="AB1454" s="2"/>
      <c r="AC1454" s="2"/>
      <c r="AD1454" s="2"/>
      <c r="AE1454" s="2"/>
      <c r="AF1454" s="2"/>
      <c r="AG1454" s="2"/>
      <c r="AH1454" s="2"/>
      <c r="AI1454" s="2"/>
      <c r="AJ1454" s="2"/>
      <c r="AK1454" s="2"/>
      <c r="AL1454" s="2"/>
      <c r="AM1454" s="2"/>
      <c r="AN1454" s="2"/>
      <c r="AO1454" s="2"/>
      <c r="AP1454" s="2"/>
      <c r="AQ1454" s="2"/>
      <c r="AR1454" s="2"/>
      <c r="AS1454" s="2"/>
      <c r="AT1454" s="2"/>
      <c r="AU1454" s="2"/>
      <c r="AV1454" s="2"/>
      <c r="AW1454" s="2"/>
      <c r="AX1454" s="2"/>
      <c r="AY1454" s="2"/>
      <c r="AZ1454" s="2"/>
      <c r="BA1454" s="2"/>
      <c r="BB1454" s="2"/>
      <c r="BC1454" s="2"/>
      <c r="BD1454" s="2"/>
      <c r="BE1454" s="2"/>
      <c r="BF1454" s="2"/>
      <c r="BG1454" s="2"/>
      <c r="BH1454" s="2"/>
      <c r="BI1454" s="2"/>
      <c r="BJ1454" s="2"/>
      <c r="BK1454" s="2"/>
      <c r="BL1454" s="2"/>
      <c r="BM1454" s="2"/>
      <c r="BN1454" s="2"/>
      <c r="BO1454" s="2"/>
      <c r="BP1454" s="2"/>
      <c r="BQ1454" s="3"/>
      <c r="BR1454" s="4"/>
      <c r="BS1454" s="4"/>
      <c r="BT1454" s="4"/>
      <c r="BU1454" s="4"/>
      <c r="BV1454" s="4"/>
      <c r="BW1454" s="4"/>
      <c r="BX1454" s="4"/>
      <c r="BY1454" s="4"/>
      <c r="BZ1454" s="4"/>
      <c r="CA1454" s="4"/>
      <c r="CB1454" s="4"/>
      <c r="CC1454" s="4"/>
      <c r="CD1454" s="4"/>
      <c r="CE1454" s="4"/>
      <c r="CF1454" s="4"/>
      <c r="CG1454" s="4"/>
      <c r="CH1454" s="4"/>
      <c r="CI1454" s="4"/>
      <c r="CJ1454" s="4"/>
      <c r="CK1454" s="4"/>
      <c r="CL1454" s="4"/>
      <c r="CM1454" s="4"/>
      <c r="CN1454" s="4"/>
      <c r="CO1454" s="4"/>
      <c r="CP1454" s="4"/>
      <c r="CQ1454" s="4"/>
      <c r="CR1454" s="4"/>
      <c r="CS1454" s="4"/>
      <c r="CT1454" s="4"/>
      <c r="CU1454" s="4"/>
      <c r="CV1454" s="4"/>
      <c r="CW1454" s="4"/>
      <c r="CX1454" s="4"/>
      <c r="CY1454" s="4"/>
      <c r="CZ1454" s="4"/>
      <c r="DA1454" s="4"/>
      <c r="DB1454" s="4"/>
      <c r="DC1454" s="4"/>
      <c r="DD1454" s="4"/>
      <c r="DE1454" s="4"/>
      <c r="DF1454" s="4"/>
      <c r="DG1454" s="4"/>
      <c r="DH1454" s="4"/>
      <c r="DI1454" s="4"/>
      <c r="DJ1454" s="4"/>
      <c r="DK1454" s="4"/>
      <c r="DL1454" s="4"/>
      <c r="DM1454" s="4"/>
      <c r="DN1454" s="4"/>
      <c r="DO1454" s="4"/>
      <c r="DP1454" s="4"/>
      <c r="DQ1454" s="4"/>
      <c r="DR1454" s="4"/>
      <c r="DS1454" s="4"/>
      <c r="DT1454" s="4"/>
      <c r="DU1454" s="4"/>
      <c r="DV1454" s="4"/>
      <c r="DW1454" s="4"/>
      <c r="DX1454" s="4"/>
      <c r="DY1454" s="4"/>
      <c r="DZ1454" s="4"/>
      <c r="EA1454" s="4"/>
      <c r="EB1454" s="4"/>
      <c r="EC1454" s="4"/>
      <c r="ED1454" s="4"/>
      <c r="EE1454" s="4"/>
      <c r="EF1454" s="4"/>
      <c r="EG1454" s="4"/>
      <c r="EH1454" s="4"/>
      <c r="EI1454" s="4"/>
      <c r="EJ1454" s="4"/>
      <c r="EK1454" s="4"/>
      <c r="EL1454" s="4"/>
      <c r="EM1454" s="4"/>
      <c r="EN1454" s="4"/>
      <c r="EO1454" s="4"/>
      <c r="EP1454" s="4"/>
      <c r="EQ1454" s="4"/>
      <c r="ER1454" s="4"/>
      <c r="ES1454" s="4"/>
      <c r="ET1454" s="4"/>
      <c r="EU1454" s="4"/>
      <c r="EV1454" s="4"/>
      <c r="EW1454" s="4"/>
      <c r="EX1454" s="4"/>
      <c r="EY1454" s="4"/>
      <c r="EZ1454" s="4"/>
      <c r="FA1454" s="4"/>
      <c r="FB1454" s="4"/>
      <c r="FC1454" s="4"/>
      <c r="FD1454" s="4"/>
      <c r="FE1454" s="4"/>
      <c r="FF1454" s="4"/>
      <c r="FG1454" s="4"/>
      <c r="FH1454" s="4"/>
      <c r="FI1454" s="4"/>
      <c r="FJ1454" s="4"/>
      <c r="FK1454" s="4"/>
      <c r="FL1454" s="4"/>
      <c r="FM1454" s="4"/>
      <c r="FN1454" s="4"/>
      <c r="FO1454" s="4"/>
      <c r="FP1454" s="4"/>
      <c r="FQ1454" s="4"/>
      <c r="FR1454" s="4"/>
    </row>
    <row r="1455" spans="19:174" s="10" customFormat="1" x14ac:dyDescent="0.25">
      <c r="S1455" s="92"/>
      <c r="T1455" s="1"/>
      <c r="U1455" s="1"/>
      <c r="V1455" s="1"/>
      <c r="W1455" s="1"/>
      <c r="X1455" s="1"/>
      <c r="Y1455" s="1"/>
      <c r="Z1455" s="2"/>
      <c r="AA1455" s="2"/>
      <c r="AB1455" s="2"/>
      <c r="AC1455" s="2"/>
      <c r="AD1455" s="2"/>
      <c r="AE1455" s="2"/>
      <c r="AF1455" s="2"/>
      <c r="AG1455" s="2"/>
      <c r="AH1455" s="2"/>
      <c r="AI1455" s="2"/>
      <c r="AJ1455" s="2"/>
      <c r="AK1455" s="2"/>
      <c r="AL1455" s="2"/>
      <c r="AM1455" s="2"/>
      <c r="AN1455" s="2"/>
      <c r="AO1455" s="2"/>
      <c r="AP1455" s="2"/>
      <c r="AQ1455" s="2"/>
      <c r="AR1455" s="2"/>
      <c r="AS1455" s="2"/>
      <c r="AT1455" s="2"/>
      <c r="AU1455" s="2"/>
      <c r="AV1455" s="2"/>
      <c r="AW1455" s="2"/>
      <c r="AX1455" s="2"/>
      <c r="AY1455" s="2"/>
      <c r="AZ1455" s="2"/>
      <c r="BA1455" s="2"/>
      <c r="BB1455" s="2"/>
      <c r="BC1455" s="2"/>
      <c r="BD1455" s="2"/>
      <c r="BE1455" s="2"/>
      <c r="BF1455" s="2"/>
      <c r="BG1455" s="2"/>
      <c r="BH1455" s="2"/>
      <c r="BI1455" s="2"/>
      <c r="BJ1455" s="2"/>
      <c r="BK1455" s="2"/>
      <c r="BL1455" s="2"/>
      <c r="BM1455" s="2"/>
      <c r="BN1455" s="2"/>
      <c r="BO1455" s="2"/>
      <c r="BP1455" s="2"/>
      <c r="BQ1455" s="3"/>
      <c r="BR1455" s="4"/>
      <c r="BS1455" s="4"/>
      <c r="BT1455" s="4"/>
      <c r="BU1455" s="4"/>
      <c r="BV1455" s="4"/>
      <c r="BW1455" s="4"/>
      <c r="BX1455" s="4"/>
      <c r="BY1455" s="4"/>
      <c r="BZ1455" s="4"/>
      <c r="CA1455" s="4"/>
      <c r="CB1455" s="4"/>
      <c r="CC1455" s="4"/>
      <c r="CD1455" s="4"/>
      <c r="CE1455" s="4"/>
      <c r="CF1455" s="4"/>
      <c r="CG1455" s="4"/>
      <c r="CH1455" s="4"/>
      <c r="CI1455" s="4"/>
      <c r="CJ1455" s="4"/>
      <c r="CK1455" s="4"/>
      <c r="CL1455" s="4"/>
      <c r="CM1455" s="4"/>
      <c r="CN1455" s="4"/>
      <c r="CO1455" s="4"/>
      <c r="CP1455" s="4"/>
      <c r="CQ1455" s="4"/>
      <c r="CR1455" s="4"/>
      <c r="CS1455" s="4"/>
      <c r="CT1455" s="4"/>
      <c r="CU1455" s="4"/>
      <c r="CV1455" s="4"/>
      <c r="CW1455" s="4"/>
      <c r="CX1455" s="4"/>
      <c r="CY1455" s="4"/>
      <c r="CZ1455" s="4"/>
      <c r="DA1455" s="4"/>
      <c r="DB1455" s="4"/>
      <c r="DC1455" s="4"/>
      <c r="DD1455" s="4"/>
      <c r="DE1455" s="4"/>
      <c r="DF1455" s="4"/>
      <c r="DG1455" s="4"/>
      <c r="DH1455" s="4"/>
      <c r="DI1455" s="4"/>
      <c r="DJ1455" s="4"/>
      <c r="DK1455" s="4"/>
      <c r="DL1455" s="4"/>
      <c r="DM1455" s="4"/>
      <c r="DN1455" s="4"/>
      <c r="DO1455" s="4"/>
      <c r="DP1455" s="4"/>
      <c r="DQ1455" s="4"/>
      <c r="DR1455" s="4"/>
      <c r="DS1455" s="4"/>
      <c r="DT1455" s="4"/>
      <c r="DU1455" s="4"/>
      <c r="DV1455" s="4"/>
      <c r="DW1455" s="4"/>
      <c r="DX1455" s="4"/>
      <c r="DY1455" s="4"/>
      <c r="DZ1455" s="4"/>
      <c r="EA1455" s="4"/>
      <c r="EB1455" s="4"/>
      <c r="EC1455" s="4"/>
      <c r="ED1455" s="4"/>
      <c r="EE1455" s="4"/>
      <c r="EF1455" s="4"/>
      <c r="EG1455" s="4"/>
      <c r="EH1455" s="4"/>
      <c r="EI1455" s="4"/>
      <c r="EJ1455" s="4"/>
      <c r="EK1455" s="4"/>
      <c r="EL1455" s="4"/>
      <c r="EM1455" s="4"/>
      <c r="EN1455" s="4"/>
      <c r="EO1455" s="4"/>
      <c r="EP1455" s="4"/>
      <c r="EQ1455" s="4"/>
      <c r="ER1455" s="4"/>
      <c r="ES1455" s="4"/>
      <c r="ET1455" s="4"/>
      <c r="EU1455" s="4"/>
      <c r="EV1455" s="4"/>
      <c r="EW1455" s="4"/>
      <c r="EX1455" s="4"/>
      <c r="EY1455" s="4"/>
      <c r="EZ1455" s="4"/>
      <c r="FA1455" s="4"/>
      <c r="FB1455" s="4"/>
      <c r="FC1455" s="4"/>
      <c r="FD1455" s="4"/>
      <c r="FE1455" s="4"/>
      <c r="FF1455" s="4"/>
      <c r="FG1455" s="4"/>
      <c r="FH1455" s="4"/>
      <c r="FI1455" s="4"/>
      <c r="FJ1455" s="4"/>
      <c r="FK1455" s="4"/>
      <c r="FL1455" s="4"/>
      <c r="FM1455" s="4"/>
      <c r="FN1455" s="4"/>
      <c r="FO1455" s="4"/>
      <c r="FP1455" s="4"/>
      <c r="FQ1455" s="4"/>
      <c r="FR1455" s="4"/>
    </row>
    <row r="1456" spans="19:174" s="10" customFormat="1" x14ac:dyDescent="0.25">
      <c r="S1456" s="92"/>
      <c r="T1456" s="1"/>
      <c r="U1456" s="1"/>
      <c r="V1456" s="1"/>
      <c r="W1456" s="1"/>
      <c r="X1456" s="1"/>
      <c r="Y1456" s="1"/>
      <c r="Z1456" s="2"/>
      <c r="AA1456" s="2"/>
      <c r="AB1456" s="2"/>
      <c r="AC1456" s="2"/>
      <c r="AD1456" s="2"/>
      <c r="AE1456" s="2"/>
      <c r="AF1456" s="2"/>
      <c r="AG1456" s="2"/>
      <c r="AH1456" s="2"/>
      <c r="AI1456" s="2"/>
      <c r="AJ1456" s="2"/>
      <c r="AK1456" s="2"/>
      <c r="AL1456" s="2"/>
      <c r="AM1456" s="2"/>
      <c r="AN1456" s="2"/>
      <c r="AO1456" s="2"/>
      <c r="AP1456" s="2"/>
      <c r="AQ1456" s="2"/>
      <c r="AR1456" s="2"/>
      <c r="AS1456" s="2"/>
      <c r="AT1456" s="2"/>
      <c r="AU1456" s="2"/>
      <c r="AV1456" s="2"/>
      <c r="AW1456" s="2"/>
      <c r="AX1456" s="2"/>
      <c r="AY1456" s="2"/>
      <c r="AZ1456" s="2"/>
      <c r="BA1456" s="2"/>
      <c r="BB1456" s="2"/>
      <c r="BC1456" s="2"/>
      <c r="BD1456" s="2"/>
      <c r="BE1456" s="2"/>
      <c r="BF1456" s="2"/>
      <c r="BG1456" s="2"/>
      <c r="BH1456" s="2"/>
      <c r="BI1456" s="2"/>
      <c r="BJ1456" s="2"/>
      <c r="BK1456" s="2"/>
      <c r="BL1456" s="2"/>
      <c r="BM1456" s="2"/>
      <c r="BN1456" s="2"/>
      <c r="BO1456" s="2"/>
      <c r="BP1456" s="2"/>
      <c r="BQ1456" s="3"/>
      <c r="BR1456" s="4"/>
      <c r="BS1456" s="4"/>
      <c r="BT1456" s="4"/>
      <c r="BU1456" s="4"/>
      <c r="BV1456" s="4"/>
      <c r="BW1456" s="4"/>
      <c r="BX1456" s="4"/>
      <c r="BY1456" s="4"/>
      <c r="BZ1456" s="4"/>
      <c r="CA1456" s="4"/>
      <c r="CB1456" s="4"/>
      <c r="CC1456" s="4"/>
      <c r="CD1456" s="4"/>
      <c r="CE1456" s="4"/>
      <c r="CF1456" s="4"/>
      <c r="CG1456" s="4"/>
      <c r="CH1456" s="4"/>
      <c r="CI1456" s="4"/>
      <c r="CJ1456" s="4"/>
      <c r="CK1456" s="4"/>
      <c r="CL1456" s="4"/>
      <c r="CM1456" s="4"/>
      <c r="CN1456" s="4"/>
      <c r="CO1456" s="4"/>
      <c r="CP1456" s="4"/>
      <c r="CQ1456" s="4"/>
      <c r="CR1456" s="4"/>
      <c r="CS1456" s="4"/>
      <c r="CT1456" s="4"/>
      <c r="CU1456" s="4"/>
      <c r="CV1456" s="4"/>
      <c r="CW1456" s="4"/>
      <c r="CX1456" s="4"/>
      <c r="CY1456" s="4"/>
      <c r="CZ1456" s="4"/>
      <c r="DA1456" s="4"/>
      <c r="DB1456" s="4"/>
      <c r="DC1456" s="4"/>
      <c r="DD1456" s="4"/>
      <c r="DE1456" s="4"/>
      <c r="DF1456" s="4"/>
      <c r="DG1456" s="4"/>
      <c r="DH1456" s="4"/>
      <c r="DI1456" s="4"/>
      <c r="DJ1456" s="4"/>
      <c r="DK1456" s="4"/>
      <c r="DL1456" s="4"/>
      <c r="DM1456" s="4"/>
      <c r="DN1456" s="4"/>
      <c r="DO1456" s="4"/>
      <c r="DP1456" s="4"/>
      <c r="DQ1456" s="4"/>
      <c r="DR1456" s="4"/>
      <c r="DS1456" s="4"/>
      <c r="DT1456" s="4"/>
      <c r="DU1456" s="4"/>
      <c r="DV1456" s="4"/>
      <c r="DW1456" s="4"/>
      <c r="DX1456" s="4"/>
      <c r="DY1456" s="4"/>
      <c r="DZ1456" s="4"/>
      <c r="EA1456" s="4"/>
      <c r="EB1456" s="4"/>
      <c r="EC1456" s="4"/>
      <c r="ED1456" s="4"/>
      <c r="EE1456" s="4"/>
      <c r="EF1456" s="4"/>
      <c r="EG1456" s="4"/>
      <c r="EH1456" s="4"/>
      <c r="EI1456" s="4"/>
      <c r="EJ1456" s="4"/>
      <c r="EK1456" s="4"/>
      <c r="EL1456" s="4"/>
      <c r="EM1456" s="4"/>
      <c r="EN1456" s="4"/>
      <c r="EO1456" s="4"/>
      <c r="EP1456" s="4"/>
      <c r="EQ1456" s="4"/>
      <c r="ER1456" s="4"/>
      <c r="ES1456" s="4"/>
      <c r="ET1456" s="4"/>
      <c r="EU1456" s="4"/>
      <c r="EV1456" s="4"/>
      <c r="EW1456" s="4"/>
      <c r="EX1456" s="4"/>
      <c r="EY1456" s="4"/>
      <c r="EZ1456" s="4"/>
      <c r="FA1456" s="4"/>
      <c r="FB1456" s="4"/>
      <c r="FC1456" s="4"/>
      <c r="FD1456" s="4"/>
      <c r="FE1456" s="4"/>
      <c r="FF1456" s="4"/>
      <c r="FG1456" s="4"/>
      <c r="FH1456" s="4"/>
      <c r="FI1456" s="4"/>
      <c r="FJ1456" s="4"/>
      <c r="FK1456" s="4"/>
      <c r="FL1456" s="4"/>
      <c r="FM1456" s="4"/>
      <c r="FN1456" s="4"/>
      <c r="FO1456" s="4"/>
      <c r="FP1456" s="4"/>
      <c r="FQ1456" s="4"/>
      <c r="FR1456" s="4"/>
    </row>
    <row r="1457" spans="19:174" s="10" customFormat="1" x14ac:dyDescent="0.25">
      <c r="S1457" s="92"/>
      <c r="T1457" s="1"/>
      <c r="U1457" s="1"/>
      <c r="V1457" s="1"/>
      <c r="W1457" s="1"/>
      <c r="X1457" s="1"/>
      <c r="Y1457" s="1"/>
      <c r="Z1457" s="2"/>
      <c r="AA1457" s="2"/>
      <c r="AB1457" s="2"/>
      <c r="AC1457" s="2"/>
      <c r="AD1457" s="2"/>
      <c r="AE1457" s="2"/>
      <c r="AF1457" s="2"/>
      <c r="AG1457" s="2"/>
      <c r="AH1457" s="2"/>
      <c r="AI1457" s="2"/>
      <c r="AJ1457" s="2"/>
      <c r="AK1457" s="2"/>
      <c r="AL1457" s="2"/>
      <c r="AM1457" s="2"/>
      <c r="AN1457" s="2"/>
      <c r="AO1457" s="2"/>
      <c r="AP1457" s="2"/>
      <c r="AQ1457" s="2"/>
      <c r="AR1457" s="2"/>
      <c r="AS1457" s="2"/>
      <c r="AT1457" s="2"/>
      <c r="AU1457" s="2"/>
      <c r="AV1457" s="2"/>
      <c r="AW1457" s="2"/>
      <c r="AX1457" s="2"/>
      <c r="AY1457" s="2"/>
      <c r="AZ1457" s="2"/>
      <c r="BA1457" s="2"/>
      <c r="BB1457" s="2"/>
      <c r="BC1457" s="2"/>
      <c r="BD1457" s="2"/>
      <c r="BE1457" s="2"/>
      <c r="BF1457" s="2"/>
      <c r="BG1457" s="2"/>
      <c r="BH1457" s="2"/>
      <c r="BI1457" s="2"/>
      <c r="BJ1457" s="2"/>
      <c r="BK1457" s="2"/>
      <c r="BL1457" s="2"/>
      <c r="BM1457" s="2"/>
      <c r="BN1457" s="2"/>
      <c r="BO1457" s="2"/>
      <c r="BP1457" s="2"/>
      <c r="BQ1457" s="3"/>
      <c r="BR1457" s="4"/>
      <c r="BS1457" s="4"/>
      <c r="BT1457" s="4"/>
      <c r="BU1457" s="4"/>
      <c r="BV1457" s="4"/>
      <c r="BW1457" s="4"/>
      <c r="BX1457" s="4"/>
      <c r="BY1457" s="4"/>
      <c r="BZ1457" s="4"/>
      <c r="CA1457" s="4"/>
      <c r="CB1457" s="4"/>
      <c r="CC1457" s="4"/>
      <c r="CD1457" s="4"/>
      <c r="CE1457" s="4"/>
      <c r="CF1457" s="4"/>
      <c r="CG1457" s="4"/>
      <c r="CH1457" s="4"/>
      <c r="CI1457" s="4"/>
      <c r="CJ1457" s="4"/>
      <c r="CK1457" s="4"/>
      <c r="CL1457" s="4"/>
      <c r="CM1457" s="4"/>
      <c r="CN1457" s="4"/>
      <c r="CO1457" s="4"/>
      <c r="CP1457" s="4"/>
      <c r="CQ1457" s="4"/>
      <c r="CR1457" s="4"/>
      <c r="CS1457" s="4"/>
      <c r="CT1457" s="4"/>
      <c r="CU1457" s="4"/>
      <c r="CV1457" s="4"/>
      <c r="CW1457" s="4"/>
      <c r="CX1457" s="4"/>
      <c r="CY1457" s="4"/>
      <c r="CZ1457" s="4"/>
      <c r="DA1457" s="4"/>
      <c r="DB1457" s="4"/>
      <c r="DC1457" s="4"/>
      <c r="DD1457" s="4"/>
      <c r="DE1457" s="4"/>
      <c r="DF1457" s="4"/>
      <c r="DG1457" s="4"/>
      <c r="DH1457" s="4"/>
      <c r="DI1457" s="4"/>
      <c r="DJ1457" s="4"/>
      <c r="DK1457" s="4"/>
      <c r="DL1457" s="4"/>
      <c r="DM1457" s="4"/>
      <c r="DN1457" s="4"/>
      <c r="DO1457" s="4"/>
      <c r="DP1457" s="4"/>
      <c r="DQ1457" s="4"/>
      <c r="DR1457" s="4"/>
      <c r="DS1457" s="4"/>
      <c r="DT1457" s="4"/>
      <c r="DU1457" s="4"/>
      <c r="DV1457" s="4"/>
      <c r="DW1457" s="4"/>
      <c r="DX1457" s="4"/>
      <c r="DY1457" s="4"/>
      <c r="DZ1457" s="4"/>
      <c r="EA1457" s="4"/>
      <c r="EB1457" s="4"/>
      <c r="EC1457" s="4"/>
      <c r="ED1457" s="4"/>
      <c r="EE1457" s="4"/>
      <c r="EF1457" s="4"/>
      <c r="EG1457" s="4"/>
      <c r="EH1457" s="4"/>
      <c r="EI1457" s="4"/>
      <c r="EJ1457" s="4"/>
      <c r="EK1457" s="4"/>
      <c r="EL1457" s="4"/>
      <c r="EM1457" s="4"/>
      <c r="EN1457" s="4"/>
      <c r="EO1457" s="4"/>
      <c r="EP1457" s="4"/>
      <c r="EQ1457" s="4"/>
      <c r="ER1457" s="4"/>
      <c r="ES1457" s="4"/>
      <c r="ET1457" s="4"/>
      <c r="EU1457" s="4"/>
      <c r="EV1457" s="4"/>
      <c r="EW1457" s="4"/>
      <c r="EX1457" s="4"/>
      <c r="EY1457" s="4"/>
      <c r="EZ1457" s="4"/>
      <c r="FA1457" s="4"/>
      <c r="FB1457" s="4"/>
      <c r="FC1457" s="4"/>
      <c r="FD1457" s="4"/>
      <c r="FE1457" s="4"/>
      <c r="FF1457" s="4"/>
      <c r="FG1457" s="4"/>
      <c r="FH1457" s="4"/>
      <c r="FI1457" s="4"/>
      <c r="FJ1457" s="4"/>
      <c r="FK1457" s="4"/>
      <c r="FL1457" s="4"/>
      <c r="FM1457" s="4"/>
      <c r="FN1457" s="4"/>
      <c r="FO1457" s="4"/>
      <c r="FP1457" s="4"/>
      <c r="FQ1457" s="4"/>
      <c r="FR1457" s="4"/>
    </row>
    <row r="1458" spans="19:174" s="10" customFormat="1" x14ac:dyDescent="0.25">
      <c r="S1458" s="92"/>
      <c r="T1458" s="1"/>
      <c r="U1458" s="1"/>
      <c r="V1458" s="1"/>
      <c r="W1458" s="1"/>
      <c r="X1458" s="1"/>
      <c r="Y1458" s="1"/>
      <c r="Z1458" s="2"/>
      <c r="AA1458" s="2"/>
      <c r="AB1458" s="2"/>
      <c r="AC1458" s="2"/>
      <c r="AD1458" s="2"/>
      <c r="AE1458" s="2"/>
      <c r="AF1458" s="2"/>
      <c r="AG1458" s="2"/>
      <c r="AH1458" s="2"/>
      <c r="AI1458" s="2"/>
      <c r="AJ1458" s="2"/>
      <c r="AK1458" s="2"/>
      <c r="AL1458" s="2"/>
      <c r="AM1458" s="2"/>
      <c r="AN1458" s="2"/>
      <c r="AO1458" s="2"/>
      <c r="AP1458" s="2"/>
      <c r="AQ1458" s="2"/>
      <c r="AR1458" s="2"/>
      <c r="AS1458" s="2"/>
      <c r="AT1458" s="2"/>
      <c r="AU1458" s="2"/>
      <c r="AV1458" s="2"/>
      <c r="AW1458" s="2"/>
      <c r="AX1458" s="2"/>
      <c r="AY1458" s="2"/>
      <c r="AZ1458" s="2"/>
      <c r="BA1458" s="2"/>
      <c r="BB1458" s="2"/>
      <c r="BC1458" s="2"/>
      <c r="BD1458" s="2"/>
      <c r="BE1458" s="2"/>
      <c r="BF1458" s="2"/>
      <c r="BG1458" s="2"/>
      <c r="BH1458" s="2"/>
      <c r="BI1458" s="2"/>
      <c r="BJ1458" s="2"/>
      <c r="BK1458" s="2"/>
      <c r="BL1458" s="2"/>
      <c r="BM1458" s="2"/>
      <c r="BN1458" s="2"/>
      <c r="BO1458" s="2"/>
      <c r="BP1458" s="2"/>
      <c r="BQ1458" s="3"/>
      <c r="BR1458" s="4"/>
      <c r="BS1458" s="4"/>
      <c r="BT1458" s="4"/>
      <c r="BU1458" s="4"/>
      <c r="BV1458" s="4"/>
      <c r="BW1458" s="4"/>
      <c r="BX1458" s="4"/>
      <c r="BY1458" s="4"/>
      <c r="BZ1458" s="4"/>
      <c r="CA1458" s="4"/>
      <c r="CB1458" s="4"/>
      <c r="CC1458" s="4"/>
      <c r="CD1458" s="4"/>
      <c r="CE1458" s="4"/>
      <c r="CF1458" s="4"/>
      <c r="CG1458" s="4"/>
      <c r="CH1458" s="4"/>
      <c r="CI1458" s="4"/>
      <c r="CJ1458" s="4"/>
      <c r="CK1458" s="4"/>
      <c r="CL1458" s="4"/>
      <c r="CM1458" s="4"/>
      <c r="CN1458" s="4"/>
      <c r="CO1458" s="4"/>
      <c r="CP1458" s="4"/>
      <c r="CQ1458" s="4"/>
      <c r="CR1458" s="4"/>
      <c r="CS1458" s="4"/>
      <c r="CT1458" s="4"/>
      <c r="CU1458" s="4"/>
      <c r="CV1458" s="4"/>
      <c r="CW1458" s="4"/>
      <c r="CX1458" s="4"/>
      <c r="CY1458" s="4"/>
      <c r="CZ1458" s="4"/>
      <c r="DA1458" s="4"/>
      <c r="DB1458" s="4"/>
      <c r="DC1458" s="4"/>
      <c r="DD1458" s="4"/>
      <c r="DE1458" s="4"/>
      <c r="DF1458" s="4"/>
      <c r="DG1458" s="4"/>
      <c r="DH1458" s="4"/>
      <c r="DI1458" s="4"/>
      <c r="DJ1458" s="4"/>
      <c r="DK1458" s="4"/>
      <c r="DL1458" s="4"/>
      <c r="DM1458" s="4"/>
      <c r="DN1458" s="4"/>
      <c r="DO1458" s="4"/>
      <c r="DP1458" s="4"/>
      <c r="DQ1458" s="4"/>
      <c r="DR1458" s="4"/>
      <c r="DS1458" s="4"/>
      <c r="DT1458" s="4"/>
      <c r="DU1458" s="4"/>
      <c r="DV1458" s="4"/>
      <c r="DW1458" s="4"/>
      <c r="DX1458" s="4"/>
      <c r="DY1458" s="4"/>
      <c r="DZ1458" s="4"/>
      <c r="EA1458" s="4"/>
      <c r="EB1458" s="4"/>
      <c r="EC1458" s="4"/>
      <c r="ED1458" s="4"/>
      <c r="EE1458" s="4"/>
      <c r="EF1458" s="4"/>
      <c r="EG1458" s="4"/>
      <c r="EH1458" s="4"/>
      <c r="EI1458" s="4"/>
      <c r="EJ1458" s="4"/>
      <c r="EK1458" s="4"/>
      <c r="EL1458" s="4"/>
      <c r="EM1458" s="4"/>
      <c r="EN1458" s="4"/>
      <c r="EO1458" s="4"/>
      <c r="EP1458" s="4"/>
      <c r="EQ1458" s="4"/>
      <c r="ER1458" s="4"/>
      <c r="ES1458" s="4"/>
      <c r="ET1458" s="4"/>
      <c r="EU1458" s="4"/>
      <c r="EV1458" s="4"/>
      <c r="EW1458" s="4"/>
      <c r="EX1458" s="4"/>
      <c r="EY1458" s="4"/>
      <c r="EZ1458" s="4"/>
      <c r="FA1458" s="4"/>
      <c r="FB1458" s="4"/>
      <c r="FC1458" s="4"/>
      <c r="FD1458" s="4"/>
      <c r="FE1458" s="4"/>
      <c r="FF1458" s="4"/>
      <c r="FG1458" s="4"/>
      <c r="FH1458" s="4"/>
      <c r="FI1458" s="4"/>
      <c r="FJ1458" s="4"/>
      <c r="FK1458" s="4"/>
      <c r="FL1458" s="4"/>
      <c r="FM1458" s="4"/>
      <c r="FN1458" s="4"/>
      <c r="FO1458" s="4"/>
      <c r="FP1458" s="4"/>
      <c r="FQ1458" s="4"/>
      <c r="FR1458" s="4"/>
    </row>
    <row r="1459" spans="19:174" s="10" customFormat="1" x14ac:dyDescent="0.25">
      <c r="S1459" s="92"/>
      <c r="T1459" s="1"/>
      <c r="U1459" s="1"/>
      <c r="V1459" s="1"/>
      <c r="W1459" s="1"/>
      <c r="X1459" s="1"/>
      <c r="Y1459" s="1"/>
      <c r="Z1459" s="2"/>
      <c r="AA1459" s="2"/>
      <c r="AB1459" s="2"/>
      <c r="AC1459" s="2"/>
      <c r="AD1459" s="2"/>
      <c r="AE1459" s="2"/>
      <c r="AF1459" s="2"/>
      <c r="AG1459" s="2"/>
      <c r="AH1459" s="2"/>
      <c r="AI1459" s="2"/>
      <c r="AJ1459" s="2"/>
      <c r="AK1459" s="2"/>
      <c r="AL1459" s="2"/>
      <c r="AM1459" s="2"/>
      <c r="AN1459" s="2"/>
      <c r="AO1459" s="2"/>
      <c r="AP1459" s="2"/>
      <c r="AQ1459" s="2"/>
      <c r="AR1459" s="2"/>
      <c r="AS1459" s="2"/>
      <c r="AT1459" s="2"/>
      <c r="AU1459" s="2"/>
      <c r="AV1459" s="2"/>
      <c r="AW1459" s="2"/>
      <c r="AX1459" s="2"/>
      <c r="AY1459" s="2"/>
      <c r="AZ1459" s="2"/>
      <c r="BA1459" s="2"/>
      <c r="BB1459" s="2"/>
      <c r="BC1459" s="2"/>
      <c r="BD1459" s="2"/>
      <c r="BE1459" s="2"/>
      <c r="BF1459" s="2"/>
      <c r="BG1459" s="2"/>
      <c r="BH1459" s="2"/>
      <c r="BI1459" s="2"/>
      <c r="BJ1459" s="2"/>
      <c r="BK1459" s="2"/>
      <c r="BL1459" s="2"/>
      <c r="BM1459" s="2"/>
      <c r="BN1459" s="2"/>
      <c r="BO1459" s="2"/>
      <c r="BP1459" s="2"/>
      <c r="BQ1459" s="3"/>
      <c r="BR1459" s="4"/>
      <c r="BS1459" s="4"/>
      <c r="BT1459" s="4"/>
      <c r="BU1459" s="4"/>
      <c r="BV1459" s="4"/>
      <c r="BW1459" s="4"/>
      <c r="BX1459" s="4"/>
      <c r="BY1459" s="4"/>
      <c r="BZ1459" s="4"/>
      <c r="CA1459" s="4"/>
      <c r="CB1459" s="4"/>
      <c r="CC1459" s="4"/>
      <c r="CD1459" s="4"/>
      <c r="CE1459" s="4"/>
      <c r="CF1459" s="4"/>
      <c r="CG1459" s="4"/>
      <c r="CH1459" s="4"/>
      <c r="CI1459" s="4"/>
      <c r="CJ1459" s="4"/>
      <c r="CK1459" s="4"/>
      <c r="CL1459" s="4"/>
      <c r="CM1459" s="4"/>
      <c r="CN1459" s="4"/>
      <c r="CO1459" s="4"/>
      <c r="CP1459" s="4"/>
      <c r="CQ1459" s="4"/>
      <c r="CR1459" s="4"/>
      <c r="CS1459" s="4"/>
      <c r="CT1459" s="4"/>
      <c r="CU1459" s="4"/>
      <c r="CV1459" s="4"/>
      <c r="CW1459" s="4"/>
      <c r="CX1459" s="4"/>
      <c r="CY1459" s="4"/>
      <c r="CZ1459" s="4"/>
      <c r="DA1459" s="4"/>
      <c r="DB1459" s="4"/>
      <c r="DC1459" s="4"/>
      <c r="DD1459" s="4"/>
      <c r="DE1459" s="4"/>
      <c r="DF1459" s="4"/>
      <c r="DG1459" s="4"/>
      <c r="DH1459" s="4"/>
      <c r="DI1459" s="4"/>
      <c r="DJ1459" s="4"/>
      <c r="DK1459" s="4"/>
      <c r="DL1459" s="4"/>
      <c r="DM1459" s="4"/>
      <c r="DN1459" s="4"/>
      <c r="DO1459" s="4"/>
      <c r="DP1459" s="4"/>
      <c r="DQ1459" s="4"/>
      <c r="DR1459" s="4"/>
      <c r="DS1459" s="4"/>
      <c r="DT1459" s="4"/>
      <c r="DU1459" s="4"/>
      <c r="DV1459" s="4"/>
      <c r="DW1459" s="4"/>
      <c r="DX1459" s="4"/>
      <c r="DY1459" s="4"/>
      <c r="DZ1459" s="4"/>
      <c r="EA1459" s="4"/>
      <c r="EB1459" s="4"/>
      <c r="EC1459" s="4"/>
      <c r="ED1459" s="4"/>
      <c r="EE1459" s="4"/>
      <c r="EF1459" s="4"/>
      <c r="EG1459" s="4"/>
      <c r="EH1459" s="4"/>
      <c r="EI1459" s="4"/>
      <c r="EJ1459" s="4"/>
      <c r="EK1459" s="4"/>
      <c r="EL1459" s="4"/>
      <c r="EM1459" s="4"/>
      <c r="EN1459" s="4"/>
      <c r="EO1459" s="4"/>
      <c r="EP1459" s="4"/>
      <c r="EQ1459" s="4"/>
      <c r="ER1459" s="4"/>
      <c r="ES1459" s="4"/>
      <c r="ET1459" s="4"/>
      <c r="EU1459" s="4"/>
      <c r="EV1459" s="4"/>
      <c r="EW1459" s="4"/>
      <c r="EX1459" s="4"/>
      <c r="EY1459" s="4"/>
      <c r="EZ1459" s="4"/>
      <c r="FA1459" s="4"/>
      <c r="FB1459" s="4"/>
      <c r="FC1459" s="4"/>
      <c r="FD1459" s="4"/>
      <c r="FE1459" s="4"/>
      <c r="FF1459" s="4"/>
      <c r="FG1459" s="4"/>
      <c r="FH1459" s="4"/>
      <c r="FI1459" s="4"/>
      <c r="FJ1459" s="4"/>
      <c r="FK1459" s="4"/>
      <c r="FL1459" s="4"/>
      <c r="FM1459" s="4"/>
      <c r="FN1459" s="4"/>
      <c r="FO1459" s="4"/>
      <c r="FP1459" s="4"/>
      <c r="FQ1459" s="4"/>
      <c r="FR1459" s="4"/>
    </row>
    <row r="1460" spans="19:174" s="10" customFormat="1" x14ac:dyDescent="0.25">
      <c r="S1460" s="92"/>
      <c r="T1460" s="1"/>
      <c r="U1460" s="1"/>
      <c r="V1460" s="1"/>
      <c r="W1460" s="1"/>
      <c r="X1460" s="1"/>
      <c r="Y1460" s="1"/>
      <c r="Z1460" s="2"/>
      <c r="AA1460" s="2"/>
      <c r="AB1460" s="2"/>
      <c r="AC1460" s="2"/>
      <c r="AD1460" s="2"/>
      <c r="AE1460" s="2"/>
      <c r="AF1460" s="2"/>
      <c r="AG1460" s="2"/>
      <c r="AH1460" s="2"/>
      <c r="AI1460" s="2"/>
      <c r="AJ1460" s="2"/>
      <c r="AK1460" s="2"/>
      <c r="AL1460" s="2"/>
      <c r="AM1460" s="2"/>
      <c r="AN1460" s="2"/>
      <c r="AO1460" s="2"/>
      <c r="AP1460" s="2"/>
      <c r="AQ1460" s="2"/>
      <c r="AR1460" s="2"/>
      <c r="AS1460" s="2"/>
      <c r="AT1460" s="2"/>
      <c r="AU1460" s="2"/>
      <c r="AV1460" s="2"/>
      <c r="AW1460" s="2"/>
      <c r="AX1460" s="2"/>
      <c r="AY1460" s="2"/>
      <c r="AZ1460" s="2"/>
      <c r="BA1460" s="2"/>
      <c r="BB1460" s="2"/>
      <c r="BC1460" s="2"/>
      <c r="BD1460" s="2"/>
      <c r="BE1460" s="2"/>
      <c r="BF1460" s="2"/>
      <c r="BG1460" s="2"/>
      <c r="BH1460" s="2"/>
      <c r="BI1460" s="2"/>
      <c r="BJ1460" s="2"/>
      <c r="BK1460" s="2"/>
      <c r="BL1460" s="2"/>
      <c r="BM1460" s="2"/>
      <c r="BN1460" s="2"/>
      <c r="BO1460" s="2"/>
      <c r="BP1460" s="2"/>
      <c r="BQ1460" s="3"/>
      <c r="BR1460" s="4"/>
      <c r="BS1460" s="4"/>
      <c r="BT1460" s="4"/>
      <c r="BU1460" s="4"/>
      <c r="BV1460" s="4"/>
      <c r="BW1460" s="4"/>
      <c r="BX1460" s="4"/>
      <c r="BY1460" s="4"/>
      <c r="BZ1460" s="4"/>
      <c r="CA1460" s="4"/>
      <c r="CB1460" s="4"/>
      <c r="CC1460" s="4"/>
      <c r="CD1460" s="4"/>
      <c r="CE1460" s="4"/>
      <c r="CF1460" s="4"/>
      <c r="CG1460" s="4"/>
      <c r="CH1460" s="4"/>
      <c r="CI1460" s="4"/>
      <c r="CJ1460" s="4"/>
      <c r="CK1460" s="4"/>
      <c r="CL1460" s="4"/>
      <c r="CM1460" s="4"/>
      <c r="CN1460" s="4"/>
      <c r="CO1460" s="4"/>
      <c r="CP1460" s="4"/>
      <c r="CQ1460" s="4"/>
      <c r="CR1460" s="4"/>
      <c r="CS1460" s="4"/>
      <c r="CT1460" s="4"/>
      <c r="CU1460" s="4"/>
      <c r="CV1460" s="4"/>
      <c r="CW1460" s="4"/>
      <c r="CX1460" s="4"/>
      <c r="CY1460" s="4"/>
      <c r="CZ1460" s="4"/>
      <c r="DA1460" s="4"/>
      <c r="DB1460" s="4"/>
      <c r="DC1460" s="4"/>
      <c r="DD1460" s="4"/>
      <c r="DE1460" s="4"/>
      <c r="DF1460" s="4"/>
      <c r="DG1460" s="4"/>
      <c r="DH1460" s="4"/>
      <c r="DI1460" s="4"/>
      <c r="DJ1460" s="4"/>
      <c r="DK1460" s="4"/>
      <c r="DL1460" s="4"/>
      <c r="DM1460" s="4"/>
      <c r="DN1460" s="4"/>
      <c r="DO1460" s="4"/>
      <c r="DP1460" s="4"/>
      <c r="DQ1460" s="4"/>
      <c r="DR1460" s="4"/>
      <c r="DS1460" s="4"/>
      <c r="DT1460" s="4"/>
      <c r="DU1460" s="4"/>
      <c r="DV1460" s="4"/>
      <c r="DW1460" s="4"/>
      <c r="DX1460" s="4"/>
      <c r="DY1460" s="4"/>
      <c r="DZ1460" s="4"/>
      <c r="EA1460" s="4"/>
      <c r="EB1460" s="4"/>
      <c r="EC1460" s="4"/>
      <c r="ED1460" s="4"/>
      <c r="EE1460" s="4"/>
      <c r="EF1460" s="4"/>
      <c r="EG1460" s="4"/>
      <c r="EH1460" s="4"/>
      <c r="EI1460" s="4"/>
      <c r="EJ1460" s="4"/>
      <c r="EK1460" s="4"/>
      <c r="EL1460" s="4"/>
      <c r="EM1460" s="4"/>
      <c r="EN1460" s="4"/>
      <c r="EO1460" s="4"/>
      <c r="EP1460" s="4"/>
      <c r="EQ1460" s="4"/>
      <c r="ER1460" s="4"/>
      <c r="ES1460" s="4"/>
      <c r="ET1460" s="4"/>
      <c r="EU1460" s="4"/>
      <c r="EV1460" s="4"/>
      <c r="EW1460" s="4"/>
      <c r="EX1460" s="4"/>
      <c r="EY1460" s="4"/>
      <c r="EZ1460" s="4"/>
      <c r="FA1460" s="4"/>
      <c r="FB1460" s="4"/>
      <c r="FC1460" s="4"/>
      <c r="FD1460" s="4"/>
      <c r="FE1460" s="4"/>
      <c r="FF1460" s="4"/>
      <c r="FG1460" s="4"/>
      <c r="FH1460" s="4"/>
      <c r="FI1460" s="4"/>
      <c r="FJ1460" s="4"/>
      <c r="FK1460" s="4"/>
      <c r="FL1460" s="4"/>
      <c r="FM1460" s="4"/>
      <c r="FN1460" s="4"/>
      <c r="FO1460" s="4"/>
      <c r="FP1460" s="4"/>
      <c r="FQ1460" s="4"/>
      <c r="FR1460" s="4"/>
    </row>
    <row r="1461" spans="19:174" s="10" customFormat="1" x14ac:dyDescent="0.25">
      <c r="S1461" s="92"/>
      <c r="T1461" s="1"/>
      <c r="U1461" s="1"/>
      <c r="V1461" s="1"/>
      <c r="W1461" s="1"/>
      <c r="X1461" s="1"/>
      <c r="Y1461" s="1"/>
      <c r="Z1461" s="2"/>
      <c r="AA1461" s="2"/>
      <c r="AB1461" s="2"/>
      <c r="AC1461" s="2"/>
      <c r="AD1461" s="2"/>
      <c r="AE1461" s="2"/>
      <c r="AF1461" s="2"/>
      <c r="AG1461" s="2"/>
      <c r="AH1461" s="2"/>
      <c r="AI1461" s="2"/>
      <c r="AJ1461" s="2"/>
      <c r="AK1461" s="2"/>
      <c r="AL1461" s="2"/>
      <c r="AM1461" s="2"/>
      <c r="AN1461" s="2"/>
      <c r="AO1461" s="2"/>
      <c r="AP1461" s="2"/>
      <c r="AQ1461" s="2"/>
      <c r="AR1461" s="2"/>
      <c r="AS1461" s="2"/>
      <c r="AT1461" s="2"/>
      <c r="AU1461" s="2"/>
      <c r="AV1461" s="2"/>
      <c r="AW1461" s="2"/>
      <c r="AX1461" s="2"/>
      <c r="AY1461" s="2"/>
      <c r="AZ1461" s="2"/>
      <c r="BA1461" s="2"/>
      <c r="BB1461" s="2"/>
      <c r="BC1461" s="2"/>
      <c r="BD1461" s="2"/>
      <c r="BE1461" s="2"/>
      <c r="BF1461" s="2"/>
      <c r="BG1461" s="2"/>
      <c r="BH1461" s="2"/>
      <c r="BI1461" s="2"/>
      <c r="BJ1461" s="2"/>
      <c r="BK1461" s="2"/>
      <c r="BL1461" s="2"/>
      <c r="BM1461" s="2"/>
      <c r="BN1461" s="2"/>
      <c r="BO1461" s="2"/>
      <c r="BP1461" s="2"/>
      <c r="BQ1461" s="3"/>
      <c r="BR1461" s="4"/>
      <c r="BS1461" s="4"/>
      <c r="BT1461" s="4"/>
      <c r="BU1461" s="4"/>
      <c r="BV1461" s="4"/>
      <c r="BW1461" s="4"/>
      <c r="BX1461" s="4"/>
      <c r="BY1461" s="4"/>
      <c r="BZ1461" s="4"/>
      <c r="CA1461" s="4"/>
      <c r="CB1461" s="4"/>
      <c r="CC1461" s="4"/>
      <c r="CD1461" s="4"/>
      <c r="CE1461" s="4"/>
      <c r="CF1461" s="4"/>
      <c r="CG1461" s="4"/>
      <c r="CH1461" s="4"/>
      <c r="CI1461" s="4"/>
      <c r="CJ1461" s="4"/>
      <c r="CK1461" s="4"/>
      <c r="CL1461" s="4"/>
      <c r="CM1461" s="4"/>
      <c r="CN1461" s="4"/>
      <c r="CO1461" s="4"/>
      <c r="CP1461" s="4"/>
      <c r="CQ1461" s="4"/>
      <c r="CR1461" s="4"/>
      <c r="CS1461" s="4"/>
      <c r="CT1461" s="4"/>
      <c r="CU1461" s="4"/>
      <c r="CV1461" s="4"/>
      <c r="CW1461" s="4"/>
      <c r="CX1461" s="4"/>
      <c r="CY1461" s="4"/>
      <c r="CZ1461" s="4"/>
      <c r="DA1461" s="4"/>
      <c r="DB1461" s="4"/>
      <c r="DC1461" s="4"/>
      <c r="DD1461" s="4"/>
      <c r="DE1461" s="4"/>
      <c r="DF1461" s="4"/>
      <c r="DG1461" s="4"/>
      <c r="DH1461" s="4"/>
      <c r="DI1461" s="4"/>
      <c r="DJ1461" s="4"/>
      <c r="DK1461" s="4"/>
      <c r="DL1461" s="4"/>
      <c r="DM1461" s="4"/>
      <c r="DN1461" s="4"/>
      <c r="DO1461" s="4"/>
      <c r="DP1461" s="4"/>
      <c r="DQ1461" s="4"/>
      <c r="DR1461" s="4"/>
      <c r="DS1461" s="4"/>
      <c r="DT1461" s="4"/>
      <c r="DU1461" s="4"/>
      <c r="DV1461" s="4"/>
      <c r="DW1461" s="4"/>
      <c r="DX1461" s="4"/>
      <c r="DY1461" s="4"/>
      <c r="DZ1461" s="4"/>
      <c r="EA1461" s="4"/>
      <c r="EB1461" s="4"/>
      <c r="EC1461" s="4"/>
      <c r="ED1461" s="4"/>
      <c r="EE1461" s="4"/>
      <c r="EF1461" s="4"/>
      <c r="EG1461" s="4"/>
      <c r="EH1461" s="4"/>
      <c r="EI1461" s="4"/>
      <c r="EJ1461" s="4"/>
      <c r="EK1461" s="4"/>
      <c r="EL1461" s="4"/>
      <c r="EM1461" s="4"/>
      <c r="EN1461" s="4"/>
      <c r="EO1461" s="4"/>
      <c r="EP1461" s="4"/>
      <c r="EQ1461" s="4"/>
      <c r="ER1461" s="4"/>
      <c r="ES1461" s="4"/>
      <c r="ET1461" s="4"/>
      <c r="EU1461" s="4"/>
      <c r="EV1461" s="4"/>
      <c r="EW1461" s="4"/>
      <c r="EX1461" s="4"/>
      <c r="EY1461" s="4"/>
      <c r="EZ1461" s="4"/>
      <c r="FA1461" s="4"/>
      <c r="FB1461" s="4"/>
      <c r="FC1461" s="4"/>
      <c r="FD1461" s="4"/>
      <c r="FE1461" s="4"/>
      <c r="FF1461" s="4"/>
      <c r="FG1461" s="4"/>
      <c r="FH1461" s="4"/>
      <c r="FI1461" s="4"/>
      <c r="FJ1461" s="4"/>
      <c r="FK1461" s="4"/>
      <c r="FL1461" s="4"/>
      <c r="FM1461" s="4"/>
      <c r="FN1461" s="4"/>
      <c r="FO1461" s="4"/>
      <c r="FP1461" s="4"/>
      <c r="FQ1461" s="4"/>
      <c r="FR1461" s="4"/>
    </row>
    <row r="1462" spans="19:174" s="10" customFormat="1" x14ac:dyDescent="0.25">
      <c r="S1462" s="92"/>
      <c r="T1462" s="1"/>
      <c r="U1462" s="1"/>
      <c r="V1462" s="1"/>
      <c r="W1462" s="1"/>
      <c r="X1462" s="1"/>
      <c r="Y1462" s="1"/>
      <c r="Z1462" s="2"/>
      <c r="AA1462" s="2"/>
      <c r="AB1462" s="2"/>
      <c r="AC1462" s="2"/>
      <c r="AD1462" s="2"/>
      <c r="AE1462" s="2"/>
      <c r="AF1462" s="2"/>
      <c r="AG1462" s="2"/>
      <c r="AH1462" s="2"/>
      <c r="AI1462" s="2"/>
      <c r="AJ1462" s="2"/>
      <c r="AK1462" s="2"/>
      <c r="AL1462" s="2"/>
      <c r="AM1462" s="2"/>
      <c r="AN1462" s="2"/>
      <c r="AO1462" s="2"/>
      <c r="AP1462" s="2"/>
      <c r="AQ1462" s="2"/>
      <c r="AR1462" s="2"/>
      <c r="AS1462" s="2"/>
      <c r="AT1462" s="2"/>
      <c r="AU1462" s="2"/>
      <c r="AV1462" s="2"/>
      <c r="AW1462" s="2"/>
      <c r="AX1462" s="2"/>
      <c r="AY1462" s="2"/>
      <c r="AZ1462" s="2"/>
      <c r="BA1462" s="2"/>
      <c r="BB1462" s="2"/>
      <c r="BC1462" s="2"/>
      <c r="BD1462" s="2"/>
      <c r="BE1462" s="2"/>
      <c r="BF1462" s="2"/>
      <c r="BG1462" s="2"/>
      <c r="BH1462" s="2"/>
      <c r="BI1462" s="2"/>
      <c r="BJ1462" s="2"/>
      <c r="BK1462" s="2"/>
      <c r="BL1462" s="2"/>
      <c r="BM1462" s="2"/>
      <c r="BN1462" s="2"/>
      <c r="BO1462" s="2"/>
      <c r="BP1462" s="2"/>
      <c r="BQ1462" s="3"/>
      <c r="BR1462" s="4"/>
      <c r="BS1462" s="4"/>
      <c r="BT1462" s="4"/>
      <c r="BU1462" s="4"/>
      <c r="BV1462" s="4"/>
      <c r="BW1462" s="4"/>
      <c r="BX1462" s="4"/>
      <c r="BY1462" s="4"/>
      <c r="BZ1462" s="4"/>
      <c r="CA1462" s="4"/>
      <c r="CB1462" s="4"/>
      <c r="CC1462" s="4"/>
      <c r="CD1462" s="4"/>
      <c r="CE1462" s="4"/>
      <c r="CF1462" s="4"/>
      <c r="CG1462" s="4"/>
      <c r="CH1462" s="4"/>
      <c r="CI1462" s="4"/>
      <c r="CJ1462" s="4"/>
      <c r="CK1462" s="4"/>
      <c r="CL1462" s="4"/>
      <c r="CM1462" s="4"/>
      <c r="CN1462" s="4"/>
      <c r="CO1462" s="4"/>
      <c r="CP1462" s="4"/>
      <c r="CQ1462" s="4"/>
      <c r="CR1462" s="4"/>
      <c r="CS1462" s="4"/>
      <c r="CT1462" s="4"/>
      <c r="CU1462" s="4"/>
      <c r="CV1462" s="4"/>
      <c r="CW1462" s="4"/>
      <c r="CX1462" s="4"/>
      <c r="CY1462" s="4"/>
      <c r="CZ1462" s="4"/>
      <c r="DA1462" s="4"/>
      <c r="DB1462" s="4"/>
      <c r="DC1462" s="4"/>
      <c r="DD1462" s="4"/>
      <c r="DE1462" s="4"/>
      <c r="DF1462" s="4"/>
      <c r="DG1462" s="4"/>
      <c r="DH1462" s="4"/>
      <c r="DI1462" s="4"/>
      <c r="DJ1462" s="4"/>
      <c r="DK1462" s="4"/>
      <c r="DL1462" s="4"/>
      <c r="DM1462" s="4"/>
      <c r="DN1462" s="4"/>
      <c r="DO1462" s="4"/>
      <c r="DP1462" s="4"/>
      <c r="DQ1462" s="4"/>
      <c r="DR1462" s="4"/>
      <c r="DS1462" s="4"/>
      <c r="DT1462" s="4"/>
      <c r="DU1462" s="4"/>
      <c r="DV1462" s="4"/>
      <c r="DW1462" s="4"/>
      <c r="DX1462" s="4"/>
      <c r="DY1462" s="4"/>
      <c r="DZ1462" s="4"/>
      <c r="EA1462" s="4"/>
      <c r="EB1462" s="4"/>
      <c r="EC1462" s="4"/>
      <c r="ED1462" s="4"/>
      <c r="EE1462" s="4"/>
      <c r="EF1462" s="4"/>
      <c r="EG1462" s="4"/>
      <c r="EH1462" s="4"/>
      <c r="EI1462" s="4"/>
      <c r="EJ1462" s="4"/>
      <c r="EK1462" s="4"/>
      <c r="EL1462" s="4"/>
      <c r="EM1462" s="4"/>
      <c r="EN1462" s="4"/>
      <c r="EO1462" s="4"/>
      <c r="EP1462" s="4"/>
      <c r="EQ1462" s="4"/>
      <c r="ER1462" s="4"/>
      <c r="ES1462" s="4"/>
      <c r="ET1462" s="4"/>
      <c r="EU1462" s="4"/>
      <c r="EV1462" s="4"/>
      <c r="EW1462" s="4"/>
      <c r="EX1462" s="4"/>
      <c r="EY1462" s="4"/>
      <c r="EZ1462" s="4"/>
      <c r="FA1462" s="4"/>
      <c r="FB1462" s="4"/>
      <c r="FC1462" s="4"/>
      <c r="FD1462" s="4"/>
      <c r="FE1462" s="4"/>
      <c r="FF1462" s="4"/>
      <c r="FG1462" s="4"/>
      <c r="FH1462" s="4"/>
      <c r="FI1462" s="4"/>
      <c r="FJ1462" s="4"/>
      <c r="FK1462" s="4"/>
      <c r="FL1462" s="4"/>
      <c r="FM1462" s="4"/>
      <c r="FN1462" s="4"/>
      <c r="FO1462" s="4"/>
      <c r="FP1462" s="4"/>
      <c r="FQ1462" s="4"/>
      <c r="FR1462" s="4"/>
    </row>
    <row r="1463" spans="19:174" s="10" customFormat="1" x14ac:dyDescent="0.25">
      <c r="S1463" s="92"/>
      <c r="T1463" s="1"/>
      <c r="U1463" s="1"/>
      <c r="V1463" s="1"/>
      <c r="W1463" s="1"/>
      <c r="X1463" s="1"/>
      <c r="Y1463" s="1"/>
      <c r="Z1463" s="2"/>
      <c r="AA1463" s="2"/>
      <c r="AB1463" s="2"/>
      <c r="AC1463" s="2"/>
      <c r="AD1463" s="2"/>
      <c r="AE1463" s="2"/>
      <c r="AF1463" s="2"/>
      <c r="AG1463" s="2"/>
      <c r="AH1463" s="2"/>
      <c r="AI1463" s="2"/>
      <c r="AJ1463" s="2"/>
      <c r="AK1463" s="2"/>
      <c r="AL1463" s="2"/>
      <c r="AM1463" s="2"/>
      <c r="AN1463" s="2"/>
      <c r="AO1463" s="2"/>
      <c r="AP1463" s="2"/>
      <c r="AQ1463" s="2"/>
      <c r="AR1463" s="2"/>
      <c r="AS1463" s="2"/>
      <c r="AT1463" s="2"/>
      <c r="AU1463" s="2"/>
      <c r="AV1463" s="2"/>
      <c r="AW1463" s="2"/>
      <c r="AX1463" s="2"/>
      <c r="AY1463" s="2"/>
      <c r="AZ1463" s="2"/>
      <c r="BA1463" s="2"/>
      <c r="BB1463" s="2"/>
      <c r="BC1463" s="2"/>
      <c r="BD1463" s="2"/>
      <c r="BE1463" s="2"/>
      <c r="BF1463" s="2"/>
      <c r="BG1463" s="2"/>
      <c r="BH1463" s="2"/>
      <c r="BI1463" s="2"/>
      <c r="BJ1463" s="2"/>
      <c r="BK1463" s="2"/>
      <c r="BL1463" s="2"/>
      <c r="BM1463" s="2"/>
      <c r="BN1463" s="2"/>
      <c r="BO1463" s="2"/>
      <c r="BP1463" s="2"/>
      <c r="BQ1463" s="3"/>
      <c r="BR1463" s="4"/>
      <c r="BS1463" s="4"/>
      <c r="BT1463" s="4"/>
      <c r="BU1463" s="4"/>
      <c r="BV1463" s="4"/>
      <c r="BW1463" s="4"/>
      <c r="BX1463" s="4"/>
      <c r="BY1463" s="4"/>
      <c r="BZ1463" s="4"/>
      <c r="CA1463" s="4"/>
      <c r="CB1463" s="4"/>
      <c r="CC1463" s="4"/>
      <c r="CD1463" s="4"/>
      <c r="CE1463" s="4"/>
      <c r="CF1463" s="4"/>
      <c r="CG1463" s="4"/>
      <c r="CH1463" s="4"/>
      <c r="CI1463" s="4"/>
      <c r="CJ1463" s="4"/>
      <c r="CK1463" s="4"/>
      <c r="CL1463" s="4"/>
      <c r="CM1463" s="4"/>
      <c r="CN1463" s="4"/>
      <c r="CO1463" s="4"/>
      <c r="CP1463" s="4"/>
      <c r="CQ1463" s="4"/>
      <c r="CR1463" s="4"/>
      <c r="CS1463" s="4"/>
      <c r="CT1463" s="4"/>
      <c r="CU1463" s="4"/>
      <c r="CV1463" s="4"/>
      <c r="CW1463" s="4"/>
      <c r="CX1463" s="4"/>
      <c r="CY1463" s="4"/>
      <c r="CZ1463" s="4"/>
      <c r="DA1463" s="4"/>
      <c r="DB1463" s="4"/>
      <c r="DC1463" s="4"/>
      <c r="DD1463" s="4"/>
      <c r="DE1463" s="4"/>
      <c r="DF1463" s="4"/>
      <c r="DG1463" s="4"/>
      <c r="DH1463" s="4"/>
      <c r="DI1463" s="4"/>
      <c r="DJ1463" s="4"/>
      <c r="DK1463" s="4"/>
      <c r="DL1463" s="4"/>
      <c r="DM1463" s="4"/>
      <c r="DN1463" s="4"/>
      <c r="DO1463" s="4"/>
      <c r="DP1463" s="4"/>
      <c r="DQ1463" s="4"/>
      <c r="DR1463" s="4"/>
      <c r="DS1463" s="4"/>
      <c r="DT1463" s="4"/>
      <c r="DU1463" s="4"/>
      <c r="DV1463" s="4"/>
      <c r="DW1463" s="4"/>
      <c r="DX1463" s="4"/>
      <c r="DY1463" s="4"/>
      <c r="DZ1463" s="4"/>
      <c r="EA1463" s="4"/>
      <c r="EB1463" s="4"/>
      <c r="EC1463" s="4"/>
      <c r="ED1463" s="4"/>
      <c r="EE1463" s="4"/>
      <c r="EF1463" s="4"/>
      <c r="EG1463" s="4"/>
      <c r="EH1463" s="4"/>
      <c r="EI1463" s="4"/>
      <c r="EJ1463" s="4"/>
      <c r="EK1463" s="4"/>
      <c r="EL1463" s="4"/>
      <c r="EM1463" s="4"/>
      <c r="EN1463" s="4"/>
      <c r="EO1463" s="4"/>
      <c r="EP1463" s="4"/>
      <c r="EQ1463" s="4"/>
      <c r="ER1463" s="4"/>
      <c r="ES1463" s="4"/>
      <c r="ET1463" s="4"/>
      <c r="EU1463" s="4"/>
      <c r="EV1463" s="4"/>
      <c r="EW1463" s="4"/>
      <c r="EX1463" s="4"/>
      <c r="EY1463" s="4"/>
      <c r="EZ1463" s="4"/>
      <c r="FA1463" s="4"/>
      <c r="FB1463" s="4"/>
      <c r="FC1463" s="4"/>
      <c r="FD1463" s="4"/>
      <c r="FE1463" s="4"/>
      <c r="FF1463" s="4"/>
      <c r="FG1463" s="4"/>
      <c r="FH1463" s="4"/>
      <c r="FI1463" s="4"/>
      <c r="FJ1463" s="4"/>
      <c r="FK1463" s="4"/>
      <c r="FL1463" s="4"/>
      <c r="FM1463" s="4"/>
      <c r="FN1463" s="4"/>
      <c r="FO1463" s="4"/>
      <c r="FP1463" s="4"/>
      <c r="FQ1463" s="4"/>
      <c r="FR1463" s="4"/>
    </row>
    <row r="1464" spans="19:174" s="10" customFormat="1" x14ac:dyDescent="0.25">
      <c r="S1464" s="92"/>
      <c r="T1464" s="1"/>
      <c r="U1464" s="1"/>
      <c r="V1464" s="1"/>
      <c r="W1464" s="1"/>
      <c r="X1464" s="1"/>
      <c r="Y1464" s="1"/>
      <c r="Z1464" s="2"/>
      <c r="AA1464" s="2"/>
      <c r="AB1464" s="2"/>
      <c r="AC1464" s="2"/>
      <c r="AD1464" s="2"/>
      <c r="AE1464" s="2"/>
      <c r="AF1464" s="2"/>
      <c r="AG1464" s="2"/>
      <c r="AH1464" s="2"/>
      <c r="AI1464" s="2"/>
      <c r="AJ1464" s="2"/>
      <c r="AK1464" s="2"/>
      <c r="AL1464" s="2"/>
      <c r="AM1464" s="2"/>
      <c r="AN1464" s="2"/>
      <c r="AO1464" s="2"/>
      <c r="AP1464" s="2"/>
      <c r="AQ1464" s="2"/>
      <c r="AR1464" s="2"/>
      <c r="AS1464" s="2"/>
      <c r="AT1464" s="2"/>
      <c r="AU1464" s="2"/>
      <c r="AV1464" s="2"/>
      <c r="AW1464" s="2"/>
      <c r="AX1464" s="2"/>
      <c r="AY1464" s="2"/>
      <c r="AZ1464" s="2"/>
      <c r="BA1464" s="2"/>
      <c r="BB1464" s="2"/>
      <c r="BC1464" s="2"/>
      <c r="BD1464" s="2"/>
      <c r="BE1464" s="2"/>
      <c r="BF1464" s="2"/>
      <c r="BG1464" s="2"/>
      <c r="BH1464" s="2"/>
      <c r="BI1464" s="2"/>
      <c r="BJ1464" s="2"/>
      <c r="BK1464" s="2"/>
      <c r="BL1464" s="2"/>
      <c r="BM1464" s="2"/>
      <c r="BN1464" s="2"/>
      <c r="BO1464" s="2"/>
      <c r="BP1464" s="2"/>
      <c r="BQ1464" s="3"/>
      <c r="BR1464" s="4"/>
      <c r="BS1464" s="4"/>
      <c r="BT1464" s="4"/>
      <c r="BU1464" s="4"/>
      <c r="BV1464" s="4"/>
      <c r="BW1464" s="4"/>
      <c r="BX1464" s="4"/>
      <c r="BY1464" s="4"/>
      <c r="BZ1464" s="4"/>
      <c r="CA1464" s="4"/>
      <c r="CB1464" s="4"/>
      <c r="CC1464" s="4"/>
      <c r="CD1464" s="4"/>
      <c r="CE1464" s="4"/>
      <c r="CF1464" s="4"/>
      <c r="CG1464" s="4"/>
      <c r="CH1464" s="4"/>
      <c r="CI1464" s="4"/>
      <c r="CJ1464" s="4"/>
      <c r="CK1464" s="4"/>
      <c r="CL1464" s="4"/>
      <c r="CM1464" s="4"/>
      <c r="CN1464" s="4"/>
      <c r="CO1464" s="4"/>
      <c r="CP1464" s="4"/>
      <c r="CQ1464" s="4"/>
      <c r="CR1464" s="4"/>
      <c r="CS1464" s="4"/>
      <c r="CT1464" s="4"/>
      <c r="CU1464" s="4"/>
      <c r="CV1464" s="4"/>
      <c r="CW1464" s="4"/>
      <c r="CX1464" s="4"/>
      <c r="CY1464" s="4"/>
      <c r="CZ1464" s="4"/>
      <c r="DA1464" s="4"/>
      <c r="DB1464" s="4"/>
      <c r="DC1464" s="4"/>
      <c r="DD1464" s="4"/>
      <c r="DE1464" s="4"/>
      <c r="DF1464" s="4"/>
      <c r="DG1464" s="4"/>
      <c r="DH1464" s="4"/>
      <c r="DI1464" s="4"/>
      <c r="DJ1464" s="4"/>
      <c r="DK1464" s="4"/>
      <c r="DL1464" s="4"/>
      <c r="DM1464" s="4"/>
      <c r="DN1464" s="4"/>
      <c r="DO1464" s="4"/>
      <c r="DP1464" s="4"/>
      <c r="DQ1464" s="4"/>
      <c r="DR1464" s="4"/>
      <c r="DS1464" s="4"/>
      <c r="DT1464" s="4"/>
      <c r="DU1464" s="4"/>
      <c r="DV1464" s="4"/>
      <c r="DW1464" s="4"/>
      <c r="DX1464" s="4"/>
      <c r="DY1464" s="4"/>
      <c r="DZ1464" s="4"/>
      <c r="EA1464" s="4"/>
      <c r="EB1464" s="4"/>
      <c r="EC1464" s="4"/>
      <c r="ED1464" s="4"/>
      <c r="EE1464" s="4"/>
      <c r="EF1464" s="4"/>
      <c r="EG1464" s="4"/>
      <c r="EH1464" s="4"/>
      <c r="EI1464" s="4"/>
      <c r="EJ1464" s="4"/>
      <c r="EK1464" s="4"/>
      <c r="EL1464" s="4"/>
      <c r="EM1464" s="4"/>
      <c r="EN1464" s="4"/>
      <c r="EO1464" s="4"/>
      <c r="EP1464" s="4"/>
      <c r="EQ1464" s="4"/>
      <c r="ER1464" s="4"/>
      <c r="ES1464" s="4"/>
      <c r="ET1464" s="4"/>
      <c r="EU1464" s="4"/>
      <c r="EV1464" s="4"/>
      <c r="EW1464" s="4"/>
      <c r="EX1464" s="4"/>
      <c r="EY1464" s="4"/>
      <c r="EZ1464" s="4"/>
      <c r="FA1464" s="4"/>
      <c r="FB1464" s="4"/>
      <c r="FC1464" s="4"/>
      <c r="FD1464" s="4"/>
      <c r="FE1464" s="4"/>
      <c r="FF1464" s="4"/>
      <c r="FG1464" s="4"/>
      <c r="FH1464" s="4"/>
      <c r="FI1464" s="4"/>
      <c r="FJ1464" s="4"/>
      <c r="FK1464" s="4"/>
      <c r="FL1464" s="4"/>
      <c r="FM1464" s="4"/>
      <c r="FN1464" s="4"/>
      <c r="FO1464" s="4"/>
      <c r="FP1464" s="4"/>
      <c r="FQ1464" s="4"/>
      <c r="FR1464" s="4"/>
    </row>
    <row r="1465" spans="19:174" s="10" customFormat="1" x14ac:dyDescent="0.25">
      <c r="S1465" s="92"/>
      <c r="T1465" s="1"/>
      <c r="U1465" s="1"/>
      <c r="V1465" s="1"/>
      <c r="W1465" s="1"/>
      <c r="X1465" s="1"/>
      <c r="Y1465" s="1"/>
      <c r="Z1465" s="2"/>
      <c r="AA1465" s="2"/>
      <c r="AB1465" s="2"/>
      <c r="AC1465" s="2"/>
      <c r="AD1465" s="2"/>
      <c r="AE1465" s="2"/>
      <c r="AF1465" s="2"/>
      <c r="AG1465" s="2"/>
      <c r="AH1465" s="2"/>
      <c r="AI1465" s="2"/>
      <c r="AJ1465" s="2"/>
      <c r="AK1465" s="2"/>
      <c r="AL1465" s="2"/>
      <c r="AM1465" s="2"/>
      <c r="AN1465" s="2"/>
      <c r="AO1465" s="2"/>
      <c r="AP1465" s="2"/>
      <c r="AQ1465" s="2"/>
      <c r="AR1465" s="2"/>
      <c r="AS1465" s="2"/>
      <c r="AT1465" s="2"/>
      <c r="AU1465" s="2"/>
      <c r="AV1465" s="2"/>
      <c r="AW1465" s="2"/>
      <c r="AX1465" s="2"/>
      <c r="AY1465" s="2"/>
      <c r="AZ1465" s="2"/>
      <c r="BA1465" s="2"/>
      <c r="BB1465" s="2"/>
      <c r="BC1465" s="2"/>
      <c r="BD1465" s="2"/>
      <c r="BE1465" s="2"/>
      <c r="BF1465" s="2"/>
      <c r="BG1465" s="2"/>
      <c r="BH1465" s="2"/>
      <c r="BI1465" s="2"/>
      <c r="BJ1465" s="2"/>
      <c r="BK1465" s="2"/>
      <c r="BL1465" s="2"/>
      <c r="BM1465" s="2"/>
      <c r="BN1465" s="2"/>
      <c r="BO1465" s="2"/>
      <c r="BP1465" s="2"/>
      <c r="BQ1465" s="3"/>
      <c r="BR1465" s="4"/>
      <c r="BS1465" s="4"/>
      <c r="BT1465" s="4"/>
      <c r="BU1465" s="4"/>
      <c r="BV1465" s="4"/>
      <c r="BW1465" s="4"/>
      <c r="BX1465" s="4"/>
      <c r="BY1465" s="4"/>
      <c r="BZ1465" s="4"/>
      <c r="CA1465" s="4"/>
      <c r="CB1465" s="4"/>
      <c r="CC1465" s="4"/>
      <c r="CD1465" s="4"/>
      <c r="CE1465" s="4"/>
      <c r="CF1465" s="4"/>
      <c r="CG1465" s="4"/>
      <c r="CH1465" s="4"/>
      <c r="CI1465" s="4"/>
      <c r="CJ1465" s="4"/>
      <c r="CK1465" s="4"/>
      <c r="CL1465" s="4"/>
      <c r="CM1465" s="4"/>
      <c r="CN1465" s="4"/>
      <c r="CO1465" s="4"/>
      <c r="CP1465" s="4"/>
      <c r="CQ1465" s="4"/>
      <c r="CR1465" s="4"/>
      <c r="CS1465" s="4"/>
      <c r="CT1465" s="4"/>
      <c r="CU1465" s="4"/>
      <c r="CV1465" s="4"/>
      <c r="CW1465" s="4"/>
      <c r="CX1465" s="4"/>
      <c r="CY1465" s="4"/>
      <c r="CZ1465" s="4"/>
      <c r="DA1465" s="4"/>
      <c r="DB1465" s="4"/>
      <c r="DC1465" s="4"/>
      <c r="DD1465" s="4"/>
      <c r="DE1465" s="4"/>
      <c r="DF1465" s="4"/>
      <c r="DG1465" s="4"/>
      <c r="DH1465" s="4"/>
      <c r="DI1465" s="4"/>
      <c r="DJ1465" s="4"/>
      <c r="DK1465" s="4"/>
      <c r="DL1465" s="4"/>
      <c r="DM1465" s="4"/>
      <c r="DN1465" s="4"/>
      <c r="DO1465" s="4"/>
      <c r="DP1465" s="4"/>
      <c r="DQ1465" s="4"/>
      <c r="DR1465" s="4"/>
      <c r="DS1465" s="4"/>
      <c r="DT1465" s="4"/>
      <c r="DU1465" s="4"/>
      <c r="DV1465" s="4"/>
      <c r="DW1465" s="4"/>
      <c r="DX1465" s="4"/>
      <c r="DY1465" s="4"/>
      <c r="DZ1465" s="4"/>
      <c r="EA1465" s="4"/>
      <c r="EB1465" s="4"/>
      <c r="EC1465" s="4"/>
      <c r="ED1465" s="4"/>
      <c r="EE1465" s="4"/>
      <c r="EF1465" s="4"/>
      <c r="EG1465" s="4"/>
      <c r="EH1465" s="4"/>
      <c r="EI1465" s="4"/>
      <c r="EJ1465" s="4"/>
      <c r="EK1465" s="4"/>
      <c r="EL1465" s="4"/>
      <c r="EM1465" s="4"/>
      <c r="EN1465" s="4"/>
      <c r="EO1465" s="4"/>
      <c r="EP1465" s="4"/>
      <c r="EQ1465" s="4"/>
      <c r="ER1465" s="4"/>
      <c r="ES1465" s="4"/>
      <c r="ET1465" s="4"/>
      <c r="EU1465" s="4"/>
      <c r="EV1465" s="4"/>
      <c r="EW1465" s="4"/>
      <c r="EX1465" s="4"/>
      <c r="EY1465" s="4"/>
      <c r="EZ1465" s="4"/>
      <c r="FA1465" s="4"/>
      <c r="FB1465" s="4"/>
      <c r="FC1465" s="4"/>
      <c r="FD1465" s="4"/>
      <c r="FE1465" s="4"/>
      <c r="FF1465" s="4"/>
      <c r="FG1465" s="4"/>
      <c r="FH1465" s="4"/>
      <c r="FI1465" s="4"/>
      <c r="FJ1465" s="4"/>
      <c r="FK1465" s="4"/>
      <c r="FL1465" s="4"/>
      <c r="FM1465" s="4"/>
      <c r="FN1465" s="4"/>
      <c r="FO1465" s="4"/>
      <c r="FP1465" s="4"/>
      <c r="FQ1465" s="4"/>
      <c r="FR1465" s="4"/>
    </row>
    <row r="1466" spans="19:174" s="10" customFormat="1" x14ac:dyDescent="0.25">
      <c r="S1466" s="92"/>
      <c r="T1466" s="1"/>
      <c r="U1466" s="1"/>
      <c r="V1466" s="1"/>
      <c r="W1466" s="1"/>
      <c r="X1466" s="1"/>
      <c r="Y1466" s="1"/>
      <c r="Z1466" s="2"/>
      <c r="AA1466" s="2"/>
      <c r="AB1466" s="2"/>
      <c r="AC1466" s="2"/>
      <c r="AD1466" s="2"/>
      <c r="AE1466" s="2"/>
      <c r="AF1466" s="2"/>
      <c r="AG1466" s="2"/>
      <c r="AH1466" s="2"/>
      <c r="AI1466" s="2"/>
      <c r="AJ1466" s="2"/>
      <c r="AK1466" s="2"/>
      <c r="AL1466" s="2"/>
      <c r="AM1466" s="2"/>
      <c r="AN1466" s="2"/>
      <c r="AO1466" s="2"/>
      <c r="AP1466" s="2"/>
      <c r="AQ1466" s="2"/>
      <c r="AR1466" s="2"/>
      <c r="AS1466" s="2"/>
      <c r="AT1466" s="2"/>
      <c r="AU1466" s="2"/>
      <c r="AV1466" s="2"/>
      <c r="AW1466" s="2"/>
      <c r="AX1466" s="2"/>
      <c r="AY1466" s="2"/>
      <c r="AZ1466" s="2"/>
      <c r="BA1466" s="2"/>
      <c r="BB1466" s="2"/>
      <c r="BC1466" s="2"/>
      <c r="BD1466" s="2"/>
      <c r="BE1466" s="2"/>
      <c r="BF1466" s="2"/>
      <c r="BG1466" s="2"/>
      <c r="BH1466" s="2"/>
      <c r="BI1466" s="2"/>
      <c r="BJ1466" s="2"/>
      <c r="BK1466" s="2"/>
      <c r="BL1466" s="2"/>
      <c r="BM1466" s="2"/>
      <c r="BN1466" s="2"/>
      <c r="BO1466" s="2"/>
      <c r="BP1466" s="2"/>
      <c r="BQ1466" s="3"/>
      <c r="BR1466" s="4"/>
      <c r="BS1466" s="4"/>
      <c r="BT1466" s="4"/>
      <c r="BU1466" s="4"/>
      <c r="BV1466" s="4"/>
      <c r="BW1466" s="4"/>
      <c r="BX1466" s="4"/>
      <c r="BY1466" s="4"/>
      <c r="BZ1466" s="4"/>
      <c r="CA1466" s="4"/>
      <c r="CB1466" s="4"/>
      <c r="CC1466" s="4"/>
      <c r="CD1466" s="4"/>
      <c r="CE1466" s="4"/>
      <c r="CF1466" s="4"/>
      <c r="CG1466" s="4"/>
      <c r="CH1466" s="4"/>
      <c r="CI1466" s="4"/>
      <c r="CJ1466" s="4"/>
      <c r="CK1466" s="4"/>
      <c r="CL1466" s="4"/>
      <c r="CM1466" s="4"/>
      <c r="CN1466" s="4"/>
      <c r="CO1466" s="4"/>
      <c r="CP1466" s="4"/>
      <c r="CQ1466" s="4"/>
      <c r="CR1466" s="4"/>
      <c r="CS1466" s="4"/>
      <c r="CT1466" s="4"/>
      <c r="CU1466" s="4"/>
      <c r="CV1466" s="4"/>
      <c r="CW1466" s="4"/>
      <c r="CX1466" s="4"/>
      <c r="CY1466" s="4"/>
      <c r="CZ1466" s="4"/>
      <c r="DA1466" s="4"/>
      <c r="DB1466" s="4"/>
      <c r="DC1466" s="4"/>
      <c r="DD1466" s="4"/>
      <c r="DE1466" s="4"/>
      <c r="DF1466" s="4"/>
      <c r="DG1466" s="4"/>
      <c r="DH1466" s="4"/>
      <c r="DI1466" s="4"/>
      <c r="DJ1466" s="4"/>
      <c r="DK1466" s="4"/>
      <c r="DL1466" s="4"/>
      <c r="DM1466" s="4"/>
      <c r="DN1466" s="4"/>
      <c r="DO1466" s="4"/>
      <c r="DP1466" s="4"/>
      <c r="DQ1466" s="4"/>
      <c r="DR1466" s="4"/>
      <c r="DS1466" s="4"/>
      <c r="DT1466" s="4"/>
      <c r="DU1466" s="4"/>
      <c r="DV1466" s="4"/>
      <c r="DW1466" s="4"/>
      <c r="DX1466" s="4"/>
      <c r="DY1466" s="4"/>
      <c r="DZ1466" s="4"/>
      <c r="EA1466" s="4"/>
      <c r="EB1466" s="4"/>
      <c r="EC1466" s="4"/>
      <c r="ED1466" s="4"/>
      <c r="EE1466" s="4"/>
      <c r="EF1466" s="4"/>
      <c r="EG1466" s="4"/>
      <c r="EH1466" s="4"/>
      <c r="EI1466" s="4"/>
      <c r="EJ1466" s="4"/>
      <c r="EK1466" s="4"/>
      <c r="EL1466" s="4"/>
      <c r="EM1466" s="4"/>
      <c r="EN1466" s="4"/>
      <c r="EO1466" s="4"/>
      <c r="EP1466" s="4"/>
      <c r="EQ1466" s="4"/>
      <c r="ER1466" s="4"/>
      <c r="ES1466" s="4"/>
      <c r="ET1466" s="4"/>
      <c r="EU1466" s="4"/>
      <c r="EV1466" s="4"/>
      <c r="EW1466" s="4"/>
      <c r="EX1466" s="4"/>
      <c r="EY1466" s="4"/>
      <c r="EZ1466" s="4"/>
      <c r="FA1466" s="4"/>
      <c r="FB1466" s="4"/>
      <c r="FC1466" s="4"/>
      <c r="FD1466" s="4"/>
      <c r="FE1466" s="4"/>
      <c r="FF1466" s="4"/>
      <c r="FG1466" s="4"/>
      <c r="FH1466" s="4"/>
      <c r="FI1466" s="4"/>
      <c r="FJ1466" s="4"/>
      <c r="FK1466" s="4"/>
      <c r="FL1466" s="4"/>
      <c r="FM1466" s="4"/>
      <c r="FN1466" s="4"/>
      <c r="FO1466" s="4"/>
      <c r="FP1466" s="4"/>
      <c r="FQ1466" s="4"/>
      <c r="FR1466" s="4"/>
    </row>
    <row r="1467" spans="19:174" s="10" customFormat="1" x14ac:dyDescent="0.25">
      <c r="S1467" s="92"/>
      <c r="T1467" s="1"/>
      <c r="U1467" s="1"/>
      <c r="V1467" s="1"/>
      <c r="W1467" s="1"/>
      <c r="X1467" s="1"/>
      <c r="Y1467" s="1"/>
      <c r="Z1467" s="2"/>
      <c r="AA1467" s="2"/>
      <c r="AB1467" s="2"/>
      <c r="AC1467" s="2"/>
      <c r="AD1467" s="2"/>
      <c r="AE1467" s="2"/>
      <c r="AF1467" s="2"/>
      <c r="AG1467" s="2"/>
      <c r="AH1467" s="2"/>
      <c r="AI1467" s="2"/>
      <c r="AJ1467" s="2"/>
      <c r="AK1467" s="2"/>
      <c r="AL1467" s="2"/>
      <c r="AM1467" s="2"/>
      <c r="AN1467" s="2"/>
      <c r="AO1467" s="2"/>
      <c r="AP1467" s="2"/>
      <c r="AQ1467" s="2"/>
      <c r="AR1467" s="2"/>
      <c r="AS1467" s="2"/>
      <c r="AT1467" s="2"/>
      <c r="AU1467" s="2"/>
      <c r="AV1467" s="2"/>
      <c r="AW1467" s="2"/>
      <c r="AX1467" s="2"/>
      <c r="AY1467" s="2"/>
      <c r="AZ1467" s="2"/>
      <c r="BA1467" s="2"/>
      <c r="BB1467" s="2"/>
      <c r="BC1467" s="2"/>
      <c r="BD1467" s="2"/>
      <c r="BE1467" s="2"/>
      <c r="BF1467" s="2"/>
      <c r="BG1467" s="2"/>
      <c r="BH1467" s="2"/>
      <c r="BI1467" s="2"/>
      <c r="BJ1467" s="2"/>
      <c r="BK1467" s="2"/>
      <c r="BL1467" s="2"/>
      <c r="BM1467" s="2"/>
      <c r="BN1467" s="2"/>
      <c r="BO1467" s="2"/>
      <c r="BP1467" s="2"/>
      <c r="BQ1467" s="3"/>
      <c r="BR1467" s="4"/>
      <c r="BS1467" s="4"/>
      <c r="BT1467" s="4"/>
      <c r="BU1467" s="4"/>
      <c r="BV1467" s="4"/>
      <c r="BW1467" s="4"/>
      <c r="BX1467" s="4"/>
      <c r="BY1467" s="4"/>
      <c r="BZ1467" s="4"/>
      <c r="CA1467" s="4"/>
      <c r="CB1467" s="4"/>
      <c r="CC1467" s="4"/>
      <c r="CD1467" s="4"/>
      <c r="CE1467" s="4"/>
      <c r="CF1467" s="4"/>
      <c r="CG1467" s="4"/>
      <c r="CH1467" s="4"/>
      <c r="CI1467" s="4"/>
      <c r="CJ1467" s="4"/>
      <c r="CK1467" s="4"/>
      <c r="CL1467" s="4"/>
      <c r="CM1467" s="4"/>
      <c r="CN1467" s="4"/>
      <c r="CO1467" s="4"/>
      <c r="CP1467" s="4"/>
      <c r="CQ1467" s="4"/>
      <c r="CR1467" s="4"/>
      <c r="CS1467" s="4"/>
      <c r="CT1467" s="4"/>
      <c r="CU1467" s="4"/>
      <c r="CV1467" s="4"/>
      <c r="CW1467" s="4"/>
      <c r="CX1467" s="4"/>
      <c r="CY1467" s="4"/>
      <c r="CZ1467" s="4"/>
      <c r="DA1467" s="4"/>
      <c r="DB1467" s="4"/>
      <c r="DC1467" s="4"/>
      <c r="DD1467" s="4"/>
      <c r="DE1467" s="4"/>
      <c r="DF1467" s="4"/>
      <c r="DG1467" s="4"/>
      <c r="DH1467" s="4"/>
      <c r="DI1467" s="4"/>
      <c r="DJ1467" s="4"/>
      <c r="DK1467" s="4"/>
      <c r="DL1467" s="4"/>
      <c r="DM1467" s="4"/>
      <c r="DN1467" s="4"/>
      <c r="DO1467" s="4"/>
      <c r="DP1467" s="4"/>
      <c r="DQ1467" s="4"/>
      <c r="DR1467" s="4"/>
      <c r="DS1467" s="4"/>
      <c r="DT1467" s="4"/>
      <c r="DU1467" s="4"/>
      <c r="DV1467" s="4"/>
      <c r="DW1467" s="4"/>
      <c r="DX1467" s="4"/>
      <c r="DY1467" s="4"/>
      <c r="DZ1467" s="4"/>
      <c r="EA1467" s="4"/>
      <c r="EB1467" s="4"/>
      <c r="EC1467" s="4"/>
      <c r="ED1467" s="4"/>
      <c r="EE1467" s="4"/>
      <c r="EF1467" s="4"/>
      <c r="EG1467" s="4"/>
      <c r="EH1467" s="4"/>
      <c r="EI1467" s="4"/>
      <c r="EJ1467" s="4"/>
      <c r="EK1467" s="4"/>
      <c r="EL1467" s="4"/>
      <c r="EM1467" s="4"/>
      <c r="EN1467" s="4"/>
      <c r="EO1467" s="4"/>
      <c r="EP1467" s="4"/>
      <c r="EQ1467" s="4"/>
      <c r="ER1467" s="4"/>
      <c r="ES1467" s="4"/>
      <c r="ET1467" s="4"/>
      <c r="EU1467" s="4"/>
      <c r="EV1467" s="4"/>
      <c r="EW1467" s="4"/>
      <c r="EX1467" s="4"/>
      <c r="EY1467" s="4"/>
      <c r="EZ1467" s="4"/>
      <c r="FA1467" s="4"/>
      <c r="FB1467" s="4"/>
      <c r="FC1467" s="4"/>
      <c r="FD1467" s="4"/>
      <c r="FE1467" s="4"/>
      <c r="FF1467" s="4"/>
      <c r="FG1467" s="4"/>
      <c r="FH1467" s="4"/>
      <c r="FI1467" s="4"/>
      <c r="FJ1467" s="4"/>
      <c r="FK1467" s="4"/>
      <c r="FL1467" s="4"/>
      <c r="FM1467" s="4"/>
      <c r="FN1467" s="4"/>
      <c r="FO1467" s="4"/>
      <c r="FP1467" s="4"/>
      <c r="FQ1467" s="4"/>
      <c r="FR1467" s="4"/>
    </row>
    <row r="1468" spans="19:174" s="10" customFormat="1" x14ac:dyDescent="0.25">
      <c r="S1468" s="92"/>
      <c r="T1468" s="1"/>
      <c r="U1468" s="1"/>
      <c r="V1468" s="1"/>
      <c r="W1468" s="1"/>
      <c r="X1468" s="1"/>
      <c r="Y1468" s="1"/>
      <c r="Z1468" s="2"/>
      <c r="AA1468" s="2"/>
      <c r="AB1468" s="2"/>
      <c r="AC1468" s="2"/>
      <c r="AD1468" s="2"/>
      <c r="AE1468" s="2"/>
      <c r="AF1468" s="2"/>
      <c r="AG1468" s="2"/>
      <c r="AH1468" s="2"/>
      <c r="AI1468" s="2"/>
      <c r="AJ1468" s="2"/>
      <c r="AK1468" s="2"/>
      <c r="AL1468" s="2"/>
      <c r="AM1468" s="2"/>
      <c r="AN1468" s="2"/>
      <c r="AO1468" s="2"/>
      <c r="AP1468" s="2"/>
      <c r="AQ1468" s="2"/>
      <c r="AR1468" s="2"/>
      <c r="AS1468" s="2"/>
      <c r="AT1468" s="2"/>
      <c r="AU1468" s="2"/>
      <c r="AV1468" s="2"/>
      <c r="AW1468" s="2"/>
      <c r="AX1468" s="2"/>
      <c r="AY1468" s="2"/>
      <c r="AZ1468" s="2"/>
      <c r="BA1468" s="2"/>
      <c r="BB1468" s="2"/>
      <c r="BC1468" s="2"/>
      <c r="BD1468" s="2"/>
      <c r="BE1468" s="2"/>
      <c r="BF1468" s="2"/>
      <c r="BG1468" s="2"/>
      <c r="BH1468" s="2"/>
      <c r="BI1468" s="2"/>
      <c r="BJ1468" s="2"/>
      <c r="BK1468" s="2"/>
      <c r="BL1468" s="2"/>
      <c r="BM1468" s="2"/>
      <c r="BN1468" s="2"/>
      <c r="BO1468" s="2"/>
      <c r="BP1468" s="2"/>
      <c r="BQ1468" s="3"/>
      <c r="BR1468" s="4"/>
      <c r="BS1468" s="4"/>
      <c r="BT1468" s="4"/>
      <c r="BU1468" s="4"/>
      <c r="BV1468" s="4"/>
      <c r="BW1468" s="4"/>
      <c r="BX1468" s="4"/>
      <c r="BY1468" s="4"/>
      <c r="BZ1468" s="4"/>
      <c r="CA1468" s="4"/>
      <c r="CB1468" s="4"/>
      <c r="CC1468" s="4"/>
      <c r="CD1468" s="4"/>
      <c r="CE1468" s="4"/>
      <c r="CF1468" s="4"/>
      <c r="CG1468" s="4"/>
      <c r="CH1468" s="4"/>
      <c r="CI1468" s="4"/>
      <c r="CJ1468" s="4"/>
      <c r="CK1468" s="4"/>
      <c r="CL1468" s="4"/>
      <c r="CM1468" s="4"/>
      <c r="CN1468" s="4"/>
      <c r="CO1468" s="4"/>
      <c r="CP1468" s="4"/>
      <c r="CQ1468" s="4"/>
      <c r="CR1468" s="4"/>
      <c r="CS1468" s="4"/>
      <c r="CT1468" s="4"/>
      <c r="CU1468" s="4"/>
      <c r="CV1468" s="4"/>
      <c r="CW1468" s="4"/>
      <c r="CX1468" s="4"/>
      <c r="CY1468" s="4"/>
      <c r="CZ1468" s="4"/>
      <c r="DA1468" s="4"/>
      <c r="DB1468" s="4"/>
      <c r="DC1468" s="4"/>
      <c r="DD1468" s="4"/>
      <c r="DE1468" s="4"/>
      <c r="DF1468" s="4"/>
      <c r="DG1468" s="4"/>
      <c r="DH1468" s="4"/>
      <c r="DI1468" s="4"/>
      <c r="DJ1468" s="4"/>
      <c r="DK1468" s="4"/>
      <c r="DL1468" s="4"/>
      <c r="DM1468" s="4"/>
      <c r="DN1468" s="4"/>
      <c r="DO1468" s="4"/>
      <c r="DP1468" s="4"/>
      <c r="DQ1468" s="4"/>
      <c r="DR1468" s="4"/>
      <c r="DS1468" s="4"/>
      <c r="DT1468" s="4"/>
      <c r="DU1468" s="4"/>
      <c r="DV1468" s="4"/>
      <c r="DW1468" s="4"/>
      <c r="DX1468" s="4"/>
      <c r="DY1468" s="4"/>
      <c r="DZ1468" s="4"/>
      <c r="EA1468" s="4"/>
      <c r="EB1468" s="4"/>
      <c r="EC1468" s="4"/>
      <c r="ED1468" s="4"/>
      <c r="EE1468" s="4"/>
      <c r="EF1468" s="4"/>
      <c r="EG1468" s="4"/>
      <c r="EH1468" s="4"/>
      <c r="EI1468" s="4"/>
      <c r="EJ1468" s="4"/>
      <c r="EK1468" s="4"/>
      <c r="EL1468" s="4"/>
      <c r="EM1468" s="4"/>
      <c r="EN1468" s="4"/>
      <c r="EO1468" s="4"/>
      <c r="EP1468" s="4"/>
      <c r="EQ1468" s="4"/>
      <c r="ER1468" s="4"/>
      <c r="ES1468" s="4"/>
      <c r="ET1468" s="4"/>
      <c r="EU1468" s="4"/>
      <c r="EV1468" s="4"/>
      <c r="EW1468" s="4"/>
      <c r="EX1468" s="4"/>
      <c r="EY1468" s="4"/>
      <c r="EZ1468" s="4"/>
      <c r="FA1468" s="4"/>
      <c r="FB1468" s="4"/>
      <c r="FC1468" s="4"/>
      <c r="FD1468" s="4"/>
      <c r="FE1468" s="4"/>
      <c r="FF1468" s="4"/>
      <c r="FG1468" s="4"/>
      <c r="FH1468" s="4"/>
      <c r="FI1468" s="4"/>
      <c r="FJ1468" s="4"/>
      <c r="FK1468" s="4"/>
      <c r="FL1468" s="4"/>
      <c r="FM1468" s="4"/>
      <c r="FN1468" s="4"/>
      <c r="FO1468" s="4"/>
      <c r="FP1468" s="4"/>
      <c r="FQ1468" s="4"/>
      <c r="FR1468" s="4"/>
    </row>
    <row r="1469" spans="19:174" s="10" customFormat="1" x14ac:dyDescent="0.25">
      <c r="S1469" s="92"/>
      <c r="T1469" s="1"/>
      <c r="U1469" s="1"/>
      <c r="V1469" s="1"/>
      <c r="W1469" s="1"/>
      <c r="X1469" s="1"/>
      <c r="Y1469" s="1"/>
      <c r="Z1469" s="2"/>
      <c r="AA1469" s="2"/>
      <c r="AB1469" s="2"/>
      <c r="AC1469" s="2"/>
      <c r="AD1469" s="2"/>
      <c r="AE1469" s="2"/>
      <c r="AF1469" s="2"/>
      <c r="AG1469" s="2"/>
      <c r="AH1469" s="2"/>
      <c r="AI1469" s="2"/>
      <c r="AJ1469" s="2"/>
      <c r="AK1469" s="2"/>
      <c r="AL1469" s="2"/>
      <c r="AM1469" s="2"/>
      <c r="AN1469" s="2"/>
      <c r="AO1469" s="2"/>
      <c r="AP1469" s="2"/>
      <c r="AQ1469" s="2"/>
      <c r="AR1469" s="2"/>
      <c r="AS1469" s="2"/>
      <c r="AT1469" s="2"/>
      <c r="AU1469" s="2"/>
      <c r="AV1469" s="2"/>
      <c r="AW1469" s="2"/>
      <c r="AX1469" s="2"/>
      <c r="AY1469" s="2"/>
      <c r="AZ1469" s="2"/>
      <c r="BA1469" s="2"/>
      <c r="BB1469" s="2"/>
      <c r="BC1469" s="2"/>
      <c r="BD1469" s="2"/>
      <c r="BE1469" s="2"/>
      <c r="BF1469" s="2"/>
      <c r="BG1469" s="2"/>
      <c r="BH1469" s="2"/>
      <c r="BI1469" s="2"/>
      <c r="BJ1469" s="2"/>
      <c r="BK1469" s="2"/>
      <c r="BL1469" s="2"/>
      <c r="BM1469" s="2"/>
      <c r="BN1469" s="2"/>
      <c r="BO1469" s="2"/>
      <c r="BP1469" s="2"/>
      <c r="BQ1469" s="3"/>
      <c r="BR1469" s="4"/>
      <c r="BS1469" s="4"/>
      <c r="BT1469" s="4"/>
      <c r="BU1469" s="4"/>
      <c r="BV1469" s="4"/>
      <c r="BW1469" s="4"/>
      <c r="BX1469" s="4"/>
      <c r="BY1469" s="4"/>
      <c r="BZ1469" s="4"/>
      <c r="CA1469" s="4"/>
      <c r="CB1469" s="4"/>
      <c r="CC1469" s="4"/>
      <c r="CD1469" s="4"/>
      <c r="CE1469" s="4"/>
      <c r="CF1469" s="4"/>
      <c r="CG1469" s="4"/>
      <c r="CH1469" s="4"/>
      <c r="CI1469" s="4"/>
      <c r="CJ1469" s="4"/>
      <c r="CK1469" s="4"/>
      <c r="CL1469" s="4"/>
      <c r="CM1469" s="4"/>
      <c r="CN1469" s="4"/>
      <c r="CO1469" s="4"/>
      <c r="CP1469" s="4"/>
      <c r="CQ1469" s="4"/>
      <c r="CR1469" s="4"/>
      <c r="CS1469" s="4"/>
      <c r="CT1469" s="4"/>
      <c r="CU1469" s="4"/>
      <c r="CV1469" s="4"/>
      <c r="CW1469" s="4"/>
      <c r="CX1469" s="4"/>
      <c r="CY1469" s="4"/>
      <c r="CZ1469" s="4"/>
      <c r="DA1469" s="4"/>
      <c r="DB1469" s="4"/>
      <c r="DC1469" s="4"/>
      <c r="DD1469" s="4"/>
      <c r="DE1469" s="4"/>
      <c r="DF1469" s="4"/>
      <c r="DG1469" s="4"/>
      <c r="DH1469" s="4"/>
      <c r="DI1469" s="4"/>
      <c r="DJ1469" s="4"/>
      <c r="DK1469" s="4"/>
      <c r="DL1469" s="4"/>
      <c r="DM1469" s="4"/>
      <c r="DN1469" s="4"/>
      <c r="DO1469" s="4"/>
      <c r="DP1469" s="4"/>
      <c r="DQ1469" s="4"/>
      <c r="DR1469" s="4"/>
      <c r="DS1469" s="4"/>
      <c r="DT1469" s="4"/>
      <c r="DU1469" s="4"/>
      <c r="DV1469" s="4"/>
      <c r="DW1469" s="4"/>
      <c r="DX1469" s="4"/>
      <c r="DY1469" s="4"/>
      <c r="DZ1469" s="4"/>
      <c r="EA1469" s="4"/>
      <c r="EB1469" s="4"/>
      <c r="EC1469" s="4"/>
      <c r="ED1469" s="4"/>
      <c r="EE1469" s="4"/>
      <c r="EF1469" s="4"/>
      <c r="EG1469" s="4"/>
      <c r="EH1469" s="4"/>
      <c r="EI1469" s="4"/>
      <c r="EJ1469" s="4"/>
      <c r="EK1469" s="4"/>
      <c r="EL1469" s="4"/>
      <c r="EM1469" s="4"/>
      <c r="EN1469" s="4"/>
      <c r="EO1469" s="4"/>
      <c r="EP1469" s="4"/>
      <c r="EQ1469" s="4"/>
      <c r="ER1469" s="4"/>
      <c r="ES1469" s="4"/>
      <c r="ET1469" s="4"/>
      <c r="EU1469" s="4"/>
      <c r="EV1469" s="4"/>
      <c r="EW1469" s="4"/>
      <c r="EX1469" s="4"/>
      <c r="EY1469" s="4"/>
      <c r="EZ1469" s="4"/>
      <c r="FA1469" s="4"/>
      <c r="FB1469" s="4"/>
      <c r="FC1469" s="4"/>
      <c r="FD1469" s="4"/>
      <c r="FE1469" s="4"/>
      <c r="FF1469" s="4"/>
      <c r="FG1469" s="4"/>
      <c r="FH1469" s="4"/>
      <c r="FI1469" s="4"/>
      <c r="FJ1469" s="4"/>
      <c r="FK1469" s="4"/>
      <c r="FL1469" s="4"/>
      <c r="FM1469" s="4"/>
      <c r="FN1469" s="4"/>
      <c r="FO1469" s="4"/>
      <c r="FP1469" s="4"/>
      <c r="FQ1469" s="4"/>
      <c r="FR1469" s="4"/>
    </row>
    <row r="1470" spans="19:174" s="10" customFormat="1" x14ac:dyDescent="0.25">
      <c r="S1470" s="92"/>
      <c r="T1470" s="1"/>
      <c r="U1470" s="1"/>
      <c r="V1470" s="1"/>
      <c r="W1470" s="1"/>
      <c r="X1470" s="1"/>
      <c r="Y1470" s="1"/>
      <c r="Z1470" s="2"/>
      <c r="AA1470" s="2"/>
      <c r="AB1470" s="2"/>
      <c r="AC1470" s="2"/>
      <c r="AD1470" s="2"/>
      <c r="AE1470" s="2"/>
      <c r="AF1470" s="2"/>
      <c r="AG1470" s="2"/>
      <c r="AH1470" s="2"/>
      <c r="AI1470" s="2"/>
      <c r="AJ1470" s="2"/>
      <c r="AK1470" s="2"/>
      <c r="AL1470" s="2"/>
      <c r="AM1470" s="2"/>
      <c r="AN1470" s="2"/>
      <c r="AO1470" s="2"/>
      <c r="AP1470" s="2"/>
      <c r="AQ1470" s="2"/>
      <c r="AR1470" s="2"/>
      <c r="AS1470" s="2"/>
      <c r="AT1470" s="2"/>
      <c r="AU1470" s="2"/>
      <c r="AV1470" s="2"/>
      <c r="AW1470" s="2"/>
      <c r="AX1470" s="2"/>
      <c r="AY1470" s="2"/>
      <c r="AZ1470" s="2"/>
      <c r="BA1470" s="2"/>
      <c r="BB1470" s="2"/>
      <c r="BC1470" s="2"/>
      <c r="BD1470" s="2"/>
      <c r="BE1470" s="2"/>
      <c r="BF1470" s="2"/>
      <c r="BG1470" s="2"/>
      <c r="BH1470" s="2"/>
      <c r="BI1470" s="2"/>
      <c r="BJ1470" s="2"/>
      <c r="BK1470" s="2"/>
      <c r="BL1470" s="2"/>
      <c r="BM1470" s="2"/>
      <c r="BN1470" s="2"/>
      <c r="BO1470" s="2"/>
      <c r="BP1470" s="2"/>
      <c r="BQ1470" s="3"/>
      <c r="BR1470" s="4"/>
      <c r="BS1470" s="4"/>
      <c r="BT1470" s="4"/>
      <c r="BU1470" s="4"/>
      <c r="BV1470" s="4"/>
      <c r="BW1470" s="4"/>
      <c r="BX1470" s="4"/>
      <c r="BY1470" s="4"/>
      <c r="BZ1470" s="4"/>
      <c r="CA1470" s="4"/>
      <c r="CB1470" s="4"/>
      <c r="CC1470" s="4"/>
      <c r="CD1470" s="4"/>
      <c r="CE1470" s="4"/>
      <c r="CF1470" s="4"/>
      <c r="CG1470" s="4"/>
      <c r="CH1470" s="4"/>
      <c r="CI1470" s="4"/>
      <c r="CJ1470" s="4"/>
      <c r="CK1470" s="4"/>
      <c r="CL1470" s="4"/>
      <c r="CM1470" s="4"/>
      <c r="CN1470" s="4"/>
      <c r="CO1470" s="4"/>
      <c r="CP1470" s="4"/>
      <c r="CQ1470" s="4"/>
      <c r="CR1470" s="4"/>
      <c r="CS1470" s="4"/>
      <c r="CT1470" s="4"/>
      <c r="CU1470" s="4"/>
      <c r="CV1470" s="4"/>
      <c r="CW1470" s="4"/>
      <c r="CX1470" s="4"/>
      <c r="CY1470" s="4"/>
      <c r="CZ1470" s="4"/>
      <c r="DA1470" s="4"/>
      <c r="DB1470" s="4"/>
      <c r="DC1470" s="4"/>
      <c r="DD1470" s="4"/>
      <c r="DE1470" s="4"/>
      <c r="DF1470" s="4"/>
      <c r="DG1470" s="4"/>
      <c r="DH1470" s="4"/>
      <c r="DI1470" s="4"/>
      <c r="DJ1470" s="4"/>
      <c r="DK1470" s="4"/>
      <c r="DL1470" s="4"/>
      <c r="DM1470" s="4"/>
      <c r="DN1470" s="4"/>
      <c r="DO1470" s="4"/>
      <c r="DP1470" s="4"/>
      <c r="DQ1470" s="4"/>
      <c r="DR1470" s="4"/>
      <c r="DS1470" s="4"/>
      <c r="DT1470" s="4"/>
      <c r="DU1470" s="4"/>
      <c r="DV1470" s="4"/>
      <c r="DW1470" s="4"/>
      <c r="DX1470" s="4"/>
      <c r="DY1470" s="4"/>
      <c r="DZ1470" s="4"/>
      <c r="EA1470" s="4"/>
      <c r="EB1470" s="4"/>
      <c r="EC1470" s="4"/>
      <c r="ED1470" s="4"/>
      <c r="EE1470" s="4"/>
      <c r="EF1470" s="4"/>
      <c r="EG1470" s="4"/>
      <c r="EH1470" s="4"/>
      <c r="EI1470" s="4"/>
      <c r="EJ1470" s="4"/>
      <c r="EK1470" s="4"/>
      <c r="EL1470" s="4"/>
      <c r="EM1470" s="4"/>
      <c r="EN1470" s="4"/>
      <c r="EO1470" s="4"/>
      <c r="EP1470" s="4"/>
      <c r="EQ1470" s="4"/>
      <c r="ER1470" s="4"/>
      <c r="ES1470" s="4"/>
      <c r="ET1470" s="4"/>
      <c r="EU1470" s="4"/>
      <c r="EV1470" s="4"/>
      <c r="EW1470" s="4"/>
      <c r="EX1470" s="4"/>
      <c r="EY1470" s="4"/>
      <c r="EZ1470" s="4"/>
      <c r="FA1470" s="4"/>
      <c r="FB1470" s="4"/>
      <c r="FC1470" s="4"/>
      <c r="FD1470" s="4"/>
      <c r="FE1470" s="4"/>
      <c r="FF1470" s="4"/>
      <c r="FG1470" s="4"/>
      <c r="FH1470" s="4"/>
      <c r="FI1470" s="4"/>
      <c r="FJ1470" s="4"/>
      <c r="FK1470" s="4"/>
      <c r="FL1470" s="4"/>
      <c r="FM1470" s="4"/>
      <c r="FN1470" s="4"/>
      <c r="FO1470" s="4"/>
      <c r="FP1470" s="4"/>
      <c r="FQ1470" s="4"/>
      <c r="FR1470" s="4"/>
    </row>
    <row r="1471" spans="19:174" s="10" customFormat="1" x14ac:dyDescent="0.25">
      <c r="S1471" s="92"/>
      <c r="T1471" s="1"/>
      <c r="U1471" s="1"/>
      <c r="V1471" s="1"/>
      <c r="W1471" s="1"/>
      <c r="X1471" s="1"/>
      <c r="Y1471" s="1"/>
      <c r="Z1471" s="2"/>
      <c r="AA1471" s="2"/>
      <c r="AB1471" s="2"/>
      <c r="AC1471" s="2"/>
      <c r="AD1471" s="2"/>
      <c r="AE1471" s="2"/>
      <c r="AF1471" s="2"/>
      <c r="AG1471" s="2"/>
      <c r="AH1471" s="2"/>
      <c r="AI1471" s="2"/>
      <c r="AJ1471" s="2"/>
      <c r="AK1471" s="2"/>
      <c r="AL1471" s="2"/>
      <c r="AM1471" s="2"/>
      <c r="AN1471" s="2"/>
      <c r="AO1471" s="2"/>
      <c r="AP1471" s="2"/>
      <c r="AQ1471" s="2"/>
      <c r="AR1471" s="2"/>
      <c r="AS1471" s="2"/>
      <c r="AT1471" s="2"/>
      <c r="AU1471" s="2"/>
      <c r="AV1471" s="2"/>
      <c r="AW1471" s="2"/>
      <c r="AX1471" s="2"/>
      <c r="AY1471" s="2"/>
      <c r="AZ1471" s="2"/>
      <c r="BA1471" s="2"/>
      <c r="BB1471" s="2"/>
      <c r="BC1471" s="2"/>
      <c r="BD1471" s="2"/>
      <c r="BE1471" s="2"/>
      <c r="BF1471" s="2"/>
      <c r="BG1471" s="2"/>
      <c r="BH1471" s="2"/>
      <c r="BI1471" s="2"/>
      <c r="BJ1471" s="2"/>
      <c r="BK1471" s="2"/>
      <c r="BL1471" s="2"/>
      <c r="BM1471" s="2"/>
      <c r="BN1471" s="2"/>
      <c r="BO1471" s="2"/>
      <c r="BP1471" s="2"/>
      <c r="BQ1471" s="3"/>
      <c r="BR1471" s="4"/>
      <c r="BS1471" s="4"/>
      <c r="BT1471" s="4"/>
      <c r="BU1471" s="4"/>
      <c r="BV1471" s="4"/>
      <c r="BW1471" s="4"/>
      <c r="BX1471" s="4"/>
      <c r="BY1471" s="4"/>
      <c r="BZ1471" s="4"/>
      <c r="CA1471" s="4"/>
      <c r="CB1471" s="4"/>
      <c r="CC1471" s="4"/>
      <c r="CD1471" s="4"/>
      <c r="CE1471" s="4"/>
      <c r="CF1471" s="4"/>
      <c r="CG1471" s="4"/>
      <c r="CH1471" s="4"/>
      <c r="CI1471" s="4"/>
      <c r="CJ1471" s="4"/>
      <c r="CK1471" s="4"/>
      <c r="CL1471" s="4"/>
      <c r="CM1471" s="4"/>
      <c r="CN1471" s="4"/>
      <c r="CO1471" s="4"/>
      <c r="CP1471" s="4"/>
      <c r="CQ1471" s="4"/>
      <c r="CR1471" s="4"/>
      <c r="CS1471" s="4"/>
      <c r="CT1471" s="4"/>
      <c r="CU1471" s="4"/>
      <c r="CV1471" s="4"/>
      <c r="CW1471" s="4"/>
      <c r="CX1471" s="4"/>
      <c r="CY1471" s="4"/>
      <c r="CZ1471" s="4"/>
      <c r="DA1471" s="4"/>
      <c r="DB1471" s="4"/>
      <c r="DC1471" s="4"/>
      <c r="DD1471" s="4"/>
      <c r="DE1471" s="4"/>
      <c r="DF1471" s="4"/>
      <c r="DG1471" s="4"/>
      <c r="DH1471" s="4"/>
      <c r="DI1471" s="4"/>
      <c r="DJ1471" s="4"/>
      <c r="DK1471" s="4"/>
      <c r="DL1471" s="4"/>
      <c r="DM1471" s="4"/>
      <c r="DN1471" s="4"/>
      <c r="DO1471" s="4"/>
      <c r="DP1471" s="4"/>
      <c r="DQ1471" s="4"/>
      <c r="DR1471" s="4"/>
      <c r="DS1471" s="4"/>
      <c r="DT1471" s="4"/>
      <c r="DU1471" s="4"/>
      <c r="DV1471" s="4"/>
      <c r="DW1471" s="4"/>
      <c r="DX1471" s="4"/>
      <c r="DY1471" s="4"/>
      <c r="DZ1471" s="4"/>
      <c r="EA1471" s="4"/>
      <c r="EB1471" s="4"/>
      <c r="EC1471" s="4"/>
      <c r="ED1471" s="4"/>
      <c r="EE1471" s="4"/>
      <c r="EF1471" s="4"/>
      <c r="EG1471" s="4"/>
      <c r="EH1471" s="4"/>
      <c r="EI1471" s="4"/>
      <c r="EJ1471" s="4"/>
      <c r="EK1471" s="4"/>
      <c r="EL1471" s="4"/>
      <c r="EM1471" s="4"/>
      <c r="EN1471" s="4"/>
      <c r="EO1471" s="4"/>
      <c r="EP1471" s="4"/>
      <c r="EQ1471" s="4"/>
      <c r="ER1471" s="4"/>
      <c r="ES1471" s="4"/>
      <c r="ET1471" s="4"/>
      <c r="EU1471" s="4"/>
      <c r="EV1471" s="4"/>
      <c r="EW1471" s="4"/>
      <c r="EX1471" s="4"/>
      <c r="EY1471" s="4"/>
      <c r="EZ1471" s="4"/>
      <c r="FA1471" s="4"/>
      <c r="FB1471" s="4"/>
      <c r="FC1471" s="4"/>
      <c r="FD1471" s="4"/>
      <c r="FE1471" s="4"/>
      <c r="FF1471" s="4"/>
      <c r="FG1471" s="4"/>
      <c r="FH1471" s="4"/>
      <c r="FI1471" s="4"/>
      <c r="FJ1471" s="4"/>
      <c r="FK1471" s="4"/>
      <c r="FL1471" s="4"/>
      <c r="FM1471" s="4"/>
      <c r="FN1471" s="4"/>
      <c r="FO1471" s="4"/>
      <c r="FP1471" s="4"/>
      <c r="FQ1471" s="4"/>
      <c r="FR1471" s="4"/>
    </row>
    <row r="1472" spans="19:174" s="10" customFormat="1" x14ac:dyDescent="0.25">
      <c r="S1472" s="92"/>
      <c r="T1472" s="1"/>
      <c r="U1472" s="1"/>
      <c r="V1472" s="1"/>
      <c r="W1472" s="1"/>
      <c r="X1472" s="1"/>
      <c r="Y1472" s="1"/>
      <c r="Z1472" s="2"/>
      <c r="AA1472" s="2"/>
      <c r="AB1472" s="2"/>
      <c r="AC1472" s="2"/>
      <c r="AD1472" s="2"/>
      <c r="AE1472" s="2"/>
      <c r="AF1472" s="2"/>
      <c r="AG1472" s="2"/>
      <c r="AH1472" s="2"/>
      <c r="AI1472" s="2"/>
      <c r="AJ1472" s="2"/>
      <c r="AK1472" s="2"/>
      <c r="AL1472" s="2"/>
      <c r="AM1472" s="2"/>
      <c r="AN1472" s="2"/>
      <c r="AO1472" s="2"/>
      <c r="AP1472" s="2"/>
      <c r="AQ1472" s="2"/>
      <c r="AR1472" s="2"/>
      <c r="AS1472" s="2"/>
      <c r="AT1472" s="2"/>
      <c r="AU1472" s="2"/>
      <c r="AV1472" s="2"/>
      <c r="AW1472" s="2"/>
      <c r="AX1472" s="2"/>
      <c r="AY1472" s="2"/>
      <c r="AZ1472" s="2"/>
      <c r="BA1472" s="2"/>
      <c r="BB1472" s="2"/>
      <c r="BC1472" s="2"/>
      <c r="BD1472" s="2"/>
      <c r="BE1472" s="2"/>
      <c r="BF1472" s="2"/>
      <c r="BG1472" s="2"/>
      <c r="BH1472" s="2"/>
      <c r="BI1472" s="2"/>
      <c r="BJ1472" s="2"/>
      <c r="BK1472" s="2"/>
      <c r="BL1472" s="2"/>
      <c r="BM1472" s="2"/>
      <c r="BN1472" s="2"/>
      <c r="BO1472" s="2"/>
      <c r="BP1472" s="2"/>
      <c r="BQ1472" s="3"/>
      <c r="BR1472" s="4"/>
      <c r="BS1472" s="4"/>
      <c r="BT1472" s="4"/>
      <c r="BU1472" s="4"/>
      <c r="BV1472" s="4"/>
      <c r="BW1472" s="4"/>
      <c r="BX1472" s="4"/>
      <c r="BY1472" s="4"/>
      <c r="BZ1472" s="4"/>
      <c r="CA1472" s="4"/>
      <c r="CB1472" s="4"/>
      <c r="CC1472" s="4"/>
      <c r="CD1472" s="4"/>
      <c r="CE1472" s="4"/>
      <c r="CF1472" s="4"/>
      <c r="CG1472" s="4"/>
      <c r="CH1472" s="4"/>
      <c r="CI1472" s="4"/>
      <c r="CJ1472" s="4"/>
      <c r="CK1472" s="4"/>
      <c r="CL1472" s="4"/>
      <c r="CM1472" s="4"/>
      <c r="CN1472" s="4"/>
      <c r="CO1472" s="4"/>
      <c r="CP1472" s="4"/>
      <c r="CQ1472" s="4"/>
      <c r="CR1472" s="4"/>
      <c r="CS1472" s="4"/>
      <c r="CT1472" s="4"/>
      <c r="CU1472" s="4"/>
      <c r="CV1472" s="4"/>
      <c r="CW1472" s="4"/>
      <c r="CX1472" s="4"/>
      <c r="CY1472" s="4"/>
      <c r="CZ1472" s="4"/>
      <c r="DA1472" s="4"/>
      <c r="DB1472" s="4"/>
      <c r="DC1472" s="4"/>
      <c r="DD1472" s="4"/>
      <c r="DE1472" s="4"/>
      <c r="DF1472" s="4"/>
      <c r="DG1472" s="4"/>
      <c r="DH1472" s="4"/>
      <c r="DI1472" s="4"/>
      <c r="DJ1472" s="4"/>
      <c r="DK1472" s="4"/>
      <c r="DL1472" s="4"/>
      <c r="DM1472" s="4"/>
      <c r="DN1472" s="4"/>
      <c r="DO1472" s="4"/>
      <c r="DP1472" s="4"/>
      <c r="DQ1472" s="4"/>
      <c r="DR1472" s="4"/>
      <c r="DS1472" s="4"/>
      <c r="DT1472" s="4"/>
      <c r="DU1472" s="4"/>
      <c r="DV1472" s="4"/>
      <c r="DW1472" s="4"/>
      <c r="DX1472" s="4"/>
      <c r="DY1472" s="4"/>
      <c r="DZ1472" s="4"/>
      <c r="EA1472" s="4"/>
      <c r="EB1472" s="4"/>
      <c r="EC1472" s="4"/>
      <c r="ED1472" s="4"/>
      <c r="EE1472" s="4"/>
      <c r="EF1472" s="4"/>
      <c r="EG1472" s="4"/>
      <c r="EH1472" s="4"/>
      <c r="EI1472" s="4"/>
      <c r="EJ1472" s="4"/>
      <c r="EK1472" s="4"/>
      <c r="EL1472" s="4"/>
      <c r="EM1472" s="4"/>
      <c r="EN1472" s="4"/>
      <c r="EO1472" s="4"/>
      <c r="EP1472" s="4"/>
      <c r="EQ1472" s="4"/>
      <c r="ER1472" s="4"/>
      <c r="ES1472" s="4"/>
      <c r="ET1472" s="4"/>
      <c r="EU1472" s="4"/>
      <c r="EV1472" s="4"/>
      <c r="EW1472" s="4"/>
      <c r="EX1472" s="4"/>
      <c r="EY1472" s="4"/>
      <c r="EZ1472" s="4"/>
      <c r="FA1472" s="4"/>
      <c r="FB1472" s="4"/>
      <c r="FC1472" s="4"/>
      <c r="FD1472" s="4"/>
      <c r="FE1472" s="4"/>
      <c r="FF1472" s="4"/>
      <c r="FG1472" s="4"/>
      <c r="FH1472" s="4"/>
      <c r="FI1472" s="4"/>
      <c r="FJ1472" s="4"/>
      <c r="FK1472" s="4"/>
      <c r="FL1472" s="4"/>
      <c r="FM1472" s="4"/>
      <c r="FN1472" s="4"/>
      <c r="FO1472" s="4"/>
      <c r="FP1472" s="4"/>
      <c r="FQ1472" s="4"/>
      <c r="FR1472" s="4"/>
    </row>
    <row r="1473" spans="19:174" s="10" customFormat="1" x14ac:dyDescent="0.25">
      <c r="S1473" s="92"/>
      <c r="T1473" s="1"/>
      <c r="U1473" s="1"/>
      <c r="V1473" s="1"/>
      <c r="W1473" s="1"/>
      <c r="X1473" s="1"/>
      <c r="Y1473" s="1"/>
      <c r="Z1473" s="2"/>
      <c r="AA1473" s="2"/>
      <c r="AB1473" s="2"/>
      <c r="AC1473" s="2"/>
      <c r="AD1473" s="2"/>
      <c r="AE1473" s="2"/>
      <c r="AF1473" s="2"/>
      <c r="AG1473" s="2"/>
      <c r="AH1473" s="2"/>
      <c r="AI1473" s="2"/>
      <c r="AJ1473" s="2"/>
      <c r="AK1473" s="2"/>
      <c r="AL1473" s="2"/>
      <c r="AM1473" s="2"/>
      <c r="AN1473" s="2"/>
      <c r="AO1473" s="2"/>
      <c r="AP1473" s="2"/>
      <c r="AQ1473" s="2"/>
      <c r="AR1473" s="2"/>
      <c r="AS1473" s="2"/>
      <c r="AT1473" s="2"/>
      <c r="AU1473" s="2"/>
      <c r="AV1473" s="2"/>
      <c r="AW1473" s="2"/>
      <c r="AX1473" s="2"/>
      <c r="AY1473" s="2"/>
      <c r="AZ1473" s="2"/>
      <c r="BA1473" s="2"/>
      <c r="BB1473" s="2"/>
      <c r="BC1473" s="2"/>
      <c r="BD1473" s="2"/>
      <c r="BE1473" s="2"/>
      <c r="BF1473" s="2"/>
      <c r="BG1473" s="2"/>
      <c r="BH1473" s="2"/>
      <c r="BI1473" s="2"/>
      <c r="BJ1473" s="2"/>
      <c r="BK1473" s="2"/>
      <c r="BL1473" s="2"/>
      <c r="BM1473" s="2"/>
      <c r="BN1473" s="2"/>
      <c r="BO1473" s="2"/>
      <c r="BP1473" s="2"/>
      <c r="BQ1473" s="3"/>
      <c r="BR1473" s="4"/>
      <c r="BS1473" s="4"/>
      <c r="BT1473" s="4"/>
      <c r="BU1473" s="4"/>
      <c r="BV1473" s="4"/>
      <c r="BW1473" s="4"/>
      <c r="BX1473" s="4"/>
      <c r="BY1473" s="4"/>
      <c r="BZ1473" s="4"/>
      <c r="CA1473" s="4"/>
      <c r="CB1473" s="4"/>
      <c r="CC1473" s="4"/>
      <c r="CD1473" s="4"/>
      <c r="CE1473" s="4"/>
      <c r="CF1473" s="4"/>
      <c r="CG1473" s="4"/>
      <c r="CH1473" s="4"/>
      <c r="CI1473" s="4"/>
      <c r="CJ1473" s="4"/>
      <c r="CK1473" s="4"/>
      <c r="CL1473" s="4"/>
      <c r="CM1473" s="4"/>
      <c r="CN1473" s="4"/>
      <c r="CO1473" s="4"/>
      <c r="CP1473" s="4"/>
      <c r="CQ1473" s="4"/>
      <c r="CR1473" s="4"/>
      <c r="CS1473" s="4"/>
      <c r="CT1473" s="4"/>
      <c r="CU1473" s="4"/>
      <c r="CV1473" s="4"/>
      <c r="CW1473" s="4"/>
      <c r="CX1473" s="4"/>
      <c r="CY1473" s="4"/>
      <c r="CZ1473" s="4"/>
      <c r="DA1473" s="4"/>
      <c r="DB1473" s="4"/>
      <c r="DC1473" s="4"/>
      <c r="DD1473" s="4"/>
      <c r="DE1473" s="4"/>
      <c r="DF1473" s="4"/>
      <c r="DG1473" s="4"/>
      <c r="DH1473" s="4"/>
      <c r="DI1473" s="4"/>
      <c r="DJ1473" s="4"/>
      <c r="DK1473" s="4"/>
      <c r="DL1473" s="4"/>
      <c r="DM1473" s="4"/>
      <c r="DN1473" s="4"/>
      <c r="DO1473" s="4"/>
      <c r="DP1473" s="4"/>
      <c r="DQ1473" s="4"/>
      <c r="DR1473" s="4"/>
      <c r="DS1473" s="4"/>
      <c r="DT1473" s="4"/>
      <c r="DU1473" s="4"/>
      <c r="DV1473" s="4"/>
      <c r="DW1473" s="4"/>
      <c r="DX1473" s="4"/>
      <c r="DY1473" s="4"/>
      <c r="DZ1473" s="4"/>
      <c r="EA1473" s="4"/>
      <c r="EB1473" s="4"/>
      <c r="EC1473" s="4"/>
      <c r="ED1473" s="4"/>
      <c r="EE1473" s="4"/>
      <c r="EF1473" s="4"/>
      <c r="EG1473" s="4"/>
      <c r="EH1473" s="4"/>
      <c r="EI1473" s="4"/>
      <c r="EJ1473" s="4"/>
      <c r="EK1473" s="4"/>
      <c r="EL1473" s="4"/>
      <c r="EM1473" s="4"/>
      <c r="EN1473" s="4"/>
      <c r="EO1473" s="4"/>
      <c r="EP1473" s="4"/>
      <c r="EQ1473" s="4"/>
      <c r="ER1473" s="4"/>
      <c r="ES1473" s="4"/>
      <c r="ET1473" s="4"/>
      <c r="EU1473" s="4"/>
      <c r="EV1473" s="4"/>
      <c r="EW1473" s="4"/>
      <c r="EX1473" s="4"/>
      <c r="EY1473" s="4"/>
      <c r="EZ1473" s="4"/>
      <c r="FA1473" s="4"/>
      <c r="FB1473" s="4"/>
      <c r="FC1473" s="4"/>
      <c r="FD1473" s="4"/>
      <c r="FE1473" s="4"/>
      <c r="FF1473" s="4"/>
      <c r="FG1473" s="4"/>
      <c r="FH1473" s="4"/>
      <c r="FI1473" s="4"/>
      <c r="FJ1473" s="4"/>
      <c r="FK1473" s="4"/>
      <c r="FL1473" s="4"/>
      <c r="FM1473" s="4"/>
      <c r="FN1473" s="4"/>
      <c r="FO1473" s="4"/>
      <c r="FP1473" s="4"/>
      <c r="FQ1473" s="4"/>
      <c r="FR1473" s="4"/>
    </row>
    <row r="1474" spans="19:174" s="10" customFormat="1" x14ac:dyDescent="0.25">
      <c r="S1474" s="92"/>
      <c r="T1474" s="1"/>
      <c r="U1474" s="1"/>
      <c r="V1474" s="1"/>
      <c r="W1474" s="1"/>
      <c r="X1474" s="1"/>
      <c r="Y1474" s="1"/>
      <c r="Z1474" s="2"/>
      <c r="AA1474" s="2"/>
      <c r="AB1474" s="2"/>
      <c r="AC1474" s="2"/>
      <c r="AD1474" s="2"/>
      <c r="AE1474" s="2"/>
      <c r="AF1474" s="2"/>
      <c r="AG1474" s="2"/>
      <c r="AH1474" s="2"/>
      <c r="AI1474" s="2"/>
      <c r="AJ1474" s="2"/>
      <c r="AK1474" s="2"/>
      <c r="AL1474" s="2"/>
      <c r="AM1474" s="2"/>
      <c r="AN1474" s="2"/>
      <c r="AO1474" s="2"/>
      <c r="AP1474" s="2"/>
      <c r="AQ1474" s="2"/>
      <c r="AR1474" s="2"/>
      <c r="AS1474" s="2"/>
      <c r="AT1474" s="2"/>
      <c r="AU1474" s="2"/>
      <c r="AV1474" s="2"/>
      <c r="AW1474" s="2"/>
      <c r="AX1474" s="2"/>
      <c r="AY1474" s="2"/>
      <c r="AZ1474" s="2"/>
      <c r="BA1474" s="2"/>
      <c r="BB1474" s="2"/>
      <c r="BC1474" s="2"/>
      <c r="BD1474" s="2"/>
      <c r="BE1474" s="2"/>
      <c r="BF1474" s="2"/>
      <c r="BG1474" s="2"/>
      <c r="BH1474" s="2"/>
      <c r="BI1474" s="2"/>
      <c r="BJ1474" s="2"/>
      <c r="BK1474" s="2"/>
      <c r="BL1474" s="2"/>
      <c r="BM1474" s="2"/>
      <c r="BN1474" s="2"/>
      <c r="BO1474" s="2"/>
      <c r="BP1474" s="2"/>
      <c r="BQ1474" s="3"/>
      <c r="BR1474" s="4"/>
      <c r="BS1474" s="4"/>
      <c r="BT1474" s="4"/>
      <c r="BU1474" s="4"/>
      <c r="BV1474" s="4"/>
      <c r="BW1474" s="4"/>
      <c r="BX1474" s="4"/>
      <c r="BY1474" s="4"/>
      <c r="BZ1474" s="4"/>
      <c r="CA1474" s="4"/>
      <c r="CB1474" s="4"/>
      <c r="CC1474" s="4"/>
      <c r="CD1474" s="4"/>
      <c r="CE1474" s="4"/>
      <c r="CF1474" s="4"/>
      <c r="CG1474" s="4"/>
      <c r="CH1474" s="4"/>
      <c r="CI1474" s="4"/>
      <c r="CJ1474" s="4"/>
      <c r="CK1474" s="4"/>
      <c r="CL1474" s="4"/>
      <c r="CM1474" s="4"/>
      <c r="CN1474" s="4"/>
      <c r="CO1474" s="4"/>
      <c r="CP1474" s="4"/>
      <c r="CQ1474" s="4"/>
      <c r="CR1474" s="4"/>
      <c r="CS1474" s="4"/>
      <c r="CT1474" s="4"/>
      <c r="CU1474" s="4"/>
      <c r="CV1474" s="4"/>
      <c r="CW1474" s="4"/>
      <c r="CX1474" s="4"/>
      <c r="CY1474" s="4"/>
      <c r="CZ1474" s="4"/>
      <c r="DA1474" s="4"/>
      <c r="DB1474" s="4"/>
      <c r="DC1474" s="4"/>
      <c r="DD1474" s="4"/>
      <c r="DE1474" s="4"/>
      <c r="DF1474" s="4"/>
      <c r="DG1474" s="4"/>
      <c r="DH1474" s="4"/>
      <c r="DI1474" s="4"/>
      <c r="DJ1474" s="4"/>
      <c r="DK1474" s="4"/>
      <c r="DL1474" s="4"/>
      <c r="DM1474" s="4"/>
      <c r="DN1474" s="4"/>
      <c r="DO1474" s="4"/>
      <c r="DP1474" s="4"/>
      <c r="DQ1474" s="4"/>
      <c r="DR1474" s="4"/>
      <c r="DS1474" s="4"/>
      <c r="DT1474" s="4"/>
      <c r="DU1474" s="4"/>
      <c r="DV1474" s="4"/>
      <c r="DW1474" s="4"/>
      <c r="DX1474" s="4"/>
      <c r="DY1474" s="4"/>
      <c r="DZ1474" s="4"/>
      <c r="EA1474" s="4"/>
      <c r="EB1474" s="4"/>
      <c r="EC1474" s="4"/>
      <c r="ED1474" s="4"/>
      <c r="EE1474" s="4"/>
      <c r="EF1474" s="4"/>
      <c r="EG1474" s="4"/>
      <c r="EH1474" s="4"/>
      <c r="EI1474" s="4"/>
      <c r="EJ1474" s="4"/>
      <c r="EK1474" s="4"/>
      <c r="EL1474" s="4"/>
      <c r="EM1474" s="4"/>
      <c r="EN1474" s="4"/>
      <c r="EO1474" s="4"/>
      <c r="EP1474" s="4"/>
      <c r="EQ1474" s="4"/>
      <c r="ER1474" s="4"/>
      <c r="ES1474" s="4"/>
      <c r="ET1474" s="4"/>
      <c r="EU1474" s="4"/>
      <c r="EV1474" s="4"/>
      <c r="EW1474" s="4"/>
      <c r="EX1474" s="4"/>
      <c r="EY1474" s="4"/>
      <c r="EZ1474" s="4"/>
      <c r="FA1474" s="4"/>
      <c r="FB1474" s="4"/>
      <c r="FC1474" s="4"/>
      <c r="FD1474" s="4"/>
      <c r="FE1474" s="4"/>
      <c r="FF1474" s="4"/>
      <c r="FG1474" s="4"/>
      <c r="FH1474" s="4"/>
      <c r="FI1474" s="4"/>
      <c r="FJ1474" s="4"/>
      <c r="FK1474" s="4"/>
      <c r="FL1474" s="4"/>
      <c r="FM1474" s="4"/>
      <c r="FN1474" s="4"/>
      <c r="FO1474" s="4"/>
      <c r="FP1474" s="4"/>
      <c r="FQ1474" s="4"/>
      <c r="FR1474" s="4"/>
    </row>
    <row r="1475" spans="19:174" s="10" customFormat="1" x14ac:dyDescent="0.25">
      <c r="S1475" s="92"/>
      <c r="T1475" s="1"/>
      <c r="U1475" s="1"/>
      <c r="V1475" s="1"/>
      <c r="W1475" s="1"/>
      <c r="X1475" s="1"/>
      <c r="Y1475" s="1"/>
      <c r="Z1475" s="2"/>
      <c r="AA1475" s="2"/>
      <c r="AB1475" s="2"/>
      <c r="AC1475" s="2"/>
      <c r="AD1475" s="2"/>
      <c r="AE1475" s="2"/>
      <c r="AF1475" s="2"/>
      <c r="AG1475" s="2"/>
      <c r="AH1475" s="2"/>
      <c r="AI1475" s="2"/>
      <c r="AJ1475" s="2"/>
      <c r="AK1475" s="2"/>
      <c r="AL1475" s="2"/>
      <c r="AM1475" s="2"/>
      <c r="AN1475" s="2"/>
      <c r="AO1475" s="2"/>
      <c r="AP1475" s="2"/>
      <c r="AQ1475" s="2"/>
      <c r="AR1475" s="2"/>
      <c r="AS1475" s="2"/>
      <c r="AT1475" s="2"/>
      <c r="AU1475" s="2"/>
      <c r="AV1475" s="2"/>
      <c r="AW1475" s="2"/>
      <c r="AX1475" s="2"/>
      <c r="AY1475" s="2"/>
      <c r="AZ1475" s="2"/>
      <c r="BA1475" s="2"/>
      <c r="BB1475" s="2"/>
      <c r="BC1475" s="2"/>
      <c r="BD1475" s="2"/>
      <c r="BE1475" s="2"/>
      <c r="BF1475" s="2"/>
      <c r="BG1475" s="2"/>
      <c r="BH1475" s="2"/>
      <c r="BI1475" s="2"/>
      <c r="BJ1475" s="2"/>
      <c r="BK1475" s="2"/>
      <c r="BL1475" s="2"/>
      <c r="BM1475" s="2"/>
      <c r="BN1475" s="2"/>
      <c r="BO1475" s="2"/>
      <c r="BP1475" s="2"/>
      <c r="BQ1475" s="3"/>
      <c r="BR1475" s="4"/>
      <c r="BS1475" s="4"/>
      <c r="BT1475" s="4"/>
      <c r="BU1475" s="4"/>
      <c r="BV1475" s="4"/>
      <c r="BW1475" s="4"/>
      <c r="BX1475" s="4"/>
      <c r="BY1475" s="4"/>
      <c r="BZ1475" s="4"/>
      <c r="CA1475" s="4"/>
      <c r="CB1475" s="4"/>
      <c r="CC1475" s="4"/>
      <c r="CD1475" s="4"/>
      <c r="CE1475" s="4"/>
      <c r="CF1475" s="4"/>
      <c r="CG1475" s="4"/>
      <c r="CH1475" s="4"/>
      <c r="CI1475" s="4"/>
      <c r="CJ1475" s="4"/>
      <c r="CK1475" s="4"/>
      <c r="CL1475" s="4"/>
      <c r="CM1475" s="4"/>
      <c r="CN1475" s="4"/>
      <c r="CO1475" s="4"/>
      <c r="CP1475" s="4"/>
      <c r="CQ1475" s="4"/>
      <c r="CR1475" s="4"/>
      <c r="CS1475" s="4"/>
      <c r="CT1475" s="4"/>
      <c r="CU1475" s="4"/>
      <c r="CV1475" s="4"/>
      <c r="CW1475" s="4"/>
      <c r="CX1475" s="4"/>
      <c r="CY1475" s="4"/>
      <c r="CZ1475" s="4"/>
      <c r="DA1475" s="4"/>
      <c r="DB1475" s="4"/>
      <c r="DC1475" s="4"/>
      <c r="DD1475" s="4"/>
      <c r="DE1475" s="4"/>
      <c r="DF1475" s="4"/>
      <c r="DG1475" s="4"/>
      <c r="DH1475" s="4"/>
      <c r="DI1475" s="4"/>
      <c r="DJ1475" s="4"/>
      <c r="DK1475" s="4"/>
      <c r="DL1475" s="4"/>
      <c r="DM1475" s="4"/>
      <c r="DN1475" s="4"/>
      <c r="DO1475" s="4"/>
      <c r="DP1475" s="4"/>
      <c r="DQ1475" s="4"/>
      <c r="DR1475" s="4"/>
      <c r="DS1475" s="4"/>
      <c r="DT1475" s="4"/>
      <c r="DU1475" s="4"/>
      <c r="DV1475" s="4"/>
      <c r="DW1475" s="4"/>
      <c r="DX1475" s="4"/>
      <c r="DY1475" s="4"/>
      <c r="DZ1475" s="4"/>
      <c r="EA1475" s="4"/>
      <c r="EB1475" s="4"/>
      <c r="EC1475" s="4"/>
      <c r="ED1475" s="4"/>
      <c r="EE1475" s="4"/>
      <c r="EF1475" s="4"/>
      <c r="EG1475" s="4"/>
      <c r="EH1475" s="4"/>
      <c r="EI1475" s="4"/>
      <c r="EJ1475" s="4"/>
      <c r="EK1475" s="4"/>
      <c r="EL1475" s="4"/>
      <c r="EM1475" s="4"/>
      <c r="EN1475" s="4"/>
      <c r="EO1475" s="4"/>
      <c r="EP1475" s="4"/>
      <c r="EQ1475" s="4"/>
      <c r="ER1475" s="4"/>
      <c r="ES1475" s="4"/>
      <c r="ET1475" s="4"/>
      <c r="EU1475" s="4"/>
      <c r="EV1475" s="4"/>
      <c r="EW1475" s="4"/>
      <c r="EX1475" s="4"/>
      <c r="EY1475" s="4"/>
      <c r="EZ1475" s="4"/>
      <c r="FA1475" s="4"/>
      <c r="FB1475" s="4"/>
      <c r="FC1475" s="4"/>
      <c r="FD1475" s="4"/>
      <c r="FE1475" s="4"/>
      <c r="FF1475" s="4"/>
      <c r="FG1475" s="4"/>
      <c r="FH1475" s="4"/>
      <c r="FI1475" s="4"/>
      <c r="FJ1475" s="4"/>
      <c r="FK1475" s="4"/>
      <c r="FL1475" s="4"/>
      <c r="FM1475" s="4"/>
      <c r="FN1475" s="4"/>
      <c r="FO1475" s="4"/>
      <c r="FP1475" s="4"/>
      <c r="FQ1475" s="4"/>
      <c r="FR1475" s="4"/>
    </row>
    <row r="1476" spans="19:174" s="10" customFormat="1" x14ac:dyDescent="0.25">
      <c r="S1476" s="92"/>
      <c r="T1476" s="1"/>
      <c r="U1476" s="1"/>
      <c r="V1476" s="1"/>
      <c r="W1476" s="1"/>
      <c r="X1476" s="1"/>
      <c r="Y1476" s="1"/>
      <c r="Z1476" s="2"/>
      <c r="AA1476" s="2"/>
      <c r="AB1476" s="2"/>
      <c r="AC1476" s="2"/>
      <c r="AD1476" s="2"/>
      <c r="AE1476" s="2"/>
      <c r="AF1476" s="2"/>
      <c r="AG1476" s="2"/>
      <c r="AH1476" s="2"/>
      <c r="AI1476" s="2"/>
      <c r="AJ1476" s="2"/>
      <c r="AK1476" s="2"/>
      <c r="AL1476" s="2"/>
      <c r="AM1476" s="2"/>
      <c r="AN1476" s="2"/>
      <c r="AO1476" s="2"/>
      <c r="AP1476" s="2"/>
      <c r="AQ1476" s="2"/>
      <c r="AR1476" s="2"/>
      <c r="AS1476" s="2"/>
      <c r="AT1476" s="2"/>
      <c r="AU1476" s="2"/>
      <c r="AV1476" s="2"/>
      <c r="AW1476" s="2"/>
      <c r="AX1476" s="2"/>
      <c r="AY1476" s="2"/>
      <c r="AZ1476" s="2"/>
      <c r="BA1476" s="2"/>
      <c r="BB1476" s="2"/>
      <c r="BC1476" s="2"/>
      <c r="BD1476" s="2"/>
      <c r="BE1476" s="2"/>
      <c r="BF1476" s="2"/>
      <c r="BG1476" s="2"/>
      <c r="BH1476" s="2"/>
      <c r="BI1476" s="2"/>
      <c r="BJ1476" s="2"/>
      <c r="BK1476" s="2"/>
      <c r="BL1476" s="2"/>
      <c r="BM1476" s="2"/>
      <c r="BN1476" s="2"/>
      <c r="BO1476" s="2"/>
      <c r="BP1476" s="2"/>
      <c r="BQ1476" s="3"/>
      <c r="BR1476" s="4"/>
      <c r="BS1476" s="4"/>
      <c r="BT1476" s="4"/>
      <c r="BU1476" s="4"/>
      <c r="BV1476" s="4"/>
      <c r="BW1476" s="4"/>
      <c r="BX1476" s="4"/>
      <c r="BY1476" s="4"/>
      <c r="BZ1476" s="4"/>
      <c r="CA1476" s="4"/>
      <c r="CB1476" s="4"/>
      <c r="CC1476" s="4"/>
      <c r="CD1476" s="4"/>
      <c r="CE1476" s="4"/>
      <c r="CF1476" s="4"/>
      <c r="CG1476" s="4"/>
      <c r="CH1476" s="4"/>
      <c r="CI1476" s="4"/>
      <c r="CJ1476" s="4"/>
      <c r="CK1476" s="4"/>
      <c r="CL1476" s="4"/>
      <c r="CM1476" s="4"/>
      <c r="CN1476" s="4"/>
      <c r="CO1476" s="4"/>
      <c r="CP1476" s="4"/>
      <c r="CQ1476" s="4"/>
      <c r="CR1476" s="4"/>
      <c r="CS1476" s="4"/>
      <c r="CT1476" s="4"/>
      <c r="CU1476" s="4"/>
      <c r="CV1476" s="4"/>
      <c r="CW1476" s="4"/>
      <c r="CX1476" s="4"/>
      <c r="CY1476" s="4"/>
      <c r="CZ1476" s="4"/>
      <c r="DA1476" s="4"/>
      <c r="DB1476" s="4"/>
      <c r="DC1476" s="4"/>
      <c r="DD1476" s="4"/>
      <c r="DE1476" s="4"/>
      <c r="DF1476" s="4"/>
      <c r="DG1476" s="4"/>
      <c r="DH1476" s="4"/>
      <c r="DI1476" s="4"/>
      <c r="DJ1476" s="4"/>
      <c r="DK1476" s="4"/>
      <c r="DL1476" s="4"/>
      <c r="DM1476" s="4"/>
      <c r="DN1476" s="4"/>
      <c r="DO1476" s="4"/>
      <c r="DP1476" s="4"/>
      <c r="DQ1476" s="4"/>
      <c r="DR1476" s="4"/>
      <c r="DS1476" s="4"/>
      <c r="DT1476" s="4"/>
      <c r="DU1476" s="4"/>
      <c r="DV1476" s="4"/>
      <c r="DW1476" s="4"/>
      <c r="DX1476" s="4"/>
      <c r="DY1476" s="4"/>
      <c r="DZ1476" s="4"/>
      <c r="EA1476" s="4"/>
      <c r="EB1476" s="4"/>
      <c r="EC1476" s="4"/>
      <c r="ED1476" s="4"/>
      <c r="EE1476" s="4"/>
      <c r="EF1476" s="4"/>
      <c r="EG1476" s="4"/>
      <c r="EH1476" s="4"/>
      <c r="EI1476" s="4"/>
      <c r="EJ1476" s="4"/>
      <c r="EK1476" s="4"/>
      <c r="EL1476" s="4"/>
      <c r="EM1476" s="4"/>
      <c r="EN1476" s="4"/>
      <c r="EO1476" s="4"/>
      <c r="EP1476" s="4"/>
      <c r="EQ1476" s="4"/>
      <c r="ER1476" s="4"/>
      <c r="ES1476" s="4"/>
      <c r="ET1476" s="4"/>
      <c r="EU1476" s="4"/>
      <c r="EV1476" s="4"/>
      <c r="EW1476" s="4"/>
      <c r="EX1476" s="4"/>
      <c r="EY1476" s="4"/>
      <c r="EZ1476" s="4"/>
      <c r="FA1476" s="4"/>
      <c r="FB1476" s="4"/>
      <c r="FC1476" s="4"/>
      <c r="FD1476" s="4"/>
      <c r="FE1476" s="4"/>
      <c r="FF1476" s="4"/>
      <c r="FG1476" s="4"/>
      <c r="FH1476" s="4"/>
      <c r="FI1476" s="4"/>
      <c r="FJ1476" s="4"/>
      <c r="FK1476" s="4"/>
      <c r="FL1476" s="4"/>
      <c r="FM1476" s="4"/>
      <c r="FN1476" s="4"/>
      <c r="FO1476" s="4"/>
      <c r="FP1476" s="4"/>
      <c r="FQ1476" s="4"/>
      <c r="FR1476" s="4"/>
    </row>
    <row r="1477" spans="19:174" s="10" customFormat="1" x14ac:dyDescent="0.25">
      <c r="S1477" s="92"/>
      <c r="T1477" s="1"/>
      <c r="U1477" s="1"/>
      <c r="V1477" s="1"/>
      <c r="W1477" s="1"/>
      <c r="X1477" s="1"/>
      <c r="Y1477" s="1"/>
      <c r="Z1477" s="2"/>
      <c r="AA1477" s="2"/>
      <c r="AB1477" s="2"/>
      <c r="AC1477" s="2"/>
      <c r="AD1477" s="2"/>
      <c r="AE1477" s="2"/>
      <c r="AF1477" s="2"/>
      <c r="AG1477" s="2"/>
      <c r="AH1477" s="2"/>
      <c r="AI1477" s="2"/>
      <c r="AJ1477" s="2"/>
      <c r="AK1477" s="2"/>
      <c r="AL1477" s="2"/>
      <c r="AM1477" s="2"/>
      <c r="AN1477" s="2"/>
      <c r="AO1477" s="2"/>
      <c r="AP1477" s="2"/>
      <c r="AQ1477" s="2"/>
      <c r="AR1477" s="2"/>
      <c r="AS1477" s="2"/>
      <c r="AT1477" s="2"/>
      <c r="AU1477" s="2"/>
      <c r="AV1477" s="2"/>
      <c r="AW1477" s="2"/>
      <c r="AX1477" s="2"/>
      <c r="AY1477" s="2"/>
      <c r="AZ1477" s="2"/>
      <c r="BA1477" s="2"/>
      <c r="BB1477" s="2"/>
      <c r="BC1477" s="2"/>
      <c r="BD1477" s="2"/>
      <c r="BE1477" s="2"/>
      <c r="BF1477" s="2"/>
      <c r="BG1477" s="2"/>
      <c r="BH1477" s="2"/>
      <c r="BI1477" s="2"/>
      <c r="BJ1477" s="2"/>
      <c r="BK1477" s="2"/>
      <c r="BL1477" s="2"/>
      <c r="BM1477" s="2"/>
      <c r="BN1477" s="2"/>
      <c r="BO1477" s="2"/>
      <c r="BP1477" s="2"/>
      <c r="BQ1477" s="3"/>
      <c r="BR1477" s="4"/>
      <c r="BS1477" s="4"/>
      <c r="BT1477" s="4"/>
      <c r="BU1477" s="4"/>
      <c r="BV1477" s="4"/>
      <c r="BW1477" s="4"/>
      <c r="BX1477" s="4"/>
      <c r="BY1477" s="4"/>
      <c r="BZ1477" s="4"/>
      <c r="CA1477" s="4"/>
      <c r="CB1477" s="4"/>
      <c r="CC1477" s="4"/>
      <c r="CD1477" s="4"/>
      <c r="CE1477" s="4"/>
      <c r="CF1477" s="4"/>
      <c r="CG1477" s="4"/>
      <c r="CH1477" s="4"/>
      <c r="CI1477" s="4"/>
      <c r="CJ1477" s="4"/>
      <c r="CK1477" s="4"/>
      <c r="CL1477" s="4"/>
      <c r="CM1477" s="4"/>
      <c r="CN1477" s="4"/>
      <c r="CO1477" s="4"/>
      <c r="CP1477" s="4"/>
      <c r="CQ1477" s="4"/>
      <c r="CR1477" s="4"/>
      <c r="CS1477" s="4"/>
      <c r="CT1477" s="4"/>
      <c r="CU1477" s="4"/>
      <c r="CV1477" s="4"/>
      <c r="CW1477" s="4"/>
      <c r="CX1477" s="4"/>
      <c r="CY1477" s="4"/>
      <c r="CZ1477" s="4"/>
      <c r="DA1477" s="4"/>
      <c r="DB1477" s="4"/>
      <c r="DC1477" s="4"/>
      <c r="DD1477" s="4"/>
      <c r="DE1477" s="4"/>
      <c r="DF1477" s="4"/>
      <c r="DG1477" s="4"/>
      <c r="DH1477" s="4"/>
      <c r="DI1477" s="4"/>
      <c r="DJ1477" s="4"/>
      <c r="DK1477" s="4"/>
      <c r="DL1477" s="4"/>
      <c r="DM1477" s="4"/>
      <c r="DN1477" s="4"/>
      <c r="DO1477" s="4"/>
      <c r="DP1477" s="4"/>
      <c r="DQ1477" s="4"/>
      <c r="DR1477" s="4"/>
      <c r="DS1477" s="4"/>
      <c r="DT1477" s="4"/>
      <c r="DU1477" s="4"/>
      <c r="DV1477" s="4"/>
      <c r="DW1477" s="4"/>
      <c r="DX1477" s="4"/>
      <c r="DY1477" s="4"/>
      <c r="DZ1477" s="4"/>
      <c r="EA1477" s="4"/>
      <c r="EB1477" s="4"/>
      <c r="EC1477" s="4"/>
      <c r="ED1477" s="4"/>
      <c r="EE1477" s="4"/>
      <c r="EF1477" s="4"/>
      <c r="EG1477" s="4"/>
      <c r="EH1477" s="4"/>
      <c r="EI1477" s="4"/>
      <c r="EJ1477" s="4"/>
      <c r="EK1477" s="4"/>
      <c r="EL1477" s="4"/>
      <c r="EM1477" s="4"/>
      <c r="EN1477" s="4"/>
      <c r="EO1477" s="4"/>
      <c r="EP1477" s="4"/>
      <c r="EQ1477" s="4"/>
      <c r="ER1477" s="4"/>
      <c r="ES1477" s="4"/>
      <c r="ET1477" s="4"/>
      <c r="EU1477" s="4"/>
      <c r="EV1477" s="4"/>
      <c r="EW1477" s="4"/>
      <c r="EX1477" s="4"/>
      <c r="EY1477" s="4"/>
      <c r="EZ1477" s="4"/>
      <c r="FA1477" s="4"/>
      <c r="FB1477" s="4"/>
      <c r="FC1477" s="4"/>
      <c r="FD1477" s="4"/>
      <c r="FE1477" s="4"/>
      <c r="FF1477" s="4"/>
      <c r="FG1477" s="4"/>
      <c r="FH1477" s="4"/>
      <c r="FI1477" s="4"/>
      <c r="FJ1477" s="4"/>
      <c r="FK1477" s="4"/>
      <c r="FL1477" s="4"/>
      <c r="FM1477" s="4"/>
      <c r="FN1477" s="4"/>
      <c r="FO1477" s="4"/>
      <c r="FP1477" s="4"/>
      <c r="FQ1477" s="4"/>
      <c r="FR1477" s="4"/>
    </row>
    <row r="1478" spans="19:174" s="10" customFormat="1" x14ac:dyDescent="0.25">
      <c r="S1478" s="92"/>
      <c r="T1478" s="1"/>
      <c r="U1478" s="1"/>
      <c r="V1478" s="1"/>
      <c r="W1478" s="1"/>
      <c r="X1478" s="1"/>
      <c r="Y1478" s="1"/>
      <c r="Z1478" s="2"/>
      <c r="AA1478" s="2"/>
      <c r="AB1478" s="2"/>
      <c r="AC1478" s="2"/>
      <c r="AD1478" s="2"/>
      <c r="AE1478" s="2"/>
      <c r="AF1478" s="2"/>
      <c r="AG1478" s="2"/>
      <c r="AH1478" s="2"/>
      <c r="AI1478" s="2"/>
      <c r="AJ1478" s="2"/>
      <c r="AK1478" s="2"/>
      <c r="AL1478" s="2"/>
      <c r="AM1478" s="2"/>
      <c r="AN1478" s="2"/>
      <c r="AO1478" s="2"/>
      <c r="AP1478" s="2"/>
      <c r="AQ1478" s="2"/>
      <c r="AR1478" s="2"/>
      <c r="AS1478" s="2"/>
      <c r="AT1478" s="2"/>
      <c r="AU1478" s="2"/>
      <c r="AV1478" s="2"/>
      <c r="AW1478" s="2"/>
      <c r="AX1478" s="2"/>
      <c r="AY1478" s="2"/>
      <c r="AZ1478" s="2"/>
      <c r="BA1478" s="2"/>
      <c r="BB1478" s="2"/>
      <c r="BC1478" s="2"/>
      <c r="BD1478" s="2"/>
      <c r="BE1478" s="2"/>
      <c r="BF1478" s="2"/>
      <c r="BG1478" s="2"/>
      <c r="BH1478" s="2"/>
      <c r="BI1478" s="2"/>
      <c r="BJ1478" s="2"/>
      <c r="BK1478" s="2"/>
      <c r="BL1478" s="2"/>
      <c r="BM1478" s="2"/>
      <c r="BN1478" s="2"/>
      <c r="BO1478" s="2"/>
      <c r="BP1478" s="2"/>
      <c r="BQ1478" s="3"/>
      <c r="BR1478" s="4"/>
      <c r="BS1478" s="4"/>
      <c r="BT1478" s="4"/>
      <c r="BU1478" s="4"/>
      <c r="BV1478" s="4"/>
      <c r="BW1478" s="4"/>
      <c r="BX1478" s="4"/>
      <c r="BY1478" s="4"/>
      <c r="BZ1478" s="4"/>
      <c r="CA1478" s="4"/>
      <c r="CB1478" s="4"/>
      <c r="CC1478" s="4"/>
      <c r="CD1478" s="4"/>
      <c r="CE1478" s="4"/>
      <c r="CF1478" s="4"/>
      <c r="CG1478" s="4"/>
      <c r="CH1478" s="4"/>
      <c r="CI1478" s="4"/>
      <c r="CJ1478" s="4"/>
      <c r="CK1478" s="4"/>
      <c r="CL1478" s="4"/>
      <c r="CM1478" s="4"/>
      <c r="CN1478" s="4"/>
      <c r="CO1478" s="4"/>
      <c r="CP1478" s="4"/>
      <c r="CQ1478" s="4"/>
      <c r="CR1478" s="4"/>
      <c r="CS1478" s="4"/>
      <c r="CT1478" s="4"/>
      <c r="CU1478" s="4"/>
      <c r="CV1478" s="4"/>
      <c r="CW1478" s="4"/>
      <c r="CX1478" s="4"/>
      <c r="CY1478" s="4"/>
      <c r="CZ1478" s="4"/>
      <c r="DA1478" s="4"/>
      <c r="DB1478" s="4"/>
      <c r="DC1478" s="4"/>
      <c r="DD1478" s="4"/>
      <c r="DE1478" s="4"/>
      <c r="DF1478" s="4"/>
      <c r="DG1478" s="4"/>
      <c r="DH1478" s="4"/>
      <c r="DI1478" s="4"/>
      <c r="DJ1478" s="4"/>
      <c r="DK1478" s="4"/>
      <c r="DL1478" s="4"/>
      <c r="DM1478" s="4"/>
      <c r="DN1478" s="4"/>
      <c r="DO1478" s="4"/>
      <c r="DP1478" s="4"/>
      <c r="DQ1478" s="4"/>
      <c r="DR1478" s="4"/>
      <c r="DS1478" s="4"/>
      <c r="DT1478" s="4"/>
      <c r="DU1478" s="4"/>
      <c r="DV1478" s="4"/>
      <c r="DW1478" s="4"/>
      <c r="DX1478" s="4"/>
      <c r="DY1478" s="4"/>
      <c r="DZ1478" s="4"/>
      <c r="EA1478" s="4"/>
      <c r="EB1478" s="4"/>
      <c r="EC1478" s="4"/>
      <c r="ED1478" s="4"/>
      <c r="EE1478" s="4"/>
      <c r="EF1478" s="4"/>
      <c r="EG1478" s="4"/>
      <c r="EH1478" s="4"/>
      <c r="EI1478" s="4"/>
      <c r="EJ1478" s="4"/>
      <c r="EK1478" s="4"/>
      <c r="EL1478" s="4"/>
      <c r="EM1478" s="4"/>
      <c r="EN1478" s="4"/>
      <c r="EO1478" s="4"/>
      <c r="EP1478" s="4"/>
      <c r="EQ1478" s="4"/>
      <c r="ER1478" s="4"/>
      <c r="ES1478" s="4"/>
      <c r="ET1478" s="4"/>
      <c r="EU1478" s="4"/>
      <c r="EV1478" s="4"/>
      <c r="EW1478" s="4"/>
      <c r="EX1478" s="4"/>
      <c r="EY1478" s="4"/>
      <c r="EZ1478" s="4"/>
      <c r="FA1478" s="4"/>
      <c r="FB1478" s="4"/>
      <c r="FC1478" s="4"/>
      <c r="FD1478" s="4"/>
      <c r="FE1478" s="4"/>
      <c r="FF1478" s="4"/>
      <c r="FG1478" s="4"/>
      <c r="FH1478" s="4"/>
      <c r="FI1478" s="4"/>
      <c r="FJ1478" s="4"/>
      <c r="FK1478" s="4"/>
      <c r="FL1478" s="4"/>
      <c r="FM1478" s="4"/>
      <c r="FN1478" s="4"/>
      <c r="FO1478" s="4"/>
      <c r="FP1478" s="4"/>
      <c r="FQ1478" s="4"/>
      <c r="FR1478" s="4"/>
    </row>
    <row r="1479" spans="19:174" s="10" customFormat="1" x14ac:dyDescent="0.25">
      <c r="S1479" s="92"/>
      <c r="T1479" s="1"/>
      <c r="U1479" s="1"/>
      <c r="V1479" s="1"/>
      <c r="W1479" s="1"/>
      <c r="X1479" s="1"/>
      <c r="Y1479" s="1"/>
      <c r="Z1479" s="2"/>
      <c r="AA1479" s="2"/>
      <c r="AB1479" s="2"/>
      <c r="AC1479" s="2"/>
      <c r="AD1479" s="2"/>
      <c r="AE1479" s="2"/>
      <c r="AF1479" s="2"/>
      <c r="AG1479" s="2"/>
      <c r="AH1479" s="2"/>
      <c r="AI1479" s="2"/>
      <c r="AJ1479" s="2"/>
      <c r="AK1479" s="2"/>
      <c r="AL1479" s="2"/>
      <c r="AM1479" s="2"/>
      <c r="AN1479" s="2"/>
      <c r="AO1479" s="2"/>
      <c r="AP1479" s="2"/>
      <c r="AQ1479" s="2"/>
      <c r="AR1479" s="2"/>
      <c r="AS1479" s="2"/>
      <c r="AT1479" s="2"/>
      <c r="AU1479" s="2"/>
      <c r="AV1479" s="2"/>
      <c r="AW1479" s="2"/>
      <c r="AX1479" s="2"/>
      <c r="AY1479" s="2"/>
      <c r="AZ1479" s="2"/>
      <c r="BA1479" s="2"/>
      <c r="BB1479" s="2"/>
      <c r="BC1479" s="2"/>
      <c r="BD1479" s="2"/>
      <c r="BE1479" s="2"/>
      <c r="BF1479" s="2"/>
      <c r="BG1479" s="2"/>
      <c r="BH1479" s="2"/>
      <c r="BI1479" s="2"/>
      <c r="BJ1479" s="2"/>
      <c r="BK1479" s="2"/>
      <c r="BL1479" s="2"/>
      <c r="BM1479" s="2"/>
      <c r="BN1479" s="2"/>
      <c r="BO1479" s="2"/>
      <c r="BP1479" s="2"/>
      <c r="BQ1479" s="3"/>
      <c r="BR1479" s="4"/>
      <c r="BS1479" s="4"/>
      <c r="BT1479" s="4"/>
      <c r="BU1479" s="4"/>
      <c r="BV1479" s="4"/>
      <c r="BW1479" s="4"/>
      <c r="BX1479" s="4"/>
      <c r="BY1479" s="4"/>
      <c r="BZ1479" s="4"/>
      <c r="CA1479" s="4"/>
      <c r="CB1479" s="4"/>
      <c r="CC1479" s="4"/>
      <c r="CD1479" s="4"/>
      <c r="CE1479" s="4"/>
      <c r="CF1479" s="4"/>
      <c r="CG1479" s="4"/>
      <c r="CH1479" s="4"/>
      <c r="CI1479" s="4"/>
      <c r="CJ1479" s="4"/>
      <c r="CK1479" s="4"/>
      <c r="CL1479" s="4"/>
      <c r="CM1479" s="4"/>
      <c r="CN1479" s="4"/>
      <c r="CO1479" s="4"/>
      <c r="CP1479" s="4"/>
      <c r="CQ1479" s="4"/>
      <c r="CR1479" s="4"/>
      <c r="CS1479" s="4"/>
      <c r="CT1479" s="4"/>
      <c r="CU1479" s="4"/>
      <c r="CV1479" s="4"/>
      <c r="CW1479" s="4"/>
      <c r="CX1479" s="4"/>
      <c r="CY1479" s="4"/>
      <c r="CZ1479" s="4"/>
      <c r="DA1479" s="4"/>
      <c r="DB1479" s="4"/>
      <c r="DC1479" s="4"/>
      <c r="DD1479" s="4"/>
      <c r="DE1479" s="4"/>
      <c r="DF1479" s="4"/>
      <c r="DG1479" s="4"/>
      <c r="DH1479" s="4"/>
      <c r="DI1479" s="4"/>
      <c r="DJ1479" s="4"/>
      <c r="DK1479" s="4"/>
      <c r="DL1479" s="4"/>
      <c r="DM1479" s="4"/>
      <c r="DN1479" s="4"/>
      <c r="DO1479" s="4"/>
      <c r="DP1479" s="4"/>
      <c r="DQ1479" s="4"/>
      <c r="DR1479" s="4"/>
      <c r="DS1479" s="4"/>
      <c r="DT1479" s="4"/>
      <c r="DU1479" s="4"/>
      <c r="DV1479" s="4"/>
      <c r="DW1479" s="4"/>
      <c r="DX1479" s="4"/>
      <c r="DY1479" s="4"/>
      <c r="DZ1479" s="4"/>
      <c r="EA1479" s="4"/>
      <c r="EB1479" s="4"/>
      <c r="EC1479" s="4"/>
      <c r="ED1479" s="4"/>
      <c r="EE1479" s="4"/>
      <c r="EF1479" s="4"/>
      <c r="EG1479" s="4"/>
      <c r="EH1479" s="4"/>
      <c r="EI1479" s="4"/>
      <c r="EJ1479" s="4"/>
      <c r="EK1479" s="4"/>
      <c r="EL1479" s="4"/>
      <c r="EM1479" s="4"/>
      <c r="EN1479" s="4"/>
      <c r="EO1479" s="4"/>
      <c r="EP1479" s="4"/>
      <c r="EQ1479" s="4"/>
      <c r="ER1479" s="4"/>
      <c r="ES1479" s="4"/>
      <c r="ET1479" s="4"/>
      <c r="EU1479" s="4"/>
      <c r="EV1479" s="4"/>
      <c r="EW1479" s="4"/>
      <c r="EX1479" s="4"/>
      <c r="EY1479" s="4"/>
      <c r="EZ1479" s="4"/>
      <c r="FA1479" s="4"/>
      <c r="FB1479" s="4"/>
      <c r="FC1479" s="4"/>
      <c r="FD1479" s="4"/>
      <c r="FE1479" s="4"/>
      <c r="FF1479" s="4"/>
      <c r="FG1479" s="4"/>
      <c r="FH1479" s="4"/>
      <c r="FI1479" s="4"/>
      <c r="FJ1479" s="4"/>
      <c r="FK1479" s="4"/>
      <c r="FL1479" s="4"/>
      <c r="FM1479" s="4"/>
      <c r="FN1479" s="4"/>
      <c r="FO1479" s="4"/>
      <c r="FP1479" s="4"/>
      <c r="FQ1479" s="4"/>
      <c r="FR1479" s="4"/>
    </row>
    <row r="1480" spans="19:174" s="10" customFormat="1" x14ac:dyDescent="0.25">
      <c r="S1480" s="92"/>
      <c r="T1480" s="1"/>
      <c r="U1480" s="1"/>
      <c r="V1480" s="1"/>
      <c r="W1480" s="1"/>
      <c r="X1480" s="1"/>
      <c r="Y1480" s="1"/>
      <c r="Z1480" s="2"/>
      <c r="AA1480" s="2"/>
      <c r="AB1480" s="2"/>
      <c r="AC1480" s="2"/>
      <c r="AD1480" s="2"/>
      <c r="AE1480" s="2"/>
      <c r="AF1480" s="2"/>
      <c r="AG1480" s="2"/>
      <c r="AH1480" s="2"/>
      <c r="AI1480" s="2"/>
      <c r="AJ1480" s="2"/>
      <c r="AK1480" s="2"/>
      <c r="AL1480" s="2"/>
      <c r="AM1480" s="2"/>
      <c r="AN1480" s="2"/>
      <c r="AO1480" s="2"/>
      <c r="AP1480" s="2"/>
      <c r="AQ1480" s="2"/>
      <c r="AR1480" s="2"/>
      <c r="AS1480" s="2"/>
      <c r="AT1480" s="2"/>
      <c r="AU1480" s="2"/>
      <c r="AV1480" s="2"/>
      <c r="AW1480" s="2"/>
      <c r="AX1480" s="2"/>
      <c r="AY1480" s="2"/>
      <c r="AZ1480" s="2"/>
      <c r="BA1480" s="2"/>
      <c r="BB1480" s="2"/>
      <c r="BC1480" s="2"/>
      <c r="BD1480" s="2"/>
      <c r="BE1480" s="2"/>
      <c r="BF1480" s="2"/>
      <c r="BG1480" s="2"/>
      <c r="BH1480" s="2"/>
      <c r="BI1480" s="2"/>
      <c r="BJ1480" s="2"/>
      <c r="BK1480" s="2"/>
      <c r="BL1480" s="2"/>
      <c r="BM1480" s="2"/>
      <c r="BN1480" s="2"/>
      <c r="BO1480" s="2"/>
      <c r="BP1480" s="2"/>
      <c r="BQ1480" s="3"/>
      <c r="BR1480" s="4"/>
      <c r="BS1480" s="4"/>
      <c r="BT1480" s="4"/>
      <c r="BU1480" s="4"/>
      <c r="BV1480" s="4"/>
      <c r="BW1480" s="4"/>
      <c r="BX1480" s="4"/>
      <c r="BY1480" s="4"/>
      <c r="BZ1480" s="4"/>
      <c r="CA1480" s="4"/>
      <c r="CB1480" s="4"/>
      <c r="CC1480" s="4"/>
      <c r="CD1480" s="4"/>
      <c r="CE1480" s="4"/>
      <c r="CF1480" s="4"/>
      <c r="CG1480" s="4"/>
      <c r="CH1480" s="4"/>
      <c r="CI1480" s="4"/>
      <c r="CJ1480" s="4"/>
      <c r="CK1480" s="4"/>
      <c r="CL1480" s="4"/>
      <c r="CM1480" s="4"/>
      <c r="CN1480" s="4"/>
      <c r="CO1480" s="4"/>
      <c r="CP1480" s="4"/>
      <c r="CQ1480" s="4"/>
      <c r="CR1480" s="4"/>
      <c r="CS1480" s="4"/>
      <c r="CT1480" s="4"/>
      <c r="CU1480" s="4"/>
      <c r="CV1480" s="4"/>
      <c r="CW1480" s="4"/>
      <c r="CX1480" s="4"/>
      <c r="CY1480" s="4"/>
      <c r="CZ1480" s="4"/>
      <c r="DA1480" s="4"/>
      <c r="DB1480" s="4"/>
      <c r="DC1480" s="4"/>
      <c r="DD1480" s="4"/>
      <c r="DE1480" s="4"/>
      <c r="DF1480" s="4"/>
      <c r="DG1480" s="4"/>
      <c r="DH1480" s="4"/>
      <c r="DI1480" s="4"/>
      <c r="DJ1480" s="4"/>
      <c r="DK1480" s="4"/>
      <c r="DL1480" s="4"/>
      <c r="DM1480" s="4"/>
      <c r="DN1480" s="4"/>
      <c r="DO1480" s="4"/>
      <c r="DP1480" s="4"/>
      <c r="DQ1480" s="4"/>
      <c r="DR1480" s="4"/>
      <c r="DS1480" s="4"/>
      <c r="DT1480" s="4"/>
      <c r="DU1480" s="4"/>
      <c r="DV1480" s="4"/>
      <c r="DW1480" s="4"/>
      <c r="DX1480" s="4"/>
      <c r="DY1480" s="4"/>
      <c r="DZ1480" s="4"/>
      <c r="EA1480" s="4"/>
      <c r="EB1480" s="4"/>
      <c r="EC1480" s="4"/>
      <c r="ED1480" s="4"/>
      <c r="EE1480" s="4"/>
      <c r="EF1480" s="4"/>
      <c r="EG1480" s="4"/>
      <c r="EH1480" s="4"/>
      <c r="EI1480" s="4"/>
      <c r="EJ1480" s="4"/>
      <c r="EK1480" s="4"/>
      <c r="EL1480" s="4"/>
      <c r="EM1480" s="4"/>
      <c r="EN1480" s="4"/>
      <c r="EO1480" s="4"/>
      <c r="EP1480" s="4"/>
      <c r="EQ1480" s="4"/>
      <c r="ER1480" s="4"/>
      <c r="ES1480" s="4"/>
      <c r="ET1480" s="4"/>
      <c r="EU1480" s="4"/>
      <c r="EV1480" s="4"/>
      <c r="EW1480" s="4"/>
      <c r="EX1480" s="4"/>
      <c r="EY1480" s="4"/>
      <c r="EZ1480" s="4"/>
      <c r="FA1480" s="4"/>
      <c r="FB1480" s="4"/>
      <c r="FC1480" s="4"/>
      <c r="FD1480" s="4"/>
      <c r="FE1480" s="4"/>
      <c r="FF1480" s="4"/>
      <c r="FG1480" s="4"/>
      <c r="FH1480" s="4"/>
      <c r="FI1480" s="4"/>
      <c r="FJ1480" s="4"/>
      <c r="FK1480" s="4"/>
      <c r="FL1480" s="4"/>
      <c r="FM1480" s="4"/>
      <c r="FN1480" s="4"/>
      <c r="FO1480" s="4"/>
      <c r="FP1480" s="4"/>
      <c r="FQ1480" s="4"/>
      <c r="FR1480" s="4"/>
    </row>
    <row r="1481" spans="19:174" s="10" customFormat="1" x14ac:dyDescent="0.25">
      <c r="S1481" s="92"/>
      <c r="T1481" s="1"/>
      <c r="U1481" s="1"/>
      <c r="V1481" s="1"/>
      <c r="W1481" s="1"/>
      <c r="X1481" s="1"/>
      <c r="Y1481" s="1"/>
      <c r="Z1481" s="2"/>
      <c r="AA1481" s="2"/>
      <c r="AB1481" s="2"/>
      <c r="AC1481" s="2"/>
      <c r="AD1481" s="2"/>
      <c r="AE1481" s="2"/>
      <c r="AF1481" s="2"/>
      <c r="AG1481" s="2"/>
      <c r="AH1481" s="2"/>
      <c r="AI1481" s="2"/>
      <c r="AJ1481" s="2"/>
      <c r="AK1481" s="2"/>
      <c r="AL1481" s="2"/>
      <c r="AM1481" s="2"/>
      <c r="AN1481" s="2"/>
      <c r="AO1481" s="2"/>
      <c r="AP1481" s="2"/>
      <c r="AQ1481" s="2"/>
      <c r="AR1481" s="2"/>
      <c r="AS1481" s="2"/>
      <c r="AT1481" s="2"/>
      <c r="AU1481" s="2"/>
      <c r="AV1481" s="2"/>
      <c r="AW1481" s="2"/>
      <c r="AX1481" s="2"/>
      <c r="AY1481" s="2"/>
      <c r="AZ1481" s="2"/>
      <c r="BA1481" s="2"/>
      <c r="BB1481" s="2"/>
      <c r="BC1481" s="2"/>
      <c r="BD1481" s="2"/>
      <c r="BE1481" s="2"/>
      <c r="BF1481" s="2"/>
      <c r="BG1481" s="2"/>
      <c r="BH1481" s="2"/>
      <c r="BI1481" s="2"/>
      <c r="BJ1481" s="2"/>
      <c r="BK1481" s="2"/>
      <c r="BL1481" s="2"/>
      <c r="BM1481" s="2"/>
      <c r="BN1481" s="2"/>
      <c r="BO1481" s="2"/>
      <c r="BP1481" s="2"/>
      <c r="BQ1481" s="3"/>
      <c r="BR1481" s="4"/>
      <c r="BS1481" s="4"/>
      <c r="BT1481" s="4"/>
      <c r="BU1481" s="4"/>
      <c r="BV1481" s="4"/>
      <c r="BW1481" s="4"/>
      <c r="BX1481" s="4"/>
      <c r="BY1481" s="4"/>
      <c r="BZ1481" s="4"/>
      <c r="CA1481" s="4"/>
      <c r="CB1481" s="4"/>
      <c r="CC1481" s="4"/>
      <c r="CD1481" s="4"/>
      <c r="CE1481" s="4"/>
      <c r="CF1481" s="4"/>
      <c r="CG1481" s="4"/>
      <c r="CH1481" s="4"/>
      <c r="CI1481" s="4"/>
      <c r="CJ1481" s="4"/>
      <c r="CK1481" s="4"/>
      <c r="CL1481" s="4"/>
      <c r="CM1481" s="4"/>
      <c r="CN1481" s="4"/>
      <c r="CO1481" s="4"/>
      <c r="CP1481" s="4"/>
      <c r="CQ1481" s="4"/>
      <c r="CR1481" s="4"/>
      <c r="CS1481" s="4"/>
      <c r="CT1481" s="4"/>
      <c r="CU1481" s="4"/>
      <c r="CV1481" s="4"/>
      <c r="CW1481" s="4"/>
      <c r="CX1481" s="4"/>
      <c r="CY1481" s="4"/>
      <c r="CZ1481" s="4"/>
      <c r="DA1481" s="4"/>
      <c r="DB1481" s="4"/>
      <c r="DC1481" s="4"/>
      <c r="DD1481" s="4"/>
      <c r="DE1481" s="4"/>
      <c r="DF1481" s="4"/>
      <c r="DG1481" s="4"/>
      <c r="DH1481" s="4"/>
      <c r="DI1481" s="4"/>
      <c r="DJ1481" s="4"/>
      <c r="DK1481" s="4"/>
      <c r="DL1481" s="4"/>
      <c r="DM1481" s="4"/>
      <c r="DN1481" s="4"/>
      <c r="DO1481" s="4"/>
      <c r="DP1481" s="4"/>
      <c r="DQ1481" s="4"/>
      <c r="DR1481" s="4"/>
      <c r="DS1481" s="4"/>
      <c r="DT1481" s="4"/>
      <c r="DU1481" s="4"/>
      <c r="DV1481" s="4"/>
      <c r="DW1481" s="4"/>
      <c r="DX1481" s="4"/>
      <c r="DY1481" s="4"/>
      <c r="DZ1481" s="4"/>
      <c r="EA1481" s="4"/>
      <c r="EB1481" s="4"/>
      <c r="EC1481" s="4"/>
      <c r="ED1481" s="4"/>
      <c r="EE1481" s="4"/>
      <c r="EF1481" s="4"/>
      <c r="EG1481" s="4"/>
      <c r="EH1481" s="4"/>
      <c r="EI1481" s="4"/>
      <c r="EJ1481" s="4"/>
      <c r="EK1481" s="4"/>
      <c r="EL1481" s="4"/>
      <c r="EM1481" s="4"/>
      <c r="EN1481" s="4"/>
      <c r="EO1481" s="4"/>
      <c r="EP1481" s="4"/>
      <c r="EQ1481" s="4"/>
      <c r="ER1481" s="4"/>
      <c r="ES1481" s="4"/>
      <c r="ET1481" s="4"/>
      <c r="EU1481" s="4"/>
      <c r="EV1481" s="4"/>
      <c r="EW1481" s="4"/>
      <c r="EX1481" s="4"/>
      <c r="EY1481" s="4"/>
      <c r="EZ1481" s="4"/>
      <c r="FA1481" s="4"/>
      <c r="FB1481" s="4"/>
      <c r="FC1481" s="4"/>
      <c r="FD1481" s="4"/>
      <c r="FE1481" s="4"/>
      <c r="FF1481" s="4"/>
      <c r="FG1481" s="4"/>
      <c r="FH1481" s="4"/>
      <c r="FI1481" s="4"/>
      <c r="FJ1481" s="4"/>
      <c r="FK1481" s="4"/>
      <c r="FL1481" s="4"/>
      <c r="FM1481" s="4"/>
      <c r="FN1481" s="4"/>
      <c r="FO1481" s="4"/>
      <c r="FP1481" s="4"/>
      <c r="FQ1481" s="4"/>
      <c r="FR1481" s="4"/>
    </row>
    <row r="1482" spans="19:174" s="10" customFormat="1" x14ac:dyDescent="0.25">
      <c r="S1482" s="92"/>
      <c r="T1482" s="1"/>
      <c r="U1482" s="1"/>
      <c r="V1482" s="1"/>
      <c r="W1482" s="1"/>
      <c r="X1482" s="1"/>
      <c r="Y1482" s="1"/>
      <c r="Z1482" s="2"/>
      <c r="AA1482" s="2"/>
      <c r="AB1482" s="2"/>
      <c r="AC1482" s="2"/>
      <c r="AD1482" s="2"/>
      <c r="AE1482" s="2"/>
      <c r="AF1482" s="2"/>
      <c r="AG1482" s="2"/>
      <c r="AH1482" s="2"/>
      <c r="AI1482" s="2"/>
      <c r="AJ1482" s="2"/>
      <c r="AK1482" s="2"/>
      <c r="AL1482" s="2"/>
      <c r="AM1482" s="2"/>
      <c r="AN1482" s="2"/>
      <c r="AO1482" s="2"/>
      <c r="AP1482" s="2"/>
      <c r="AQ1482" s="2"/>
      <c r="AR1482" s="2"/>
      <c r="AS1482" s="2"/>
      <c r="AT1482" s="2"/>
      <c r="AU1482" s="2"/>
      <c r="AV1482" s="2"/>
      <c r="AW1482" s="2"/>
      <c r="AX1482" s="2"/>
      <c r="AY1482" s="2"/>
      <c r="AZ1482" s="2"/>
      <c r="BA1482" s="2"/>
      <c r="BB1482" s="2"/>
      <c r="BC1482" s="2"/>
      <c r="BD1482" s="2"/>
      <c r="BE1482" s="2"/>
      <c r="BF1482" s="2"/>
      <c r="BG1482" s="2"/>
      <c r="BH1482" s="2"/>
      <c r="BI1482" s="2"/>
      <c r="BJ1482" s="2"/>
      <c r="BK1482" s="2"/>
      <c r="BL1482" s="2"/>
      <c r="BM1482" s="2"/>
      <c r="BN1482" s="2"/>
      <c r="BO1482" s="2"/>
      <c r="BP1482" s="2"/>
      <c r="BQ1482" s="3"/>
      <c r="BR1482" s="4"/>
      <c r="BS1482" s="4"/>
      <c r="BT1482" s="4"/>
      <c r="BU1482" s="4"/>
      <c r="BV1482" s="4"/>
      <c r="BW1482" s="4"/>
      <c r="BX1482" s="4"/>
      <c r="BY1482" s="4"/>
      <c r="BZ1482" s="4"/>
      <c r="CA1482" s="4"/>
      <c r="CB1482" s="4"/>
      <c r="CC1482" s="4"/>
      <c r="CD1482" s="4"/>
      <c r="CE1482" s="4"/>
      <c r="CF1482" s="4"/>
      <c r="CG1482" s="4"/>
      <c r="CH1482" s="4"/>
      <c r="CI1482" s="4"/>
      <c r="CJ1482" s="4"/>
      <c r="CK1482" s="4"/>
      <c r="CL1482" s="4"/>
      <c r="CM1482" s="4"/>
      <c r="CN1482" s="4"/>
      <c r="CO1482" s="4"/>
      <c r="CP1482" s="4"/>
      <c r="CQ1482" s="4"/>
      <c r="CR1482" s="4"/>
      <c r="CS1482" s="4"/>
      <c r="CT1482" s="4"/>
      <c r="CU1482" s="4"/>
      <c r="CV1482" s="4"/>
      <c r="CW1482" s="4"/>
      <c r="CX1482" s="4"/>
      <c r="CY1482" s="4"/>
      <c r="CZ1482" s="4"/>
      <c r="DA1482" s="4"/>
      <c r="DB1482" s="4"/>
      <c r="DC1482" s="4"/>
      <c r="DD1482" s="4"/>
      <c r="DE1482" s="4"/>
      <c r="DF1482" s="4"/>
      <c r="DG1482" s="4"/>
      <c r="DH1482" s="4"/>
      <c r="DI1482" s="4"/>
      <c r="DJ1482" s="4"/>
      <c r="DK1482" s="4"/>
      <c r="DL1482" s="4"/>
      <c r="DM1482" s="4"/>
      <c r="DN1482" s="4"/>
      <c r="DO1482" s="4"/>
      <c r="DP1482" s="4"/>
      <c r="DQ1482" s="4"/>
      <c r="DR1482" s="4"/>
      <c r="DS1482" s="4"/>
      <c r="DT1482" s="4"/>
      <c r="DU1482" s="4"/>
      <c r="DV1482" s="4"/>
      <c r="DW1482" s="4"/>
      <c r="DX1482" s="4"/>
      <c r="DY1482" s="4"/>
      <c r="DZ1482" s="4"/>
      <c r="EA1482" s="4"/>
      <c r="EB1482" s="4"/>
      <c r="EC1482" s="4"/>
      <c r="ED1482" s="4"/>
      <c r="EE1482" s="4"/>
      <c r="EF1482" s="4"/>
      <c r="EG1482" s="4"/>
      <c r="EH1482" s="4"/>
      <c r="EI1482" s="4"/>
      <c r="EJ1482" s="4"/>
      <c r="EK1482" s="4"/>
      <c r="EL1482" s="4"/>
      <c r="EM1482" s="4"/>
      <c r="EN1482" s="4"/>
      <c r="EO1482" s="4"/>
      <c r="EP1482" s="4"/>
      <c r="EQ1482" s="4"/>
      <c r="ER1482" s="4"/>
      <c r="ES1482" s="4"/>
      <c r="ET1482" s="4"/>
      <c r="EU1482" s="4"/>
      <c r="EV1482" s="4"/>
      <c r="EW1482" s="4"/>
      <c r="EX1482" s="4"/>
      <c r="EY1482" s="4"/>
      <c r="EZ1482" s="4"/>
      <c r="FA1482" s="4"/>
      <c r="FB1482" s="4"/>
      <c r="FC1482" s="4"/>
      <c r="FD1482" s="4"/>
      <c r="FE1482" s="4"/>
      <c r="FF1482" s="4"/>
      <c r="FG1482" s="4"/>
      <c r="FH1482" s="4"/>
      <c r="FI1482" s="4"/>
      <c r="FJ1482" s="4"/>
      <c r="FK1482" s="4"/>
      <c r="FL1482" s="4"/>
      <c r="FM1482" s="4"/>
      <c r="FN1482" s="4"/>
      <c r="FO1482" s="4"/>
      <c r="FP1482" s="4"/>
      <c r="FQ1482" s="4"/>
      <c r="FR1482" s="4"/>
    </row>
    <row r="1483" spans="19:174" s="10" customFormat="1" x14ac:dyDescent="0.25">
      <c r="S1483" s="92"/>
      <c r="T1483" s="1"/>
      <c r="U1483" s="1"/>
      <c r="V1483" s="1"/>
      <c r="W1483" s="1"/>
      <c r="X1483" s="1"/>
      <c r="Y1483" s="1"/>
      <c r="Z1483" s="2"/>
      <c r="AA1483" s="2"/>
      <c r="AB1483" s="2"/>
      <c r="AC1483" s="2"/>
      <c r="AD1483" s="2"/>
      <c r="AE1483" s="2"/>
      <c r="AF1483" s="2"/>
      <c r="AG1483" s="2"/>
      <c r="AH1483" s="2"/>
      <c r="AI1483" s="2"/>
      <c r="AJ1483" s="2"/>
      <c r="AK1483" s="2"/>
      <c r="AL1483" s="2"/>
      <c r="AM1483" s="2"/>
      <c r="AN1483" s="2"/>
      <c r="AO1483" s="2"/>
      <c r="AP1483" s="2"/>
      <c r="AQ1483" s="2"/>
      <c r="AR1483" s="2"/>
      <c r="AS1483" s="2"/>
      <c r="AT1483" s="2"/>
      <c r="AU1483" s="2"/>
      <c r="AV1483" s="2"/>
      <c r="AW1483" s="2"/>
      <c r="AX1483" s="2"/>
      <c r="AY1483" s="2"/>
      <c r="AZ1483" s="2"/>
      <c r="BA1483" s="2"/>
      <c r="BB1483" s="2"/>
      <c r="BC1483" s="2"/>
      <c r="BD1483" s="2"/>
      <c r="BE1483" s="2"/>
      <c r="BF1483" s="2"/>
      <c r="BG1483" s="2"/>
      <c r="BH1483" s="2"/>
      <c r="BI1483" s="2"/>
      <c r="BJ1483" s="2"/>
      <c r="BK1483" s="2"/>
      <c r="BL1483" s="2"/>
      <c r="BM1483" s="2"/>
      <c r="BN1483" s="2"/>
      <c r="BO1483" s="2"/>
      <c r="BP1483" s="2"/>
      <c r="BQ1483" s="3"/>
      <c r="BR1483" s="4"/>
      <c r="BS1483" s="4"/>
      <c r="BT1483" s="4"/>
      <c r="BU1483" s="4"/>
      <c r="BV1483" s="4"/>
      <c r="BW1483" s="4"/>
      <c r="BX1483" s="4"/>
      <c r="BY1483" s="4"/>
      <c r="BZ1483" s="4"/>
      <c r="CA1483" s="4"/>
      <c r="CB1483" s="4"/>
      <c r="CC1483" s="4"/>
      <c r="CD1483" s="4"/>
      <c r="CE1483" s="4"/>
      <c r="CF1483" s="4"/>
      <c r="CG1483" s="4"/>
      <c r="CH1483" s="4"/>
      <c r="CI1483" s="4"/>
      <c r="CJ1483" s="4"/>
      <c r="CK1483" s="4"/>
      <c r="CL1483" s="4"/>
      <c r="CM1483" s="4"/>
      <c r="CN1483" s="4"/>
      <c r="CO1483" s="4"/>
      <c r="CP1483" s="4"/>
      <c r="CQ1483" s="4"/>
      <c r="CR1483" s="4"/>
      <c r="CS1483" s="4"/>
      <c r="CT1483" s="4"/>
      <c r="CU1483" s="4"/>
      <c r="CV1483" s="4"/>
      <c r="CW1483" s="4"/>
      <c r="CX1483" s="4"/>
      <c r="CY1483" s="4"/>
      <c r="CZ1483" s="4"/>
      <c r="DA1483" s="4"/>
      <c r="DB1483" s="4"/>
      <c r="DC1483" s="4"/>
      <c r="DD1483" s="4"/>
      <c r="DE1483" s="4"/>
      <c r="DF1483" s="4"/>
      <c r="DG1483" s="4"/>
      <c r="DH1483" s="4"/>
      <c r="DI1483" s="4"/>
      <c r="DJ1483" s="4"/>
      <c r="DK1483" s="4"/>
      <c r="DL1483" s="4"/>
      <c r="DM1483" s="4"/>
      <c r="DN1483" s="4"/>
      <c r="DO1483" s="4"/>
      <c r="DP1483" s="4"/>
      <c r="DQ1483" s="4"/>
      <c r="DR1483" s="4"/>
      <c r="DS1483" s="4"/>
      <c r="DT1483" s="4"/>
      <c r="DU1483" s="4"/>
      <c r="DV1483" s="4"/>
      <c r="DW1483" s="4"/>
      <c r="DX1483" s="4"/>
      <c r="DY1483" s="4"/>
      <c r="DZ1483" s="4"/>
      <c r="EA1483" s="4"/>
      <c r="EB1483" s="4"/>
      <c r="EC1483" s="4"/>
      <c r="ED1483" s="4"/>
      <c r="EE1483" s="4"/>
      <c r="EF1483" s="4"/>
      <c r="EG1483" s="4"/>
      <c r="EH1483" s="4"/>
      <c r="EI1483" s="4"/>
      <c r="EJ1483" s="4"/>
      <c r="EK1483" s="4"/>
      <c r="EL1483" s="4"/>
      <c r="EM1483" s="4"/>
      <c r="EN1483" s="4"/>
      <c r="EO1483" s="4"/>
      <c r="EP1483" s="4"/>
      <c r="EQ1483" s="4"/>
      <c r="ER1483" s="4"/>
      <c r="ES1483" s="4"/>
      <c r="ET1483" s="4"/>
      <c r="EU1483" s="4"/>
      <c r="EV1483" s="4"/>
      <c r="EW1483" s="4"/>
      <c r="EX1483" s="4"/>
      <c r="EY1483" s="4"/>
      <c r="EZ1483" s="4"/>
      <c r="FA1483" s="4"/>
      <c r="FB1483" s="4"/>
      <c r="FC1483" s="4"/>
      <c r="FD1483" s="4"/>
      <c r="FE1483" s="4"/>
      <c r="FF1483" s="4"/>
      <c r="FG1483" s="4"/>
      <c r="FH1483" s="4"/>
      <c r="FI1483" s="4"/>
      <c r="FJ1483" s="4"/>
      <c r="FK1483" s="4"/>
      <c r="FL1483" s="4"/>
      <c r="FM1483" s="4"/>
      <c r="FN1483" s="4"/>
      <c r="FO1483" s="4"/>
      <c r="FP1483" s="4"/>
      <c r="FQ1483" s="4"/>
      <c r="FR1483" s="4"/>
    </row>
    <row r="1484" spans="19:174" s="10" customFormat="1" x14ac:dyDescent="0.25">
      <c r="S1484" s="92"/>
      <c r="T1484" s="1"/>
      <c r="U1484" s="1"/>
      <c r="V1484" s="1"/>
      <c r="W1484" s="1"/>
      <c r="X1484" s="1"/>
      <c r="Y1484" s="1"/>
      <c r="Z1484" s="2"/>
      <c r="AA1484" s="2"/>
      <c r="AB1484" s="2"/>
      <c r="AC1484" s="2"/>
      <c r="AD1484" s="2"/>
      <c r="AE1484" s="2"/>
      <c r="AF1484" s="2"/>
      <c r="AG1484" s="2"/>
      <c r="AH1484" s="2"/>
      <c r="AI1484" s="2"/>
      <c r="AJ1484" s="2"/>
      <c r="AK1484" s="2"/>
      <c r="AL1484" s="2"/>
      <c r="AM1484" s="2"/>
      <c r="AN1484" s="2"/>
      <c r="AO1484" s="2"/>
      <c r="AP1484" s="2"/>
      <c r="AQ1484" s="2"/>
      <c r="AR1484" s="2"/>
      <c r="AS1484" s="2"/>
      <c r="AT1484" s="2"/>
      <c r="AU1484" s="2"/>
      <c r="AV1484" s="2"/>
      <c r="AW1484" s="2"/>
      <c r="AX1484" s="2"/>
      <c r="AY1484" s="2"/>
      <c r="AZ1484" s="2"/>
      <c r="BA1484" s="2"/>
      <c r="BB1484" s="2"/>
      <c r="BC1484" s="2"/>
      <c r="BD1484" s="2"/>
      <c r="BE1484" s="2"/>
      <c r="BF1484" s="2"/>
      <c r="BG1484" s="2"/>
      <c r="BH1484" s="2"/>
      <c r="BI1484" s="2"/>
      <c r="BJ1484" s="2"/>
      <c r="BK1484" s="2"/>
      <c r="BL1484" s="2"/>
      <c r="BM1484" s="2"/>
      <c r="BN1484" s="2"/>
      <c r="BO1484" s="2"/>
      <c r="BP1484" s="2"/>
      <c r="BQ1484" s="3"/>
      <c r="BR1484" s="4"/>
      <c r="BS1484" s="4"/>
      <c r="BT1484" s="4"/>
      <c r="BU1484" s="4"/>
      <c r="BV1484" s="4"/>
      <c r="BW1484" s="4"/>
      <c r="BX1484" s="4"/>
      <c r="BY1484" s="4"/>
      <c r="BZ1484" s="4"/>
      <c r="CA1484" s="4"/>
      <c r="CB1484" s="4"/>
      <c r="CC1484" s="4"/>
      <c r="CD1484" s="4"/>
      <c r="CE1484" s="4"/>
      <c r="CF1484" s="4"/>
      <c r="CG1484" s="4"/>
      <c r="CH1484" s="4"/>
      <c r="CI1484" s="4"/>
      <c r="CJ1484" s="4"/>
      <c r="CK1484" s="4"/>
      <c r="CL1484" s="4"/>
      <c r="CM1484" s="4"/>
      <c r="CN1484" s="4"/>
      <c r="CO1484" s="4"/>
      <c r="CP1484" s="4"/>
      <c r="CQ1484" s="4"/>
      <c r="CR1484" s="4"/>
      <c r="CS1484" s="4"/>
      <c r="CT1484" s="4"/>
      <c r="CU1484" s="4"/>
      <c r="CV1484" s="4"/>
      <c r="CW1484" s="4"/>
      <c r="CX1484" s="4"/>
      <c r="CY1484" s="4"/>
      <c r="CZ1484" s="4"/>
      <c r="DA1484" s="4"/>
      <c r="DB1484" s="4"/>
      <c r="DC1484" s="4"/>
      <c r="DD1484" s="4"/>
      <c r="DE1484" s="4"/>
      <c r="DF1484" s="4"/>
      <c r="DG1484" s="4"/>
      <c r="DH1484" s="4"/>
      <c r="DI1484" s="4"/>
      <c r="DJ1484" s="4"/>
      <c r="DK1484" s="4"/>
      <c r="DL1484" s="4"/>
      <c r="DM1484" s="4"/>
      <c r="DN1484" s="4"/>
      <c r="DO1484" s="4"/>
      <c r="DP1484" s="4"/>
      <c r="DQ1484" s="4"/>
      <c r="DR1484" s="4"/>
      <c r="DS1484" s="4"/>
      <c r="DT1484" s="4"/>
      <c r="DU1484" s="4"/>
      <c r="DV1484" s="4"/>
      <c r="DW1484" s="4"/>
      <c r="DX1484" s="4"/>
      <c r="DY1484" s="4"/>
      <c r="DZ1484" s="4"/>
      <c r="EA1484" s="4"/>
      <c r="EB1484" s="4"/>
      <c r="EC1484" s="4"/>
      <c r="ED1484" s="4"/>
      <c r="EE1484" s="4"/>
      <c r="EF1484" s="4"/>
      <c r="EG1484" s="4"/>
      <c r="EH1484" s="4"/>
      <c r="EI1484" s="4"/>
      <c r="EJ1484" s="4"/>
      <c r="EK1484" s="4"/>
      <c r="EL1484" s="4"/>
      <c r="EM1484" s="4"/>
      <c r="EN1484" s="4"/>
      <c r="EO1484" s="4"/>
      <c r="EP1484" s="4"/>
      <c r="EQ1484" s="4"/>
      <c r="ER1484" s="4"/>
      <c r="ES1484" s="4"/>
      <c r="ET1484" s="4"/>
      <c r="EU1484" s="4"/>
      <c r="EV1484" s="4"/>
      <c r="EW1484" s="4"/>
      <c r="EX1484" s="4"/>
      <c r="EY1484" s="4"/>
      <c r="EZ1484" s="4"/>
      <c r="FA1484" s="4"/>
      <c r="FB1484" s="4"/>
      <c r="FC1484" s="4"/>
      <c r="FD1484" s="4"/>
      <c r="FE1484" s="4"/>
      <c r="FF1484" s="4"/>
      <c r="FG1484" s="4"/>
      <c r="FH1484" s="4"/>
      <c r="FI1484" s="4"/>
      <c r="FJ1484" s="4"/>
      <c r="FK1484" s="4"/>
      <c r="FL1484" s="4"/>
      <c r="FM1484" s="4"/>
      <c r="FN1484" s="4"/>
      <c r="FO1484" s="4"/>
      <c r="FP1484" s="4"/>
      <c r="FQ1484" s="4"/>
      <c r="FR1484" s="4"/>
    </row>
    <row r="1485" spans="19:174" s="10" customFormat="1" x14ac:dyDescent="0.25">
      <c r="S1485" s="92"/>
      <c r="T1485" s="1"/>
      <c r="U1485" s="1"/>
      <c r="V1485" s="1"/>
      <c r="W1485" s="1"/>
      <c r="X1485" s="1"/>
      <c r="Y1485" s="1"/>
      <c r="Z1485" s="2"/>
      <c r="AA1485" s="2"/>
      <c r="AB1485" s="2"/>
      <c r="AC1485" s="2"/>
      <c r="AD1485" s="2"/>
      <c r="AE1485" s="2"/>
      <c r="AF1485" s="2"/>
      <c r="AG1485" s="2"/>
      <c r="AH1485" s="2"/>
      <c r="AI1485" s="2"/>
      <c r="AJ1485" s="2"/>
      <c r="AK1485" s="2"/>
      <c r="AL1485" s="2"/>
      <c r="AM1485" s="2"/>
      <c r="AN1485" s="2"/>
      <c r="AO1485" s="2"/>
      <c r="AP1485" s="2"/>
      <c r="AQ1485" s="2"/>
      <c r="AR1485" s="2"/>
      <c r="AS1485" s="2"/>
      <c r="AT1485" s="2"/>
      <c r="AU1485" s="2"/>
      <c r="AV1485" s="2"/>
      <c r="AW1485" s="2"/>
      <c r="AX1485" s="2"/>
      <c r="AY1485" s="2"/>
      <c r="AZ1485" s="2"/>
      <c r="BA1485" s="2"/>
      <c r="BB1485" s="2"/>
      <c r="BC1485" s="2"/>
      <c r="BD1485" s="2"/>
      <c r="BE1485" s="2"/>
      <c r="BF1485" s="2"/>
      <c r="BG1485" s="2"/>
      <c r="BH1485" s="2"/>
      <c r="BI1485" s="2"/>
      <c r="BJ1485" s="2"/>
      <c r="BK1485" s="2"/>
      <c r="BL1485" s="2"/>
      <c r="BM1485" s="2"/>
      <c r="BN1485" s="2"/>
      <c r="BO1485" s="2"/>
      <c r="BP1485" s="2"/>
      <c r="BQ1485" s="3"/>
      <c r="BR1485" s="4"/>
      <c r="BS1485" s="4"/>
      <c r="BT1485" s="4"/>
      <c r="BU1485" s="4"/>
      <c r="BV1485" s="4"/>
      <c r="BW1485" s="4"/>
      <c r="BX1485" s="4"/>
      <c r="BY1485" s="4"/>
      <c r="BZ1485" s="4"/>
      <c r="CA1485" s="4"/>
      <c r="CB1485" s="4"/>
      <c r="CC1485" s="4"/>
      <c r="CD1485" s="4"/>
      <c r="CE1485" s="4"/>
      <c r="CF1485" s="4"/>
      <c r="CG1485" s="4"/>
      <c r="CH1485" s="4"/>
      <c r="CI1485" s="4"/>
      <c r="CJ1485" s="4"/>
      <c r="CK1485" s="4"/>
      <c r="CL1485" s="4"/>
      <c r="CM1485" s="4"/>
      <c r="CN1485" s="4"/>
      <c r="CO1485" s="4"/>
      <c r="CP1485" s="4"/>
      <c r="CQ1485" s="4"/>
      <c r="CR1485" s="4"/>
      <c r="CS1485" s="4"/>
      <c r="CT1485" s="4"/>
      <c r="CU1485" s="4"/>
      <c r="CV1485" s="4"/>
      <c r="CW1485" s="4"/>
      <c r="CX1485" s="4"/>
      <c r="CY1485" s="4"/>
      <c r="CZ1485" s="4"/>
      <c r="DA1485" s="4"/>
      <c r="DB1485" s="4"/>
      <c r="DC1485" s="4"/>
      <c r="DD1485" s="4"/>
      <c r="DE1485" s="4"/>
      <c r="DF1485" s="4"/>
      <c r="DG1485" s="4"/>
      <c r="DH1485" s="4"/>
      <c r="DI1485" s="4"/>
      <c r="DJ1485" s="4"/>
      <c r="DK1485" s="4"/>
      <c r="DL1485" s="4"/>
      <c r="DM1485" s="4"/>
      <c r="DN1485" s="4"/>
      <c r="DO1485" s="4"/>
      <c r="DP1485" s="4"/>
      <c r="DQ1485" s="4"/>
      <c r="DR1485" s="4"/>
      <c r="DS1485" s="4"/>
      <c r="DT1485" s="4"/>
      <c r="DU1485" s="4"/>
      <c r="DV1485" s="4"/>
      <c r="DW1485" s="4"/>
      <c r="DX1485" s="4"/>
      <c r="DY1485" s="4"/>
      <c r="DZ1485" s="4"/>
      <c r="EA1485" s="4"/>
      <c r="EB1485" s="4"/>
      <c r="EC1485" s="4"/>
      <c r="ED1485" s="4"/>
      <c r="EE1485" s="4"/>
      <c r="EF1485" s="4"/>
      <c r="EG1485" s="4"/>
      <c r="EH1485" s="4"/>
      <c r="EI1485" s="4"/>
      <c r="EJ1485" s="4"/>
      <c r="EK1485" s="4"/>
      <c r="EL1485" s="4"/>
      <c r="EM1485" s="4"/>
      <c r="EN1485" s="4"/>
      <c r="EO1485" s="4"/>
      <c r="EP1485" s="4"/>
      <c r="EQ1485" s="4"/>
      <c r="ER1485" s="4"/>
      <c r="ES1485" s="4"/>
      <c r="ET1485" s="4"/>
      <c r="EU1485" s="4"/>
      <c r="EV1485" s="4"/>
      <c r="EW1485" s="4"/>
      <c r="EX1485" s="4"/>
      <c r="EY1485" s="4"/>
      <c r="EZ1485" s="4"/>
      <c r="FA1485" s="4"/>
      <c r="FB1485" s="4"/>
      <c r="FC1485" s="4"/>
      <c r="FD1485" s="4"/>
      <c r="FE1485" s="4"/>
      <c r="FF1485" s="4"/>
      <c r="FG1485" s="4"/>
      <c r="FH1485" s="4"/>
      <c r="FI1485" s="4"/>
      <c r="FJ1485" s="4"/>
      <c r="FK1485" s="4"/>
      <c r="FL1485" s="4"/>
      <c r="FM1485" s="4"/>
      <c r="FN1485" s="4"/>
      <c r="FO1485" s="4"/>
      <c r="FP1485" s="4"/>
      <c r="FQ1485" s="4"/>
      <c r="FR1485" s="4"/>
    </row>
    <row r="1486" spans="19:174" s="10" customFormat="1" x14ac:dyDescent="0.25">
      <c r="S1486" s="92"/>
      <c r="T1486" s="1"/>
      <c r="U1486" s="1"/>
      <c r="V1486" s="1"/>
      <c r="W1486" s="1"/>
      <c r="X1486" s="1"/>
      <c r="Y1486" s="1"/>
      <c r="Z1486" s="2"/>
      <c r="AA1486" s="2"/>
      <c r="AB1486" s="2"/>
      <c r="AC1486" s="2"/>
      <c r="AD1486" s="2"/>
      <c r="AE1486" s="2"/>
      <c r="AF1486" s="2"/>
      <c r="AG1486" s="2"/>
      <c r="AH1486" s="2"/>
      <c r="AI1486" s="2"/>
      <c r="AJ1486" s="2"/>
      <c r="AK1486" s="2"/>
      <c r="AL1486" s="2"/>
      <c r="AM1486" s="2"/>
      <c r="AN1486" s="2"/>
      <c r="AO1486" s="2"/>
      <c r="AP1486" s="2"/>
      <c r="AQ1486" s="2"/>
      <c r="AR1486" s="2"/>
      <c r="AS1486" s="2"/>
      <c r="AT1486" s="2"/>
      <c r="AU1486" s="2"/>
      <c r="AV1486" s="2"/>
      <c r="AW1486" s="2"/>
      <c r="AX1486" s="2"/>
      <c r="AY1486" s="2"/>
      <c r="AZ1486" s="2"/>
      <c r="BA1486" s="2"/>
      <c r="BB1486" s="2"/>
      <c r="BC1486" s="2"/>
      <c r="BD1486" s="2"/>
      <c r="BE1486" s="2"/>
      <c r="BF1486" s="2"/>
      <c r="BG1486" s="2"/>
      <c r="BH1486" s="2"/>
      <c r="BI1486" s="2"/>
      <c r="BJ1486" s="2"/>
      <c r="BK1486" s="2"/>
      <c r="BL1486" s="2"/>
      <c r="BM1486" s="2"/>
      <c r="BN1486" s="2"/>
      <c r="BO1486" s="2"/>
      <c r="BP1486" s="2"/>
      <c r="BQ1486" s="3"/>
      <c r="BR1486" s="4"/>
      <c r="BS1486" s="4"/>
      <c r="BT1486" s="4"/>
      <c r="BU1486" s="4"/>
      <c r="BV1486" s="4"/>
      <c r="BW1486" s="4"/>
      <c r="BX1486" s="4"/>
      <c r="BY1486" s="4"/>
      <c r="BZ1486" s="4"/>
      <c r="CA1486" s="4"/>
      <c r="CB1486" s="4"/>
      <c r="CC1486" s="4"/>
      <c r="CD1486" s="4"/>
      <c r="CE1486" s="4"/>
      <c r="CF1486" s="4"/>
      <c r="CG1486" s="4"/>
      <c r="CH1486" s="4"/>
      <c r="CI1486" s="4"/>
      <c r="CJ1486" s="4"/>
      <c r="CK1486" s="4"/>
      <c r="CL1486" s="4"/>
      <c r="CM1486" s="4"/>
      <c r="CN1486" s="4"/>
      <c r="CO1486" s="4"/>
      <c r="CP1486" s="4"/>
      <c r="CQ1486" s="4"/>
      <c r="CR1486" s="4"/>
      <c r="CS1486" s="4"/>
      <c r="CT1486" s="4"/>
      <c r="CU1486" s="4"/>
      <c r="CV1486" s="4"/>
      <c r="CW1486" s="4"/>
      <c r="CX1486" s="4"/>
      <c r="CY1486" s="4"/>
      <c r="CZ1486" s="4"/>
      <c r="DA1486" s="4"/>
      <c r="DB1486" s="4"/>
      <c r="DC1486" s="4"/>
      <c r="DD1486" s="4"/>
      <c r="DE1486" s="4"/>
      <c r="DF1486" s="4"/>
      <c r="DG1486" s="4"/>
      <c r="DH1486" s="4"/>
      <c r="DI1486" s="4"/>
      <c r="DJ1486" s="4"/>
      <c r="DK1486" s="4"/>
      <c r="DL1486" s="4"/>
      <c r="DM1486" s="4"/>
      <c r="DN1486" s="4"/>
      <c r="DO1486" s="4"/>
      <c r="DP1486" s="4"/>
      <c r="DQ1486" s="4"/>
      <c r="DR1486" s="4"/>
      <c r="DS1486" s="4"/>
      <c r="DT1486" s="4"/>
      <c r="DU1486" s="4"/>
      <c r="DV1486" s="4"/>
      <c r="DW1486" s="4"/>
      <c r="DX1486" s="4"/>
      <c r="DY1486" s="4"/>
      <c r="DZ1486" s="4"/>
      <c r="EA1486" s="4"/>
      <c r="EB1486" s="4"/>
      <c r="EC1486" s="4"/>
      <c r="ED1486" s="4"/>
      <c r="EE1486" s="4"/>
      <c r="EF1486" s="4"/>
      <c r="EG1486" s="4"/>
      <c r="EH1486" s="4"/>
      <c r="EI1486" s="4"/>
      <c r="EJ1486" s="4"/>
      <c r="EK1486" s="4"/>
      <c r="EL1486" s="4"/>
      <c r="EM1486" s="4"/>
      <c r="EN1486" s="4"/>
      <c r="EO1486" s="4"/>
      <c r="EP1486" s="4"/>
      <c r="EQ1486" s="4"/>
      <c r="ER1486" s="4"/>
      <c r="ES1486" s="4"/>
      <c r="ET1486" s="4"/>
      <c r="EU1486" s="4"/>
      <c r="EV1486" s="4"/>
      <c r="EW1486" s="4"/>
      <c r="EX1486" s="4"/>
      <c r="EY1486" s="4"/>
      <c r="EZ1486" s="4"/>
      <c r="FA1486" s="4"/>
      <c r="FB1486" s="4"/>
      <c r="FC1486" s="4"/>
      <c r="FD1486" s="4"/>
      <c r="FE1486" s="4"/>
      <c r="FF1486" s="4"/>
      <c r="FG1486" s="4"/>
      <c r="FH1486" s="4"/>
      <c r="FI1486" s="4"/>
      <c r="FJ1486" s="4"/>
      <c r="FK1486" s="4"/>
      <c r="FL1486" s="4"/>
      <c r="FM1486" s="4"/>
      <c r="FN1486" s="4"/>
      <c r="FO1486" s="4"/>
      <c r="FP1486" s="4"/>
      <c r="FQ1486" s="4"/>
      <c r="FR1486" s="4"/>
    </row>
    <row r="1487" spans="19:174" s="10" customFormat="1" x14ac:dyDescent="0.25">
      <c r="S1487" s="92"/>
      <c r="T1487" s="1"/>
      <c r="U1487" s="1"/>
      <c r="V1487" s="1"/>
      <c r="W1487" s="1"/>
      <c r="X1487" s="1"/>
      <c r="Y1487" s="1"/>
      <c r="Z1487" s="2"/>
      <c r="AA1487" s="2"/>
      <c r="AB1487" s="2"/>
      <c r="AC1487" s="2"/>
      <c r="AD1487" s="2"/>
      <c r="AE1487" s="2"/>
      <c r="AF1487" s="2"/>
      <c r="AG1487" s="2"/>
      <c r="AH1487" s="2"/>
      <c r="AI1487" s="2"/>
      <c r="AJ1487" s="2"/>
      <c r="AK1487" s="2"/>
      <c r="AL1487" s="2"/>
      <c r="AM1487" s="2"/>
      <c r="AN1487" s="2"/>
      <c r="AO1487" s="2"/>
      <c r="AP1487" s="2"/>
      <c r="AQ1487" s="2"/>
      <c r="AR1487" s="2"/>
      <c r="AS1487" s="2"/>
      <c r="AT1487" s="2"/>
      <c r="AU1487" s="2"/>
      <c r="AV1487" s="2"/>
      <c r="AW1487" s="2"/>
      <c r="AX1487" s="2"/>
      <c r="AY1487" s="2"/>
      <c r="AZ1487" s="2"/>
      <c r="BA1487" s="2"/>
      <c r="BB1487" s="2"/>
      <c r="BC1487" s="2"/>
      <c r="BD1487" s="2"/>
      <c r="BE1487" s="2"/>
      <c r="BF1487" s="2"/>
      <c r="BG1487" s="2"/>
      <c r="BH1487" s="2"/>
      <c r="BI1487" s="2"/>
      <c r="BJ1487" s="2"/>
      <c r="BK1487" s="2"/>
      <c r="BL1487" s="2"/>
      <c r="BM1487" s="2"/>
      <c r="BN1487" s="2"/>
      <c r="BO1487" s="2"/>
      <c r="BP1487" s="2"/>
      <c r="BQ1487" s="3"/>
      <c r="BR1487" s="4"/>
      <c r="BS1487" s="4"/>
      <c r="BT1487" s="4"/>
      <c r="BU1487" s="4"/>
      <c r="BV1487" s="4"/>
      <c r="BW1487" s="4"/>
      <c r="BX1487" s="4"/>
      <c r="BY1487" s="4"/>
      <c r="BZ1487" s="4"/>
      <c r="CA1487" s="4"/>
      <c r="CB1487" s="4"/>
      <c r="CC1487" s="4"/>
      <c r="CD1487" s="4"/>
      <c r="CE1487" s="4"/>
      <c r="CF1487" s="4"/>
      <c r="CG1487" s="4"/>
      <c r="CH1487" s="4"/>
      <c r="CI1487" s="4"/>
      <c r="CJ1487" s="4"/>
      <c r="CK1487" s="4"/>
      <c r="CL1487" s="4"/>
      <c r="CM1487" s="4"/>
      <c r="CN1487" s="4"/>
      <c r="CO1487" s="4"/>
      <c r="CP1487" s="4"/>
      <c r="CQ1487" s="4"/>
      <c r="CR1487" s="4"/>
      <c r="CS1487" s="4"/>
      <c r="CT1487" s="4"/>
      <c r="CU1487" s="4"/>
      <c r="CV1487" s="4"/>
      <c r="CW1487" s="4"/>
      <c r="CX1487" s="4"/>
      <c r="CY1487" s="4"/>
      <c r="CZ1487" s="4"/>
      <c r="DA1487" s="4"/>
      <c r="DB1487" s="4"/>
      <c r="DC1487" s="4"/>
      <c r="DD1487" s="4"/>
      <c r="DE1487" s="4"/>
      <c r="DF1487" s="4"/>
      <c r="DG1487" s="4"/>
      <c r="DH1487" s="4"/>
      <c r="DI1487" s="4"/>
      <c r="DJ1487" s="4"/>
      <c r="DK1487" s="4"/>
      <c r="DL1487" s="4"/>
      <c r="DM1487" s="4"/>
      <c r="DN1487" s="4"/>
      <c r="DO1487" s="4"/>
      <c r="DP1487" s="4"/>
      <c r="DQ1487" s="4"/>
      <c r="DR1487" s="4"/>
      <c r="DS1487" s="4"/>
      <c r="DT1487" s="4"/>
      <c r="DU1487" s="4"/>
      <c r="DV1487" s="4"/>
      <c r="DW1487" s="4"/>
      <c r="DX1487" s="4"/>
      <c r="DY1487" s="4"/>
      <c r="DZ1487" s="4"/>
      <c r="EA1487" s="4"/>
      <c r="EB1487" s="4"/>
      <c r="EC1487" s="4"/>
      <c r="ED1487" s="4"/>
      <c r="EE1487" s="4"/>
      <c r="EF1487" s="4"/>
      <c r="EG1487" s="4"/>
      <c r="EH1487" s="4"/>
      <c r="EI1487" s="4"/>
      <c r="EJ1487" s="4"/>
      <c r="EK1487" s="4"/>
      <c r="EL1487" s="4"/>
      <c r="EM1487" s="4"/>
      <c r="EN1487" s="4"/>
      <c r="EO1487" s="4"/>
      <c r="EP1487" s="4"/>
      <c r="EQ1487" s="4"/>
      <c r="ER1487" s="4"/>
      <c r="ES1487" s="4"/>
      <c r="ET1487" s="4"/>
      <c r="EU1487" s="4"/>
      <c r="EV1487" s="4"/>
      <c r="EW1487" s="4"/>
      <c r="EX1487" s="4"/>
      <c r="EY1487" s="4"/>
      <c r="EZ1487" s="4"/>
      <c r="FA1487" s="4"/>
      <c r="FB1487" s="4"/>
      <c r="FC1487" s="4"/>
      <c r="FD1487" s="4"/>
      <c r="FE1487" s="4"/>
      <c r="FF1487" s="4"/>
      <c r="FG1487" s="4"/>
      <c r="FH1487" s="4"/>
      <c r="FI1487" s="4"/>
      <c r="FJ1487" s="4"/>
      <c r="FK1487" s="4"/>
      <c r="FL1487" s="4"/>
      <c r="FM1487" s="4"/>
      <c r="FN1487" s="4"/>
      <c r="FO1487" s="4"/>
      <c r="FP1487" s="4"/>
      <c r="FQ1487" s="4"/>
      <c r="FR1487" s="4"/>
    </row>
    <row r="1488" spans="19:174" s="10" customFormat="1" x14ac:dyDescent="0.25">
      <c r="S1488" s="92"/>
      <c r="T1488" s="1"/>
      <c r="U1488" s="1"/>
      <c r="V1488" s="1"/>
      <c r="W1488" s="1"/>
      <c r="X1488" s="1"/>
      <c r="Y1488" s="1"/>
      <c r="Z1488" s="2"/>
      <c r="AA1488" s="2"/>
      <c r="AB1488" s="2"/>
      <c r="AC1488" s="2"/>
      <c r="AD1488" s="2"/>
      <c r="AE1488" s="2"/>
      <c r="AF1488" s="2"/>
      <c r="AG1488" s="2"/>
      <c r="AH1488" s="2"/>
      <c r="AI1488" s="2"/>
      <c r="AJ1488" s="2"/>
      <c r="AK1488" s="2"/>
      <c r="AL1488" s="2"/>
      <c r="AM1488" s="2"/>
      <c r="AN1488" s="2"/>
      <c r="AO1488" s="2"/>
      <c r="AP1488" s="2"/>
      <c r="AQ1488" s="2"/>
      <c r="AR1488" s="2"/>
      <c r="AS1488" s="2"/>
      <c r="AT1488" s="2"/>
      <c r="AU1488" s="2"/>
      <c r="AV1488" s="2"/>
      <c r="AW1488" s="2"/>
      <c r="AX1488" s="2"/>
      <c r="AY1488" s="2"/>
      <c r="AZ1488" s="2"/>
      <c r="BA1488" s="2"/>
      <c r="BB1488" s="2"/>
      <c r="BC1488" s="2"/>
      <c r="BD1488" s="2"/>
      <c r="BE1488" s="2"/>
      <c r="BF1488" s="2"/>
      <c r="BG1488" s="2"/>
      <c r="BH1488" s="2"/>
      <c r="BI1488" s="2"/>
      <c r="BJ1488" s="2"/>
      <c r="BK1488" s="2"/>
      <c r="BL1488" s="2"/>
      <c r="BM1488" s="2"/>
      <c r="BN1488" s="2"/>
      <c r="BO1488" s="2"/>
      <c r="BP1488" s="2"/>
      <c r="BQ1488" s="3"/>
      <c r="BR1488" s="4"/>
      <c r="BS1488" s="4"/>
      <c r="BT1488" s="4"/>
      <c r="BU1488" s="4"/>
      <c r="BV1488" s="4"/>
      <c r="BW1488" s="4"/>
      <c r="BX1488" s="4"/>
      <c r="BY1488" s="4"/>
      <c r="BZ1488" s="4"/>
      <c r="CA1488" s="4"/>
      <c r="CB1488" s="4"/>
      <c r="CC1488" s="4"/>
      <c r="CD1488" s="4"/>
      <c r="CE1488" s="4"/>
      <c r="CF1488" s="4"/>
      <c r="CG1488" s="4"/>
      <c r="CH1488" s="4"/>
      <c r="CI1488" s="4"/>
      <c r="CJ1488" s="4"/>
      <c r="CK1488" s="4"/>
      <c r="CL1488" s="4"/>
      <c r="CM1488" s="4"/>
      <c r="CN1488" s="4"/>
      <c r="CO1488" s="4"/>
      <c r="CP1488" s="4"/>
      <c r="CQ1488" s="4"/>
      <c r="CR1488" s="4"/>
      <c r="CS1488" s="4"/>
      <c r="CT1488" s="4"/>
      <c r="CU1488" s="4"/>
      <c r="CV1488" s="4"/>
      <c r="CW1488" s="4"/>
      <c r="CX1488" s="4"/>
      <c r="CY1488" s="4"/>
      <c r="CZ1488" s="4"/>
      <c r="DA1488" s="4"/>
      <c r="DB1488" s="4"/>
      <c r="DC1488" s="4"/>
      <c r="DD1488" s="4"/>
      <c r="DE1488" s="4"/>
      <c r="DF1488" s="4"/>
      <c r="DG1488" s="4"/>
      <c r="DH1488" s="4"/>
      <c r="DI1488" s="4"/>
      <c r="DJ1488" s="4"/>
      <c r="DK1488" s="4"/>
      <c r="DL1488" s="4"/>
      <c r="DM1488" s="4"/>
      <c r="DN1488" s="4"/>
      <c r="DO1488" s="4"/>
      <c r="DP1488" s="4"/>
      <c r="DQ1488" s="4"/>
      <c r="DR1488" s="4"/>
      <c r="DS1488" s="4"/>
      <c r="DT1488" s="4"/>
      <c r="DU1488" s="4"/>
      <c r="DV1488" s="4"/>
      <c r="DW1488" s="4"/>
      <c r="DX1488" s="4"/>
      <c r="DY1488" s="4"/>
      <c r="DZ1488" s="4"/>
      <c r="EA1488" s="4"/>
      <c r="EB1488" s="4"/>
      <c r="EC1488" s="4"/>
      <c r="ED1488" s="4"/>
      <c r="EE1488" s="4"/>
      <c r="EF1488" s="4"/>
      <c r="EG1488" s="4"/>
      <c r="EH1488" s="4"/>
      <c r="EI1488" s="4"/>
      <c r="EJ1488" s="4"/>
      <c r="EK1488" s="4"/>
      <c r="EL1488" s="4"/>
      <c r="EM1488" s="4"/>
      <c r="EN1488" s="4"/>
      <c r="EO1488" s="4"/>
      <c r="EP1488" s="4"/>
      <c r="EQ1488" s="4"/>
      <c r="ER1488" s="4"/>
      <c r="ES1488" s="4"/>
      <c r="ET1488" s="4"/>
      <c r="EU1488" s="4"/>
      <c r="EV1488" s="4"/>
      <c r="EW1488" s="4"/>
      <c r="EX1488" s="4"/>
      <c r="EY1488" s="4"/>
      <c r="EZ1488" s="4"/>
      <c r="FA1488" s="4"/>
      <c r="FB1488" s="4"/>
      <c r="FC1488" s="4"/>
      <c r="FD1488" s="4"/>
      <c r="FE1488" s="4"/>
      <c r="FF1488" s="4"/>
      <c r="FG1488" s="4"/>
      <c r="FH1488" s="4"/>
      <c r="FI1488" s="4"/>
      <c r="FJ1488" s="4"/>
      <c r="FK1488" s="4"/>
      <c r="FL1488" s="4"/>
      <c r="FM1488" s="4"/>
      <c r="FN1488" s="4"/>
      <c r="FO1488" s="4"/>
      <c r="FP1488" s="4"/>
      <c r="FQ1488" s="4"/>
      <c r="FR1488" s="4"/>
    </row>
    <row r="1489" spans="19:174" s="10" customFormat="1" x14ac:dyDescent="0.25">
      <c r="S1489" s="92"/>
      <c r="T1489" s="1"/>
      <c r="U1489" s="1"/>
      <c r="V1489" s="1"/>
      <c r="W1489" s="1"/>
      <c r="X1489" s="1"/>
      <c r="Y1489" s="1"/>
      <c r="Z1489" s="2"/>
      <c r="AA1489" s="2"/>
      <c r="AB1489" s="2"/>
      <c r="AC1489" s="2"/>
      <c r="AD1489" s="2"/>
      <c r="AE1489" s="2"/>
      <c r="AF1489" s="2"/>
      <c r="AG1489" s="2"/>
      <c r="AH1489" s="2"/>
      <c r="AI1489" s="2"/>
      <c r="AJ1489" s="2"/>
      <c r="AK1489" s="2"/>
      <c r="AL1489" s="2"/>
      <c r="AM1489" s="2"/>
      <c r="AN1489" s="2"/>
      <c r="AO1489" s="2"/>
      <c r="AP1489" s="2"/>
      <c r="AQ1489" s="2"/>
      <c r="AR1489" s="2"/>
      <c r="AS1489" s="2"/>
      <c r="AT1489" s="2"/>
      <c r="AU1489" s="2"/>
      <c r="AV1489" s="2"/>
      <c r="AW1489" s="2"/>
      <c r="AX1489" s="2"/>
      <c r="AY1489" s="2"/>
      <c r="AZ1489" s="2"/>
      <c r="BA1489" s="2"/>
      <c r="BB1489" s="2"/>
      <c r="BC1489" s="2"/>
      <c r="BD1489" s="2"/>
      <c r="BE1489" s="2"/>
      <c r="BF1489" s="2"/>
      <c r="BG1489" s="2"/>
      <c r="BH1489" s="2"/>
      <c r="BI1489" s="2"/>
      <c r="BJ1489" s="2"/>
      <c r="BK1489" s="2"/>
      <c r="BL1489" s="2"/>
      <c r="BM1489" s="2"/>
      <c r="BN1489" s="2"/>
      <c r="BO1489" s="2"/>
      <c r="BP1489" s="2"/>
      <c r="BQ1489" s="3"/>
      <c r="BR1489" s="4"/>
      <c r="BS1489" s="4"/>
      <c r="BT1489" s="4"/>
      <c r="BU1489" s="4"/>
      <c r="BV1489" s="4"/>
      <c r="BW1489" s="4"/>
      <c r="BX1489" s="4"/>
      <c r="BY1489" s="4"/>
      <c r="BZ1489" s="4"/>
      <c r="CA1489" s="4"/>
      <c r="CB1489" s="4"/>
      <c r="CC1489" s="4"/>
      <c r="CD1489" s="4"/>
      <c r="CE1489" s="4"/>
      <c r="CF1489" s="4"/>
      <c r="CG1489" s="4"/>
      <c r="CH1489" s="4"/>
      <c r="CI1489" s="4"/>
      <c r="CJ1489" s="4"/>
      <c r="CK1489" s="4"/>
      <c r="CL1489" s="4"/>
      <c r="CM1489" s="4"/>
      <c r="CN1489" s="4"/>
      <c r="CO1489" s="4"/>
      <c r="CP1489" s="4"/>
      <c r="CQ1489" s="4"/>
      <c r="CR1489" s="4"/>
      <c r="CS1489" s="4"/>
      <c r="CT1489" s="4"/>
      <c r="CU1489" s="4"/>
      <c r="CV1489" s="4"/>
      <c r="CW1489" s="4"/>
      <c r="CX1489" s="4"/>
      <c r="CY1489" s="4"/>
      <c r="CZ1489" s="4"/>
      <c r="DA1489" s="4"/>
      <c r="DB1489" s="4"/>
      <c r="DC1489" s="4"/>
      <c r="DD1489" s="4"/>
      <c r="DE1489" s="4"/>
      <c r="DF1489" s="4"/>
      <c r="DG1489" s="4"/>
      <c r="DH1489" s="4"/>
      <c r="DI1489" s="4"/>
      <c r="DJ1489" s="4"/>
      <c r="DK1489" s="4"/>
      <c r="DL1489" s="4"/>
      <c r="DM1489" s="4"/>
      <c r="DN1489" s="4"/>
      <c r="DO1489" s="4"/>
      <c r="DP1489" s="4"/>
      <c r="DQ1489" s="4"/>
      <c r="DR1489" s="4"/>
      <c r="DS1489" s="4"/>
      <c r="DT1489" s="4"/>
      <c r="DU1489" s="4"/>
      <c r="DV1489" s="4"/>
      <c r="DW1489" s="4"/>
      <c r="DX1489" s="4"/>
      <c r="DY1489" s="4"/>
      <c r="DZ1489" s="4"/>
      <c r="EA1489" s="4"/>
      <c r="EB1489" s="4"/>
      <c r="EC1489" s="4"/>
      <c r="ED1489" s="4"/>
      <c r="EE1489" s="4"/>
      <c r="EF1489" s="4"/>
      <c r="EG1489" s="4"/>
      <c r="EH1489" s="4"/>
      <c r="EI1489" s="4"/>
      <c r="EJ1489" s="4"/>
      <c r="EK1489" s="4"/>
      <c r="EL1489" s="4"/>
      <c r="EM1489" s="4"/>
      <c r="EN1489" s="4"/>
      <c r="EO1489" s="4"/>
      <c r="EP1489" s="4"/>
      <c r="EQ1489" s="4"/>
      <c r="ER1489" s="4"/>
      <c r="ES1489" s="4"/>
      <c r="ET1489" s="4"/>
      <c r="EU1489" s="4"/>
      <c r="EV1489" s="4"/>
      <c r="EW1489" s="4"/>
      <c r="EX1489" s="4"/>
      <c r="EY1489" s="4"/>
      <c r="EZ1489" s="4"/>
      <c r="FA1489" s="4"/>
      <c r="FB1489" s="4"/>
      <c r="FC1489" s="4"/>
      <c r="FD1489" s="4"/>
      <c r="FE1489" s="4"/>
      <c r="FF1489" s="4"/>
      <c r="FG1489" s="4"/>
      <c r="FH1489" s="4"/>
      <c r="FI1489" s="4"/>
      <c r="FJ1489" s="4"/>
      <c r="FK1489" s="4"/>
      <c r="FL1489" s="4"/>
      <c r="FM1489" s="4"/>
      <c r="FN1489" s="4"/>
      <c r="FO1489" s="4"/>
      <c r="FP1489" s="4"/>
      <c r="FQ1489" s="4"/>
      <c r="FR1489" s="4"/>
    </row>
    <row r="1490" spans="19:174" s="10" customFormat="1" x14ac:dyDescent="0.25">
      <c r="S1490" s="92"/>
      <c r="T1490" s="1"/>
      <c r="U1490" s="1"/>
      <c r="V1490" s="1"/>
      <c r="W1490" s="1"/>
      <c r="X1490" s="1"/>
      <c r="Y1490" s="1"/>
      <c r="Z1490" s="2"/>
      <c r="AA1490" s="2"/>
      <c r="AB1490" s="2"/>
      <c r="AC1490" s="2"/>
      <c r="AD1490" s="2"/>
      <c r="AE1490" s="2"/>
      <c r="AF1490" s="2"/>
      <c r="AG1490" s="2"/>
      <c r="AH1490" s="2"/>
      <c r="AI1490" s="2"/>
      <c r="AJ1490" s="2"/>
      <c r="AK1490" s="2"/>
      <c r="AL1490" s="2"/>
      <c r="AM1490" s="2"/>
      <c r="AN1490" s="2"/>
      <c r="AO1490" s="2"/>
      <c r="AP1490" s="2"/>
      <c r="AQ1490" s="2"/>
      <c r="AR1490" s="2"/>
      <c r="AS1490" s="2"/>
      <c r="AT1490" s="2"/>
      <c r="AU1490" s="2"/>
      <c r="AV1490" s="2"/>
      <c r="AW1490" s="2"/>
      <c r="AX1490" s="2"/>
      <c r="AY1490" s="2"/>
      <c r="AZ1490" s="2"/>
      <c r="BA1490" s="2"/>
      <c r="BB1490" s="2"/>
      <c r="BC1490" s="2"/>
      <c r="BD1490" s="2"/>
      <c r="BE1490" s="2"/>
      <c r="BF1490" s="2"/>
      <c r="BG1490" s="2"/>
      <c r="BH1490" s="2"/>
      <c r="BI1490" s="2"/>
      <c r="BJ1490" s="2"/>
      <c r="BK1490" s="2"/>
      <c r="BL1490" s="2"/>
      <c r="BM1490" s="2"/>
      <c r="BN1490" s="2"/>
      <c r="BO1490" s="2"/>
      <c r="BP1490" s="2"/>
      <c r="BQ1490" s="3"/>
      <c r="BR1490" s="4"/>
      <c r="BS1490" s="4"/>
      <c r="BT1490" s="4"/>
      <c r="BU1490" s="4"/>
      <c r="BV1490" s="4"/>
      <c r="BW1490" s="4"/>
      <c r="BX1490" s="4"/>
      <c r="BY1490" s="4"/>
      <c r="BZ1490" s="4"/>
      <c r="CA1490" s="4"/>
      <c r="CB1490" s="4"/>
      <c r="CC1490" s="4"/>
      <c r="CD1490" s="4"/>
      <c r="CE1490" s="4"/>
      <c r="CF1490" s="4"/>
      <c r="CG1490" s="4"/>
      <c r="CH1490" s="4"/>
      <c r="CI1490" s="4"/>
      <c r="CJ1490" s="4"/>
      <c r="CK1490" s="4"/>
      <c r="CL1490" s="4"/>
      <c r="CM1490" s="4"/>
      <c r="CN1490" s="4"/>
      <c r="CO1490" s="4"/>
      <c r="CP1490" s="4"/>
      <c r="CQ1490" s="4"/>
      <c r="CR1490" s="4"/>
      <c r="CS1490" s="4"/>
      <c r="CT1490" s="4"/>
      <c r="CU1490" s="4"/>
      <c r="CV1490" s="4"/>
      <c r="CW1490" s="4"/>
      <c r="CX1490" s="4"/>
      <c r="CY1490" s="4"/>
      <c r="CZ1490" s="4"/>
      <c r="DA1490" s="4"/>
      <c r="DB1490" s="4"/>
      <c r="DC1490" s="4"/>
      <c r="DD1490" s="4"/>
      <c r="DE1490" s="4"/>
      <c r="DF1490" s="4"/>
      <c r="DG1490" s="4"/>
      <c r="DH1490" s="4"/>
      <c r="DI1490" s="4"/>
      <c r="DJ1490" s="4"/>
      <c r="DK1490" s="4"/>
      <c r="DL1490" s="4"/>
      <c r="DM1490" s="4"/>
      <c r="DN1490" s="4"/>
      <c r="DO1490" s="4"/>
      <c r="DP1490" s="4"/>
      <c r="DQ1490" s="4"/>
      <c r="DR1490" s="4"/>
      <c r="DS1490" s="4"/>
      <c r="DT1490" s="4"/>
      <c r="DU1490" s="4"/>
      <c r="DV1490" s="4"/>
      <c r="DW1490" s="4"/>
      <c r="DX1490" s="4"/>
      <c r="DY1490" s="4"/>
      <c r="DZ1490" s="4"/>
      <c r="EA1490" s="4"/>
      <c r="EB1490" s="4"/>
      <c r="EC1490" s="4"/>
      <c r="ED1490" s="4"/>
      <c r="EE1490" s="4"/>
      <c r="EF1490" s="4"/>
      <c r="EG1490" s="4"/>
      <c r="EH1490" s="4"/>
      <c r="EI1490" s="4"/>
      <c r="EJ1490" s="4"/>
      <c r="EK1490" s="4"/>
      <c r="EL1490" s="4"/>
      <c r="EM1490" s="4"/>
      <c r="EN1490" s="4"/>
      <c r="EO1490" s="4"/>
      <c r="EP1490" s="4"/>
      <c r="EQ1490" s="4"/>
      <c r="ER1490" s="4"/>
      <c r="ES1490" s="4"/>
      <c r="ET1490" s="4"/>
      <c r="EU1490" s="4"/>
      <c r="EV1490" s="4"/>
      <c r="EW1490" s="4"/>
      <c r="EX1490" s="4"/>
      <c r="EY1490" s="4"/>
      <c r="EZ1490" s="4"/>
      <c r="FA1490" s="4"/>
      <c r="FB1490" s="4"/>
      <c r="FC1490" s="4"/>
      <c r="FD1490" s="4"/>
      <c r="FE1490" s="4"/>
      <c r="FF1490" s="4"/>
      <c r="FG1490" s="4"/>
      <c r="FH1490" s="4"/>
      <c r="FI1490" s="4"/>
      <c r="FJ1490" s="4"/>
      <c r="FK1490" s="4"/>
      <c r="FL1490" s="4"/>
      <c r="FM1490" s="4"/>
      <c r="FN1490" s="4"/>
      <c r="FO1490" s="4"/>
      <c r="FP1490" s="4"/>
      <c r="FQ1490" s="4"/>
      <c r="FR1490" s="4"/>
    </row>
    <row r="1491" spans="19:174" s="10" customFormat="1" x14ac:dyDescent="0.25">
      <c r="S1491" s="92"/>
      <c r="T1491" s="1"/>
      <c r="U1491" s="1"/>
      <c r="V1491" s="1"/>
      <c r="W1491" s="1"/>
      <c r="X1491" s="1"/>
      <c r="Y1491" s="1"/>
      <c r="Z1491" s="2"/>
      <c r="AA1491" s="2"/>
      <c r="AB1491" s="2"/>
      <c r="AC1491" s="2"/>
      <c r="AD1491" s="2"/>
      <c r="AE1491" s="2"/>
      <c r="AF1491" s="2"/>
      <c r="AG1491" s="2"/>
      <c r="AH1491" s="2"/>
      <c r="AI1491" s="2"/>
      <c r="AJ1491" s="2"/>
      <c r="AK1491" s="2"/>
      <c r="AL1491" s="2"/>
      <c r="AM1491" s="2"/>
      <c r="AN1491" s="2"/>
      <c r="AO1491" s="2"/>
      <c r="AP1491" s="2"/>
      <c r="AQ1491" s="2"/>
      <c r="AR1491" s="2"/>
      <c r="AS1491" s="2"/>
      <c r="AT1491" s="2"/>
      <c r="AU1491" s="2"/>
      <c r="AV1491" s="2"/>
      <c r="AW1491" s="2"/>
      <c r="AX1491" s="2"/>
      <c r="AY1491" s="2"/>
      <c r="AZ1491" s="2"/>
      <c r="BA1491" s="2"/>
      <c r="BB1491" s="2"/>
      <c r="BC1491" s="2"/>
      <c r="BD1491" s="2"/>
      <c r="BE1491" s="2"/>
      <c r="BF1491" s="2"/>
      <c r="BG1491" s="2"/>
      <c r="BH1491" s="2"/>
      <c r="BI1491" s="2"/>
      <c r="BJ1491" s="2"/>
      <c r="BK1491" s="2"/>
      <c r="BL1491" s="2"/>
      <c r="BM1491" s="2"/>
      <c r="BN1491" s="2"/>
      <c r="BO1491" s="2"/>
      <c r="BP1491" s="2"/>
      <c r="BQ1491" s="3"/>
      <c r="BR1491" s="4"/>
      <c r="BS1491" s="4"/>
      <c r="BT1491" s="4"/>
      <c r="BU1491" s="4"/>
      <c r="BV1491" s="4"/>
      <c r="BW1491" s="4"/>
      <c r="BX1491" s="4"/>
      <c r="BY1491" s="4"/>
      <c r="BZ1491" s="4"/>
      <c r="CA1491" s="4"/>
      <c r="CB1491" s="4"/>
      <c r="CC1491" s="4"/>
      <c r="CD1491" s="4"/>
      <c r="CE1491" s="4"/>
      <c r="CF1491" s="4"/>
      <c r="CG1491" s="4"/>
      <c r="CH1491" s="4"/>
      <c r="CI1491" s="4"/>
      <c r="CJ1491" s="4"/>
      <c r="CK1491" s="4"/>
      <c r="CL1491" s="4"/>
      <c r="CM1491" s="4"/>
      <c r="CN1491" s="4"/>
      <c r="CO1491" s="4"/>
      <c r="CP1491" s="4"/>
      <c r="CQ1491" s="4"/>
      <c r="CR1491" s="4"/>
      <c r="CS1491" s="4"/>
      <c r="CT1491" s="4"/>
      <c r="CU1491" s="4"/>
      <c r="CV1491" s="4"/>
      <c r="CW1491" s="4"/>
      <c r="CX1491" s="4"/>
      <c r="CY1491" s="4"/>
      <c r="CZ1491" s="4"/>
      <c r="DA1491" s="4"/>
      <c r="DB1491" s="4"/>
      <c r="DC1491" s="4"/>
      <c r="DD1491" s="4"/>
      <c r="DE1491" s="4"/>
      <c r="DF1491" s="4"/>
      <c r="DG1491" s="4"/>
      <c r="DH1491" s="4"/>
      <c r="DI1491" s="4"/>
      <c r="DJ1491" s="4"/>
      <c r="DK1491" s="4"/>
      <c r="DL1491" s="4"/>
      <c r="DM1491" s="4"/>
      <c r="DN1491" s="4"/>
      <c r="DO1491" s="4"/>
      <c r="DP1491" s="4"/>
      <c r="DQ1491" s="4"/>
      <c r="DR1491" s="4"/>
      <c r="DS1491" s="4"/>
      <c r="DT1491" s="4"/>
      <c r="DU1491" s="4"/>
      <c r="DV1491" s="4"/>
      <c r="DW1491" s="4"/>
      <c r="DX1491" s="4"/>
      <c r="DY1491" s="4"/>
      <c r="DZ1491" s="4"/>
      <c r="EA1491" s="4"/>
      <c r="EB1491" s="4"/>
      <c r="EC1491" s="4"/>
      <c r="ED1491" s="4"/>
      <c r="EE1491" s="4"/>
      <c r="EF1491" s="4"/>
      <c r="EG1491" s="4"/>
      <c r="EH1491" s="4"/>
      <c r="EI1491" s="4"/>
      <c r="EJ1491" s="4"/>
      <c r="EK1491" s="4"/>
      <c r="EL1491" s="4"/>
      <c r="EM1491" s="4"/>
      <c r="EN1491" s="4"/>
      <c r="EO1491" s="4"/>
      <c r="EP1491" s="4"/>
      <c r="EQ1491" s="4"/>
      <c r="ER1491" s="4"/>
      <c r="ES1491" s="4"/>
      <c r="ET1491" s="4"/>
      <c r="EU1491" s="4"/>
      <c r="EV1491" s="4"/>
      <c r="EW1491" s="4"/>
      <c r="EX1491" s="4"/>
      <c r="EY1491" s="4"/>
      <c r="EZ1491" s="4"/>
      <c r="FA1491" s="4"/>
      <c r="FB1491" s="4"/>
      <c r="FC1491" s="4"/>
      <c r="FD1491" s="4"/>
      <c r="FE1491" s="4"/>
      <c r="FF1491" s="4"/>
      <c r="FG1491" s="4"/>
      <c r="FH1491" s="4"/>
      <c r="FI1491" s="4"/>
      <c r="FJ1491" s="4"/>
      <c r="FK1491" s="4"/>
      <c r="FL1491" s="4"/>
      <c r="FM1491" s="4"/>
      <c r="FN1491" s="4"/>
      <c r="FO1491" s="4"/>
      <c r="FP1491" s="4"/>
      <c r="FQ1491" s="4"/>
      <c r="FR1491" s="4"/>
    </row>
    <row r="1492" spans="19:174" s="10" customFormat="1" x14ac:dyDescent="0.25">
      <c r="S1492" s="92"/>
      <c r="T1492" s="1"/>
      <c r="U1492" s="1"/>
      <c r="V1492" s="1"/>
      <c r="W1492" s="1"/>
      <c r="X1492" s="1"/>
      <c r="Y1492" s="1"/>
      <c r="Z1492" s="2"/>
      <c r="AA1492" s="2"/>
      <c r="AB1492" s="2"/>
      <c r="AC1492" s="2"/>
      <c r="AD1492" s="2"/>
      <c r="AE1492" s="2"/>
      <c r="AF1492" s="2"/>
      <c r="AG1492" s="2"/>
      <c r="AH1492" s="2"/>
      <c r="AI1492" s="2"/>
      <c r="AJ1492" s="2"/>
      <c r="AK1492" s="2"/>
      <c r="AL1492" s="2"/>
      <c r="AM1492" s="2"/>
      <c r="AN1492" s="2"/>
      <c r="AO1492" s="2"/>
      <c r="AP1492" s="2"/>
      <c r="AQ1492" s="2"/>
      <c r="AR1492" s="2"/>
      <c r="AS1492" s="2"/>
      <c r="AT1492" s="2"/>
      <c r="AU1492" s="2"/>
      <c r="AV1492" s="2"/>
      <c r="AW1492" s="2"/>
      <c r="AX1492" s="2"/>
      <c r="AY1492" s="2"/>
      <c r="AZ1492" s="2"/>
      <c r="BA1492" s="2"/>
      <c r="BB1492" s="2"/>
      <c r="BC1492" s="2"/>
      <c r="BD1492" s="2"/>
      <c r="BE1492" s="2"/>
      <c r="BF1492" s="2"/>
      <c r="BG1492" s="2"/>
      <c r="BH1492" s="2"/>
      <c r="BI1492" s="2"/>
      <c r="BJ1492" s="2"/>
      <c r="BK1492" s="2"/>
      <c r="BL1492" s="2"/>
      <c r="BM1492" s="2"/>
      <c r="BN1492" s="2"/>
      <c r="BO1492" s="2"/>
      <c r="BP1492" s="2"/>
      <c r="BQ1492" s="3"/>
      <c r="BR1492" s="4"/>
      <c r="BS1492" s="4"/>
      <c r="BT1492" s="4"/>
      <c r="BU1492" s="4"/>
      <c r="BV1492" s="4"/>
      <c r="BW1492" s="4"/>
      <c r="BX1492" s="4"/>
      <c r="BY1492" s="4"/>
      <c r="BZ1492" s="4"/>
      <c r="CA1492" s="4"/>
      <c r="CB1492" s="4"/>
      <c r="CC1492" s="4"/>
      <c r="CD1492" s="4"/>
      <c r="CE1492" s="4"/>
      <c r="CF1492" s="4"/>
      <c r="CG1492" s="4"/>
      <c r="CH1492" s="4"/>
      <c r="CI1492" s="4"/>
      <c r="CJ1492" s="4"/>
      <c r="CK1492" s="4"/>
      <c r="CL1492" s="4"/>
      <c r="CM1492" s="4"/>
      <c r="CN1492" s="4"/>
      <c r="CO1492" s="4"/>
      <c r="CP1492" s="4"/>
      <c r="CQ1492" s="4"/>
      <c r="CR1492" s="4"/>
      <c r="CS1492" s="4"/>
      <c r="CT1492" s="4"/>
      <c r="CU1492" s="4"/>
      <c r="CV1492" s="4"/>
      <c r="CW1492" s="4"/>
      <c r="CX1492" s="4"/>
      <c r="CY1492" s="4"/>
      <c r="CZ1492" s="4"/>
      <c r="DA1492" s="4"/>
      <c r="DB1492" s="4"/>
      <c r="DC1492" s="4"/>
      <c r="DD1492" s="4"/>
      <c r="DE1492" s="4"/>
      <c r="DF1492" s="4"/>
      <c r="DG1492" s="4"/>
      <c r="DH1492" s="4"/>
      <c r="DI1492" s="4"/>
      <c r="DJ1492" s="4"/>
      <c r="DK1492" s="4"/>
      <c r="DL1492" s="4"/>
      <c r="DM1492" s="4"/>
      <c r="DN1492" s="4"/>
      <c r="DO1492" s="4"/>
      <c r="DP1492" s="4"/>
      <c r="DQ1492" s="4"/>
      <c r="DR1492" s="4"/>
      <c r="DS1492" s="4"/>
      <c r="DT1492" s="4"/>
      <c r="DU1492" s="4"/>
      <c r="DV1492" s="4"/>
      <c r="DW1492" s="4"/>
      <c r="DX1492" s="4"/>
      <c r="DY1492" s="4"/>
      <c r="DZ1492" s="4"/>
      <c r="EA1492" s="4"/>
      <c r="EB1492" s="4"/>
      <c r="EC1492" s="4"/>
      <c r="ED1492" s="4"/>
      <c r="EE1492" s="4"/>
      <c r="EF1492" s="4"/>
      <c r="EG1492" s="4"/>
      <c r="EH1492" s="4"/>
      <c r="EI1492" s="4"/>
      <c r="EJ1492" s="4"/>
      <c r="EK1492" s="4"/>
      <c r="EL1492" s="4"/>
      <c r="EM1492" s="4"/>
      <c r="EN1492" s="4"/>
      <c r="EO1492" s="4"/>
      <c r="EP1492" s="4"/>
      <c r="EQ1492" s="4"/>
      <c r="ER1492" s="4"/>
      <c r="ES1492" s="4"/>
      <c r="ET1492" s="4"/>
      <c r="EU1492" s="4"/>
      <c r="EV1492" s="4"/>
      <c r="EW1492" s="4"/>
      <c r="EX1492" s="4"/>
      <c r="EY1492" s="4"/>
      <c r="EZ1492" s="4"/>
      <c r="FA1492" s="4"/>
      <c r="FB1492" s="4"/>
      <c r="FC1492" s="4"/>
      <c r="FD1492" s="4"/>
      <c r="FE1492" s="4"/>
      <c r="FF1492" s="4"/>
      <c r="FG1492" s="4"/>
      <c r="FH1492" s="4"/>
      <c r="FI1492" s="4"/>
      <c r="FJ1492" s="4"/>
      <c r="FK1492" s="4"/>
      <c r="FL1492" s="4"/>
      <c r="FM1492" s="4"/>
      <c r="FN1492" s="4"/>
      <c r="FO1492" s="4"/>
      <c r="FP1492" s="4"/>
      <c r="FQ1492" s="4"/>
      <c r="FR1492" s="4"/>
    </row>
    <row r="1493" spans="19:174" s="10" customFormat="1" x14ac:dyDescent="0.25">
      <c r="S1493" s="92"/>
      <c r="T1493" s="1"/>
      <c r="U1493" s="1"/>
      <c r="V1493" s="1"/>
      <c r="W1493" s="1"/>
      <c r="X1493" s="1"/>
      <c r="Y1493" s="1"/>
      <c r="Z1493" s="2"/>
      <c r="AA1493" s="2"/>
      <c r="AB1493" s="2"/>
      <c r="AC1493" s="2"/>
      <c r="AD1493" s="2"/>
      <c r="AE1493" s="2"/>
      <c r="AF1493" s="2"/>
      <c r="AG1493" s="2"/>
      <c r="AH1493" s="2"/>
      <c r="AI1493" s="2"/>
      <c r="AJ1493" s="2"/>
      <c r="AK1493" s="2"/>
      <c r="AL1493" s="2"/>
      <c r="AM1493" s="2"/>
      <c r="AN1493" s="2"/>
      <c r="AO1493" s="2"/>
      <c r="AP1493" s="2"/>
      <c r="AQ1493" s="2"/>
      <c r="AR1493" s="2"/>
      <c r="AS1493" s="2"/>
      <c r="AT1493" s="2"/>
      <c r="AU1493" s="2"/>
      <c r="AV1493" s="2"/>
      <c r="AW1493" s="2"/>
      <c r="AX1493" s="2"/>
      <c r="AY1493" s="2"/>
      <c r="AZ1493" s="2"/>
      <c r="BA1493" s="2"/>
      <c r="BB1493" s="2"/>
      <c r="BC1493" s="2"/>
      <c r="BD1493" s="2"/>
      <c r="BE1493" s="2"/>
      <c r="BF1493" s="2"/>
      <c r="BG1493" s="2"/>
      <c r="BH1493" s="2"/>
      <c r="BI1493" s="2"/>
      <c r="BJ1493" s="2"/>
      <c r="BK1493" s="2"/>
      <c r="BL1493" s="2"/>
      <c r="BM1493" s="2"/>
      <c r="BN1493" s="2"/>
      <c r="BO1493" s="2"/>
      <c r="BP1493" s="2"/>
      <c r="BQ1493" s="3"/>
      <c r="BR1493" s="4"/>
      <c r="BS1493" s="4"/>
      <c r="BT1493" s="4"/>
      <c r="BU1493" s="4"/>
      <c r="BV1493" s="4"/>
      <c r="BW1493" s="4"/>
      <c r="BX1493" s="4"/>
      <c r="BY1493" s="4"/>
      <c r="BZ1493" s="4"/>
      <c r="CA1493" s="4"/>
      <c r="CB1493" s="4"/>
      <c r="CC1493" s="4"/>
      <c r="CD1493" s="4"/>
      <c r="CE1493" s="4"/>
      <c r="CF1493" s="4"/>
      <c r="CG1493" s="4"/>
      <c r="CH1493" s="4"/>
      <c r="CI1493" s="4"/>
      <c r="CJ1493" s="4"/>
      <c r="CK1493" s="4"/>
      <c r="CL1493" s="4"/>
      <c r="CM1493" s="4"/>
      <c r="CN1493" s="4"/>
      <c r="CO1493" s="4"/>
      <c r="CP1493" s="4"/>
      <c r="CQ1493" s="4"/>
      <c r="CR1493" s="4"/>
      <c r="CS1493" s="4"/>
      <c r="CT1493" s="4"/>
      <c r="CU1493" s="4"/>
      <c r="CV1493" s="4"/>
      <c r="CW1493" s="4"/>
      <c r="CX1493" s="4"/>
      <c r="CY1493" s="4"/>
      <c r="CZ1493" s="4"/>
      <c r="DA1493" s="4"/>
      <c r="DB1493" s="4"/>
      <c r="DC1493" s="4"/>
      <c r="DD1493" s="4"/>
      <c r="DE1493" s="4"/>
      <c r="DF1493" s="4"/>
      <c r="DG1493" s="4"/>
      <c r="DH1493" s="4"/>
      <c r="DI1493" s="4"/>
      <c r="DJ1493" s="4"/>
      <c r="DK1493" s="4"/>
      <c r="DL1493" s="4"/>
      <c r="DM1493" s="4"/>
      <c r="DN1493" s="4"/>
      <c r="DO1493" s="4"/>
      <c r="DP1493" s="4"/>
      <c r="DQ1493" s="4"/>
      <c r="DR1493" s="4"/>
      <c r="DS1493" s="4"/>
      <c r="DT1493" s="4"/>
      <c r="DU1493" s="4"/>
      <c r="DV1493" s="4"/>
      <c r="DW1493" s="4"/>
      <c r="DX1493" s="4"/>
      <c r="DY1493" s="4"/>
      <c r="DZ1493" s="4"/>
      <c r="EA1493" s="4"/>
      <c r="EB1493" s="4"/>
      <c r="EC1493" s="4"/>
      <c r="ED1493" s="4"/>
      <c r="EE1493" s="4"/>
      <c r="EF1493" s="4"/>
      <c r="EG1493" s="4"/>
      <c r="EH1493" s="4"/>
      <c r="EI1493" s="4"/>
      <c r="EJ1493" s="4"/>
      <c r="EK1493" s="4"/>
      <c r="EL1493" s="4"/>
      <c r="EM1493" s="4"/>
      <c r="EN1493" s="4"/>
      <c r="EO1493" s="4"/>
      <c r="EP1493" s="4"/>
      <c r="EQ1493" s="4"/>
      <c r="ER1493" s="4"/>
      <c r="ES1493" s="4"/>
      <c r="ET1493" s="4"/>
      <c r="EU1493" s="4"/>
      <c r="EV1493" s="4"/>
      <c r="EW1493" s="4"/>
      <c r="EX1493" s="4"/>
      <c r="EY1493" s="4"/>
      <c r="EZ1493" s="4"/>
      <c r="FA1493" s="4"/>
      <c r="FB1493" s="4"/>
      <c r="FC1493" s="4"/>
      <c r="FD1493" s="4"/>
      <c r="FE1493" s="4"/>
      <c r="FF1493" s="4"/>
      <c r="FG1493" s="4"/>
      <c r="FH1493" s="4"/>
      <c r="FI1493" s="4"/>
      <c r="FJ1493" s="4"/>
      <c r="FK1493" s="4"/>
      <c r="FL1493" s="4"/>
      <c r="FM1493" s="4"/>
      <c r="FN1493" s="4"/>
      <c r="FO1493" s="4"/>
      <c r="FP1493" s="4"/>
      <c r="FQ1493" s="4"/>
      <c r="FR1493" s="4"/>
    </row>
    <row r="1494" spans="19:174" s="10" customFormat="1" x14ac:dyDescent="0.25">
      <c r="S1494" s="92"/>
      <c r="T1494" s="1"/>
      <c r="U1494" s="1"/>
      <c r="V1494" s="1"/>
      <c r="W1494" s="1"/>
      <c r="X1494" s="1"/>
      <c r="Y1494" s="1"/>
      <c r="Z1494" s="2"/>
      <c r="AA1494" s="2"/>
      <c r="AB1494" s="2"/>
      <c r="AC1494" s="2"/>
      <c r="AD1494" s="2"/>
      <c r="AE1494" s="2"/>
      <c r="AF1494" s="2"/>
      <c r="AG1494" s="2"/>
      <c r="AH1494" s="2"/>
      <c r="AI1494" s="2"/>
      <c r="AJ1494" s="2"/>
      <c r="AK1494" s="2"/>
      <c r="AL1494" s="2"/>
      <c r="AM1494" s="2"/>
      <c r="AN1494" s="2"/>
      <c r="AO1494" s="2"/>
      <c r="AP1494" s="2"/>
      <c r="AQ1494" s="2"/>
      <c r="AR1494" s="2"/>
      <c r="AS1494" s="2"/>
      <c r="AT1494" s="2"/>
      <c r="AU1494" s="2"/>
      <c r="AV1494" s="2"/>
      <c r="AW1494" s="2"/>
      <c r="AX1494" s="2"/>
      <c r="AY1494" s="2"/>
      <c r="AZ1494" s="2"/>
      <c r="BA1494" s="2"/>
      <c r="BB1494" s="2"/>
      <c r="BC1494" s="2"/>
      <c r="BD1494" s="2"/>
      <c r="BE1494" s="2"/>
      <c r="BF1494" s="2"/>
      <c r="BG1494" s="2"/>
      <c r="BH1494" s="2"/>
      <c r="BI1494" s="2"/>
      <c r="BJ1494" s="2"/>
      <c r="BK1494" s="2"/>
      <c r="BL1494" s="2"/>
      <c r="BM1494" s="2"/>
      <c r="BN1494" s="2"/>
      <c r="BO1494" s="2"/>
      <c r="BP1494" s="2"/>
      <c r="BQ1494" s="3"/>
      <c r="BR1494" s="4"/>
      <c r="BS1494" s="4"/>
      <c r="BT1494" s="4"/>
      <c r="BU1494" s="4"/>
      <c r="BV1494" s="4"/>
      <c r="BW1494" s="4"/>
      <c r="BX1494" s="4"/>
      <c r="BY1494" s="4"/>
      <c r="BZ1494" s="4"/>
      <c r="CA1494" s="4"/>
      <c r="CB1494" s="4"/>
      <c r="CC1494" s="4"/>
      <c r="CD1494" s="4"/>
      <c r="CE1494" s="4"/>
      <c r="CF1494" s="4"/>
      <c r="CG1494" s="4"/>
      <c r="CH1494" s="4"/>
      <c r="CI1494" s="4"/>
      <c r="CJ1494" s="4"/>
      <c r="CK1494" s="4"/>
      <c r="CL1494" s="4"/>
      <c r="CM1494" s="4"/>
      <c r="CN1494" s="4"/>
      <c r="CO1494" s="4"/>
      <c r="CP1494" s="4"/>
      <c r="CQ1494" s="4"/>
      <c r="CR1494" s="4"/>
      <c r="CS1494" s="4"/>
      <c r="CT1494" s="4"/>
      <c r="CU1494" s="4"/>
      <c r="CV1494" s="4"/>
      <c r="CW1494" s="4"/>
      <c r="CX1494" s="4"/>
      <c r="CY1494" s="4"/>
      <c r="CZ1494" s="4"/>
      <c r="DA1494" s="4"/>
      <c r="DB1494" s="4"/>
      <c r="DC1494" s="4"/>
      <c r="DD1494" s="4"/>
      <c r="DE1494" s="4"/>
      <c r="DF1494" s="4"/>
      <c r="DG1494" s="4"/>
      <c r="DH1494" s="4"/>
      <c r="DI1494" s="4"/>
      <c r="DJ1494" s="4"/>
      <c r="DK1494" s="4"/>
      <c r="DL1494" s="4"/>
      <c r="DM1494" s="4"/>
      <c r="DN1494" s="4"/>
      <c r="DO1494" s="4"/>
      <c r="DP1494" s="4"/>
      <c r="DQ1494" s="4"/>
      <c r="DR1494" s="4"/>
      <c r="DS1494" s="4"/>
      <c r="DT1494" s="4"/>
      <c r="DU1494" s="4"/>
      <c r="DV1494" s="4"/>
      <c r="DW1494" s="4"/>
      <c r="DX1494" s="4"/>
      <c r="DY1494" s="4"/>
      <c r="DZ1494" s="4"/>
      <c r="EA1494" s="4"/>
      <c r="EB1494" s="4"/>
      <c r="EC1494" s="4"/>
      <c r="ED1494" s="4"/>
      <c r="EE1494" s="4"/>
      <c r="EF1494" s="4"/>
      <c r="EG1494" s="4"/>
      <c r="EH1494" s="4"/>
      <c r="EI1494" s="4"/>
      <c r="EJ1494" s="4"/>
      <c r="EK1494" s="4"/>
      <c r="EL1494" s="4"/>
      <c r="EM1494" s="4"/>
      <c r="EN1494" s="4"/>
      <c r="EO1494" s="4"/>
      <c r="EP1494" s="4"/>
      <c r="EQ1494" s="4"/>
      <c r="ER1494" s="4"/>
      <c r="ES1494" s="4"/>
      <c r="ET1494" s="4"/>
      <c r="EU1494" s="4"/>
      <c r="EV1494" s="4"/>
      <c r="EW1494" s="4"/>
      <c r="EX1494" s="4"/>
      <c r="EY1494" s="4"/>
      <c r="EZ1494" s="4"/>
      <c r="FA1494" s="4"/>
      <c r="FB1494" s="4"/>
      <c r="FC1494" s="4"/>
      <c r="FD1494" s="4"/>
      <c r="FE1494" s="4"/>
      <c r="FF1494" s="4"/>
      <c r="FG1494" s="4"/>
      <c r="FH1494" s="4"/>
      <c r="FI1494" s="4"/>
      <c r="FJ1494" s="4"/>
      <c r="FK1494" s="4"/>
      <c r="FL1494" s="4"/>
      <c r="FM1494" s="4"/>
      <c r="FN1494" s="4"/>
      <c r="FO1494" s="4"/>
      <c r="FP1494" s="4"/>
      <c r="FQ1494" s="4"/>
      <c r="FR1494" s="4"/>
    </row>
    <row r="1495" spans="19:174" s="10" customFormat="1" x14ac:dyDescent="0.25">
      <c r="S1495" s="92"/>
      <c r="T1495" s="1"/>
      <c r="U1495" s="1"/>
      <c r="V1495" s="1"/>
      <c r="W1495" s="1"/>
      <c r="X1495" s="1"/>
      <c r="Y1495" s="1"/>
      <c r="Z1495" s="2"/>
      <c r="AA1495" s="2"/>
      <c r="AB1495" s="2"/>
      <c r="AC1495" s="2"/>
      <c r="AD1495" s="2"/>
      <c r="AE1495" s="2"/>
      <c r="AF1495" s="2"/>
      <c r="AG1495" s="2"/>
      <c r="AH1495" s="2"/>
      <c r="AI1495" s="2"/>
      <c r="AJ1495" s="2"/>
      <c r="AK1495" s="2"/>
      <c r="AL1495" s="2"/>
      <c r="AM1495" s="2"/>
      <c r="AN1495" s="2"/>
      <c r="AO1495" s="2"/>
      <c r="AP1495" s="2"/>
      <c r="AQ1495" s="2"/>
      <c r="AR1495" s="2"/>
      <c r="AS1495" s="2"/>
      <c r="AT1495" s="2"/>
      <c r="AU1495" s="2"/>
      <c r="AV1495" s="2"/>
      <c r="AW1495" s="2"/>
      <c r="AX1495" s="2"/>
      <c r="AY1495" s="2"/>
      <c r="AZ1495" s="2"/>
      <c r="BA1495" s="2"/>
      <c r="BB1495" s="2"/>
      <c r="BC1495" s="2"/>
      <c r="BD1495" s="2"/>
      <c r="BE1495" s="2"/>
      <c r="BF1495" s="2"/>
      <c r="BG1495" s="2"/>
      <c r="BH1495" s="2"/>
      <c r="BI1495" s="2"/>
      <c r="BJ1495" s="2"/>
      <c r="BK1495" s="2"/>
      <c r="BL1495" s="2"/>
      <c r="BM1495" s="2"/>
      <c r="BN1495" s="2"/>
      <c r="BO1495" s="2"/>
      <c r="BP1495" s="2"/>
      <c r="BQ1495" s="3"/>
      <c r="BR1495" s="4"/>
      <c r="BS1495" s="4"/>
      <c r="BT1495" s="4"/>
      <c r="BU1495" s="4"/>
      <c r="BV1495" s="4"/>
      <c r="BW1495" s="4"/>
      <c r="BX1495" s="4"/>
      <c r="BY1495" s="4"/>
      <c r="BZ1495" s="4"/>
      <c r="CA1495" s="4"/>
      <c r="CB1495" s="4"/>
      <c r="CC1495" s="4"/>
      <c r="CD1495" s="4"/>
      <c r="CE1495" s="4"/>
      <c r="CF1495" s="4"/>
      <c r="CG1495" s="4"/>
      <c r="CH1495" s="4"/>
      <c r="CI1495" s="4"/>
      <c r="CJ1495" s="4"/>
      <c r="CK1495" s="4"/>
      <c r="CL1495" s="4"/>
      <c r="CM1495" s="4"/>
      <c r="CN1495" s="4"/>
      <c r="CO1495" s="4"/>
      <c r="CP1495" s="4"/>
      <c r="CQ1495" s="4"/>
      <c r="CR1495" s="4"/>
      <c r="CS1495" s="4"/>
      <c r="CT1495" s="4"/>
      <c r="CU1495" s="4"/>
      <c r="CV1495" s="4"/>
      <c r="CW1495" s="4"/>
      <c r="CX1495" s="4"/>
      <c r="CY1495" s="4"/>
      <c r="CZ1495" s="4"/>
      <c r="DA1495" s="4"/>
      <c r="DB1495" s="4"/>
      <c r="DC1495" s="4"/>
      <c r="DD1495" s="4"/>
      <c r="DE1495" s="4"/>
      <c r="DF1495" s="4"/>
      <c r="DG1495" s="4"/>
      <c r="DH1495" s="4"/>
      <c r="DI1495" s="4"/>
      <c r="DJ1495" s="4"/>
      <c r="DK1495" s="4"/>
      <c r="DL1495" s="4"/>
      <c r="DM1495" s="4"/>
      <c r="DN1495" s="4"/>
      <c r="DO1495" s="4"/>
      <c r="DP1495" s="4"/>
      <c r="DQ1495" s="4"/>
      <c r="DR1495" s="4"/>
      <c r="DS1495" s="4"/>
      <c r="DT1495" s="4"/>
      <c r="DU1495" s="4"/>
      <c r="DV1495" s="4"/>
      <c r="DW1495" s="4"/>
      <c r="DX1495" s="4"/>
      <c r="DY1495" s="4"/>
      <c r="DZ1495" s="4"/>
      <c r="EA1495" s="4"/>
      <c r="EB1495" s="4"/>
      <c r="EC1495" s="4"/>
      <c r="ED1495" s="4"/>
      <c r="EE1495" s="4"/>
      <c r="EF1495" s="4"/>
      <c r="EG1495" s="4"/>
      <c r="EH1495" s="4"/>
      <c r="EI1495" s="4"/>
      <c r="EJ1495" s="4"/>
      <c r="EK1495" s="4"/>
      <c r="EL1495" s="4"/>
      <c r="EM1495" s="4"/>
      <c r="EN1495" s="4"/>
      <c r="EO1495" s="4"/>
      <c r="EP1495" s="4"/>
      <c r="EQ1495" s="4"/>
      <c r="ER1495" s="4"/>
      <c r="ES1495" s="4"/>
      <c r="ET1495" s="4"/>
      <c r="EU1495" s="4"/>
      <c r="EV1495" s="4"/>
      <c r="EW1495" s="4"/>
      <c r="EX1495" s="4"/>
      <c r="EY1495" s="4"/>
      <c r="EZ1495" s="4"/>
      <c r="FA1495" s="4"/>
      <c r="FB1495" s="4"/>
      <c r="FC1495" s="4"/>
      <c r="FD1495" s="4"/>
      <c r="FE1495" s="4"/>
      <c r="FF1495" s="4"/>
      <c r="FG1495" s="4"/>
      <c r="FH1495" s="4"/>
      <c r="FI1495" s="4"/>
      <c r="FJ1495" s="4"/>
      <c r="FK1495" s="4"/>
      <c r="FL1495" s="4"/>
      <c r="FM1495" s="4"/>
      <c r="FN1495" s="4"/>
      <c r="FO1495" s="4"/>
      <c r="FP1495" s="4"/>
      <c r="FQ1495" s="4"/>
      <c r="FR1495" s="4"/>
    </row>
    <row r="1496" spans="19:174" s="10" customFormat="1" x14ac:dyDescent="0.25">
      <c r="S1496" s="92"/>
      <c r="T1496" s="1"/>
      <c r="U1496" s="1"/>
      <c r="V1496" s="1"/>
      <c r="W1496" s="1"/>
      <c r="X1496" s="1"/>
      <c r="Y1496" s="1"/>
      <c r="Z1496" s="2"/>
      <c r="AA1496" s="2"/>
      <c r="AB1496" s="2"/>
      <c r="AC1496" s="2"/>
      <c r="AD1496" s="2"/>
      <c r="AE1496" s="2"/>
      <c r="AF1496" s="2"/>
      <c r="AG1496" s="2"/>
      <c r="AH1496" s="2"/>
      <c r="AI1496" s="2"/>
      <c r="AJ1496" s="2"/>
      <c r="AK1496" s="2"/>
      <c r="AL1496" s="2"/>
      <c r="AM1496" s="2"/>
      <c r="AN1496" s="2"/>
      <c r="AO1496" s="2"/>
      <c r="AP1496" s="2"/>
      <c r="AQ1496" s="2"/>
      <c r="AR1496" s="2"/>
      <c r="AS1496" s="2"/>
      <c r="AT1496" s="2"/>
      <c r="AU1496" s="2"/>
      <c r="AV1496" s="2"/>
      <c r="AW1496" s="2"/>
      <c r="AX1496" s="2"/>
      <c r="AY1496" s="2"/>
      <c r="AZ1496" s="2"/>
      <c r="BA1496" s="2"/>
      <c r="BB1496" s="2"/>
      <c r="BC1496" s="2"/>
      <c r="BD1496" s="2"/>
      <c r="BE1496" s="2"/>
      <c r="BF1496" s="2"/>
      <c r="BG1496" s="2"/>
      <c r="BH1496" s="2"/>
      <c r="BI1496" s="2"/>
      <c r="BJ1496" s="2"/>
      <c r="BK1496" s="2"/>
      <c r="BL1496" s="2"/>
      <c r="BM1496" s="2"/>
      <c r="BN1496" s="2"/>
      <c r="BO1496" s="2"/>
      <c r="BP1496" s="2"/>
      <c r="BQ1496" s="3"/>
      <c r="BR1496" s="4"/>
      <c r="BS1496" s="4"/>
      <c r="BT1496" s="4"/>
      <c r="BU1496" s="4"/>
      <c r="BV1496" s="4"/>
      <c r="BW1496" s="4"/>
      <c r="BX1496" s="4"/>
      <c r="BY1496" s="4"/>
      <c r="BZ1496" s="4"/>
      <c r="CA1496" s="4"/>
      <c r="CB1496" s="4"/>
      <c r="CC1496" s="4"/>
      <c r="CD1496" s="4"/>
      <c r="CE1496" s="4"/>
      <c r="CF1496" s="4"/>
      <c r="CG1496" s="4"/>
      <c r="CH1496" s="4"/>
      <c r="CI1496" s="4"/>
      <c r="CJ1496" s="4"/>
      <c r="CK1496" s="4"/>
      <c r="CL1496" s="4"/>
      <c r="CM1496" s="4"/>
      <c r="CN1496" s="4"/>
      <c r="CO1496" s="4"/>
      <c r="CP1496" s="4"/>
      <c r="CQ1496" s="4"/>
      <c r="CR1496" s="4"/>
      <c r="CS1496" s="4"/>
      <c r="CT1496" s="4"/>
      <c r="CU1496" s="4"/>
      <c r="CV1496" s="4"/>
      <c r="CW1496" s="4"/>
      <c r="CX1496" s="4"/>
      <c r="CY1496" s="4"/>
      <c r="CZ1496" s="4"/>
      <c r="DA1496" s="4"/>
      <c r="DB1496" s="4"/>
      <c r="DC1496" s="4"/>
      <c r="DD1496" s="4"/>
      <c r="DE1496" s="4"/>
      <c r="DF1496" s="4"/>
      <c r="DG1496" s="4"/>
      <c r="DH1496" s="4"/>
      <c r="DI1496" s="4"/>
      <c r="DJ1496" s="4"/>
      <c r="DK1496" s="4"/>
      <c r="DL1496" s="4"/>
      <c r="DM1496" s="4"/>
      <c r="DN1496" s="4"/>
      <c r="DO1496" s="4"/>
      <c r="DP1496" s="4"/>
      <c r="DQ1496" s="4"/>
      <c r="DR1496" s="4"/>
      <c r="DS1496" s="4"/>
      <c r="DT1496" s="4"/>
      <c r="DU1496" s="4"/>
      <c r="DV1496" s="4"/>
      <c r="DW1496" s="4"/>
      <c r="DX1496" s="4"/>
      <c r="DY1496" s="4"/>
      <c r="DZ1496" s="4"/>
      <c r="EA1496" s="4"/>
      <c r="EB1496" s="4"/>
      <c r="EC1496" s="4"/>
      <c r="ED1496" s="4"/>
      <c r="EE1496" s="4"/>
      <c r="EF1496" s="4"/>
      <c r="EG1496" s="4"/>
      <c r="EH1496" s="4"/>
      <c r="EI1496" s="4"/>
      <c r="EJ1496" s="4"/>
      <c r="EK1496" s="4"/>
      <c r="EL1496" s="4"/>
      <c r="EM1496" s="4"/>
      <c r="EN1496" s="4"/>
      <c r="EO1496" s="4"/>
      <c r="EP1496" s="4"/>
      <c r="EQ1496" s="4"/>
      <c r="ER1496" s="4"/>
      <c r="ES1496" s="4"/>
      <c r="ET1496" s="4"/>
      <c r="EU1496" s="4"/>
      <c r="EV1496" s="4"/>
      <c r="EW1496" s="4"/>
      <c r="EX1496" s="4"/>
      <c r="EY1496" s="4"/>
      <c r="EZ1496" s="4"/>
      <c r="FA1496" s="4"/>
      <c r="FB1496" s="4"/>
      <c r="FC1496" s="4"/>
      <c r="FD1496" s="4"/>
      <c r="FE1496" s="4"/>
      <c r="FF1496" s="4"/>
      <c r="FG1496" s="4"/>
      <c r="FH1496" s="4"/>
      <c r="FI1496" s="4"/>
      <c r="FJ1496" s="4"/>
      <c r="FK1496" s="4"/>
      <c r="FL1496" s="4"/>
      <c r="FM1496" s="4"/>
      <c r="FN1496" s="4"/>
      <c r="FO1496" s="4"/>
      <c r="FP1496" s="4"/>
      <c r="FQ1496" s="4"/>
      <c r="FR1496" s="4"/>
    </row>
    <row r="1497" spans="19:174" s="10" customFormat="1" x14ac:dyDescent="0.25">
      <c r="S1497" s="92"/>
      <c r="T1497" s="1"/>
      <c r="U1497" s="1"/>
      <c r="V1497" s="1"/>
      <c r="W1497" s="1"/>
      <c r="X1497" s="1"/>
      <c r="Y1497" s="1"/>
      <c r="Z1497" s="2"/>
      <c r="AA1497" s="2"/>
      <c r="AB1497" s="2"/>
      <c r="AC1497" s="2"/>
      <c r="AD1497" s="2"/>
      <c r="AE1497" s="2"/>
      <c r="AF1497" s="2"/>
      <c r="AG1497" s="2"/>
      <c r="AH1497" s="2"/>
      <c r="AI1497" s="2"/>
      <c r="AJ1497" s="2"/>
      <c r="AK1497" s="2"/>
      <c r="AL1497" s="2"/>
      <c r="AM1497" s="2"/>
      <c r="AN1497" s="2"/>
      <c r="AO1497" s="2"/>
      <c r="AP1497" s="2"/>
      <c r="AQ1497" s="2"/>
      <c r="AR1497" s="2"/>
      <c r="AS1497" s="2"/>
      <c r="AT1497" s="2"/>
      <c r="AU1497" s="2"/>
      <c r="AV1497" s="2"/>
      <c r="AW1497" s="2"/>
      <c r="AX1497" s="2"/>
      <c r="AY1497" s="2"/>
      <c r="AZ1497" s="2"/>
      <c r="BA1497" s="2"/>
      <c r="BB1497" s="2"/>
      <c r="BC1497" s="2"/>
      <c r="BD1497" s="2"/>
      <c r="BE1497" s="2"/>
      <c r="BF1497" s="2"/>
      <c r="BG1497" s="2"/>
      <c r="BH1497" s="2"/>
      <c r="BI1497" s="2"/>
      <c r="BJ1497" s="2"/>
      <c r="BK1497" s="2"/>
      <c r="BL1497" s="2"/>
      <c r="BM1497" s="2"/>
      <c r="BN1497" s="2"/>
      <c r="BO1497" s="2"/>
      <c r="BP1497" s="2"/>
      <c r="BQ1497" s="3"/>
      <c r="BR1497" s="4"/>
      <c r="BS1497" s="4"/>
      <c r="BT1497" s="4"/>
      <c r="BU1497" s="4"/>
      <c r="BV1497" s="4"/>
      <c r="BW1497" s="4"/>
      <c r="BX1497" s="4"/>
      <c r="BY1497" s="4"/>
      <c r="BZ1497" s="4"/>
      <c r="CA1497" s="4"/>
      <c r="CB1497" s="4"/>
      <c r="CC1497" s="4"/>
      <c r="CD1497" s="4"/>
      <c r="CE1497" s="4"/>
      <c r="CF1497" s="4"/>
      <c r="CG1497" s="4"/>
      <c r="CH1497" s="4"/>
      <c r="CI1497" s="4"/>
      <c r="CJ1497" s="4"/>
      <c r="CK1497" s="4"/>
      <c r="CL1497" s="4"/>
      <c r="CM1497" s="4"/>
      <c r="CN1497" s="4"/>
      <c r="CO1497" s="4"/>
      <c r="CP1497" s="4"/>
      <c r="CQ1497" s="4"/>
      <c r="CR1497" s="4"/>
      <c r="CS1497" s="4"/>
      <c r="CT1497" s="4"/>
      <c r="CU1497" s="4"/>
      <c r="CV1497" s="4"/>
      <c r="CW1497" s="4"/>
      <c r="CX1497" s="4"/>
      <c r="CY1497" s="4"/>
      <c r="CZ1497" s="4"/>
      <c r="DA1497" s="4"/>
      <c r="DB1497" s="4"/>
      <c r="DC1497" s="4"/>
      <c r="DD1497" s="4"/>
      <c r="DE1497" s="4"/>
      <c r="DF1497" s="4"/>
      <c r="DG1497" s="4"/>
      <c r="DH1497" s="4"/>
      <c r="DI1497" s="4"/>
      <c r="DJ1497" s="4"/>
      <c r="DK1497" s="4"/>
      <c r="DL1497" s="4"/>
      <c r="DM1497" s="4"/>
      <c r="DN1497" s="4"/>
      <c r="DO1497" s="4"/>
      <c r="DP1497" s="4"/>
      <c r="DQ1497" s="4"/>
      <c r="DR1497" s="4"/>
      <c r="DS1497" s="4"/>
      <c r="DT1497" s="4"/>
      <c r="DU1497" s="4"/>
      <c r="DV1497" s="4"/>
      <c r="DW1497" s="4"/>
      <c r="DX1497" s="4"/>
      <c r="DY1497" s="4"/>
      <c r="DZ1497" s="4"/>
      <c r="EA1497" s="4"/>
      <c r="EB1497" s="4"/>
      <c r="EC1497" s="4"/>
      <c r="ED1497" s="4"/>
      <c r="EE1497" s="4"/>
      <c r="EF1497" s="4"/>
      <c r="EG1497" s="4"/>
      <c r="EH1497" s="4"/>
      <c r="EI1497" s="4"/>
      <c r="EJ1497" s="4"/>
      <c r="EK1497" s="4"/>
      <c r="EL1497" s="4"/>
      <c r="EM1497" s="4"/>
      <c r="EN1497" s="4"/>
      <c r="EO1497" s="4"/>
      <c r="EP1497" s="4"/>
      <c r="EQ1497" s="4"/>
      <c r="ER1497" s="4"/>
      <c r="ES1497" s="4"/>
      <c r="ET1497" s="4"/>
      <c r="EU1497" s="4"/>
      <c r="EV1497" s="4"/>
      <c r="EW1497" s="4"/>
      <c r="EX1497" s="4"/>
      <c r="EY1497" s="4"/>
      <c r="EZ1497" s="4"/>
      <c r="FA1497" s="4"/>
      <c r="FB1497" s="4"/>
      <c r="FC1497" s="4"/>
      <c r="FD1497" s="4"/>
      <c r="FE1497" s="4"/>
      <c r="FF1497" s="4"/>
      <c r="FG1497" s="4"/>
      <c r="FH1497" s="4"/>
      <c r="FI1497" s="4"/>
      <c r="FJ1497" s="4"/>
      <c r="FK1497" s="4"/>
      <c r="FL1497" s="4"/>
      <c r="FM1497" s="4"/>
      <c r="FN1497" s="4"/>
      <c r="FO1497" s="4"/>
      <c r="FP1497" s="4"/>
      <c r="FQ1497" s="4"/>
      <c r="FR1497" s="4"/>
    </row>
    <row r="1498" spans="19:174" s="10" customFormat="1" x14ac:dyDescent="0.25">
      <c r="S1498" s="92"/>
      <c r="T1498" s="1"/>
      <c r="U1498" s="1"/>
      <c r="V1498" s="1"/>
      <c r="W1498" s="1"/>
      <c r="X1498" s="1"/>
      <c r="Y1498" s="1"/>
      <c r="Z1498" s="2"/>
      <c r="AA1498" s="2"/>
      <c r="AB1498" s="2"/>
      <c r="AC1498" s="2"/>
      <c r="AD1498" s="2"/>
      <c r="AE1498" s="2"/>
      <c r="AF1498" s="2"/>
      <c r="AG1498" s="2"/>
      <c r="AH1498" s="2"/>
      <c r="AI1498" s="2"/>
      <c r="AJ1498" s="2"/>
      <c r="AK1498" s="2"/>
      <c r="AL1498" s="2"/>
      <c r="AM1498" s="2"/>
      <c r="AN1498" s="2"/>
      <c r="AO1498" s="2"/>
      <c r="AP1498" s="2"/>
      <c r="AQ1498" s="2"/>
      <c r="AR1498" s="2"/>
      <c r="AS1498" s="2"/>
      <c r="AT1498" s="2"/>
      <c r="AU1498" s="2"/>
      <c r="AV1498" s="2"/>
      <c r="AW1498" s="2"/>
      <c r="AX1498" s="2"/>
      <c r="AY1498" s="2"/>
      <c r="AZ1498" s="2"/>
      <c r="BA1498" s="2"/>
      <c r="BB1498" s="2"/>
      <c r="BC1498" s="2"/>
      <c r="BD1498" s="2"/>
      <c r="BE1498" s="2"/>
      <c r="BF1498" s="2"/>
      <c r="BG1498" s="2"/>
      <c r="BH1498" s="2"/>
      <c r="BI1498" s="2"/>
      <c r="BJ1498" s="2"/>
      <c r="BK1498" s="2"/>
      <c r="BL1498" s="2"/>
      <c r="BM1498" s="2"/>
      <c r="BN1498" s="2"/>
      <c r="BO1498" s="2"/>
      <c r="BP1498" s="2"/>
      <c r="BQ1498" s="3"/>
      <c r="BR1498" s="4"/>
      <c r="BS1498" s="4"/>
      <c r="BT1498" s="4"/>
      <c r="BU1498" s="4"/>
      <c r="BV1498" s="4"/>
      <c r="BW1498" s="4"/>
      <c r="BX1498" s="4"/>
      <c r="BY1498" s="4"/>
      <c r="BZ1498" s="4"/>
      <c r="CA1498" s="4"/>
      <c r="CB1498" s="4"/>
      <c r="CC1498" s="4"/>
      <c r="CD1498" s="4"/>
      <c r="CE1498" s="4"/>
      <c r="CF1498" s="4"/>
      <c r="CG1498" s="4"/>
      <c r="CH1498" s="4"/>
      <c r="CI1498" s="4"/>
      <c r="CJ1498" s="4"/>
      <c r="CK1498" s="4"/>
      <c r="CL1498" s="4"/>
      <c r="CM1498" s="4"/>
      <c r="CN1498" s="4"/>
      <c r="CO1498" s="4"/>
      <c r="CP1498" s="4"/>
      <c r="CQ1498" s="4"/>
      <c r="CR1498" s="4"/>
      <c r="CS1498" s="4"/>
      <c r="CT1498" s="4"/>
      <c r="CU1498" s="4"/>
      <c r="CV1498" s="4"/>
      <c r="CW1498" s="4"/>
      <c r="CX1498" s="4"/>
      <c r="CY1498" s="4"/>
      <c r="CZ1498" s="4"/>
      <c r="DA1498" s="4"/>
      <c r="DB1498" s="4"/>
      <c r="DC1498" s="4"/>
      <c r="DD1498" s="4"/>
      <c r="DE1498" s="4"/>
      <c r="DF1498" s="4"/>
      <c r="DG1498" s="4"/>
      <c r="DH1498" s="4"/>
      <c r="DI1498" s="4"/>
      <c r="DJ1498" s="4"/>
      <c r="DK1498" s="4"/>
      <c r="DL1498" s="4"/>
      <c r="DM1498" s="4"/>
      <c r="DN1498" s="4"/>
      <c r="DO1498" s="4"/>
      <c r="DP1498" s="4"/>
      <c r="DQ1498" s="4"/>
      <c r="DR1498" s="4"/>
      <c r="DS1498" s="4"/>
      <c r="DT1498" s="4"/>
      <c r="DU1498" s="4"/>
      <c r="DV1498" s="4"/>
      <c r="DW1498" s="4"/>
      <c r="DX1498" s="4"/>
      <c r="DY1498" s="4"/>
      <c r="DZ1498" s="4"/>
      <c r="EA1498" s="4"/>
      <c r="EB1498" s="4"/>
      <c r="EC1498" s="4"/>
      <c r="ED1498" s="4"/>
      <c r="EE1498" s="4"/>
      <c r="EF1498" s="4"/>
      <c r="EG1498" s="4"/>
      <c r="EH1498" s="4"/>
      <c r="EI1498" s="4"/>
      <c r="EJ1498" s="4"/>
      <c r="EK1498" s="4"/>
      <c r="EL1498" s="4"/>
      <c r="EM1498" s="4"/>
      <c r="EN1498" s="4"/>
      <c r="EO1498" s="4"/>
      <c r="EP1498" s="4"/>
      <c r="EQ1498" s="4"/>
      <c r="ER1498" s="4"/>
      <c r="ES1498" s="4"/>
      <c r="ET1498" s="4"/>
      <c r="EU1498" s="4"/>
      <c r="EV1498" s="4"/>
      <c r="EW1498" s="4"/>
      <c r="EX1498" s="4"/>
      <c r="EY1498" s="4"/>
      <c r="EZ1498" s="4"/>
      <c r="FA1498" s="4"/>
      <c r="FB1498" s="4"/>
      <c r="FC1498" s="4"/>
      <c r="FD1498" s="4"/>
      <c r="FE1498" s="4"/>
      <c r="FF1498" s="4"/>
      <c r="FG1498" s="4"/>
      <c r="FH1498" s="4"/>
      <c r="FI1498" s="4"/>
      <c r="FJ1498" s="4"/>
      <c r="FK1498" s="4"/>
      <c r="FL1498" s="4"/>
      <c r="FM1498" s="4"/>
      <c r="FN1498" s="4"/>
      <c r="FO1498" s="4"/>
      <c r="FP1498" s="4"/>
      <c r="FQ1498" s="4"/>
      <c r="FR1498" s="4"/>
    </row>
    <row r="1499" spans="19:174" s="10" customFormat="1" x14ac:dyDescent="0.25">
      <c r="S1499" s="92"/>
      <c r="T1499" s="1"/>
      <c r="U1499" s="1"/>
      <c r="V1499" s="1"/>
      <c r="W1499" s="1"/>
      <c r="X1499" s="1"/>
      <c r="Y1499" s="1"/>
      <c r="Z1499" s="2"/>
      <c r="AA1499" s="2"/>
      <c r="AB1499" s="2"/>
      <c r="AC1499" s="2"/>
      <c r="AD1499" s="2"/>
      <c r="AE1499" s="2"/>
      <c r="AF1499" s="2"/>
      <c r="AG1499" s="2"/>
      <c r="AH1499" s="2"/>
      <c r="AI1499" s="2"/>
      <c r="AJ1499" s="2"/>
      <c r="AK1499" s="2"/>
      <c r="AL1499" s="2"/>
      <c r="AM1499" s="2"/>
      <c r="AN1499" s="2"/>
      <c r="AO1499" s="2"/>
      <c r="AP1499" s="2"/>
      <c r="AQ1499" s="2"/>
      <c r="AR1499" s="2"/>
      <c r="AS1499" s="2"/>
      <c r="AT1499" s="2"/>
      <c r="AU1499" s="2"/>
      <c r="AV1499" s="2"/>
      <c r="AW1499" s="2"/>
      <c r="AX1499" s="2"/>
      <c r="AY1499" s="2"/>
      <c r="AZ1499" s="2"/>
      <c r="BA1499" s="2"/>
      <c r="BB1499" s="2"/>
      <c r="BC1499" s="2"/>
      <c r="BD1499" s="2"/>
      <c r="BE1499" s="2"/>
      <c r="BF1499" s="2"/>
      <c r="BG1499" s="2"/>
      <c r="BH1499" s="2"/>
      <c r="BI1499" s="2"/>
      <c r="BJ1499" s="2"/>
      <c r="BK1499" s="2"/>
      <c r="BL1499" s="2"/>
      <c r="BM1499" s="2"/>
      <c r="BN1499" s="2"/>
      <c r="BO1499" s="2"/>
      <c r="BP1499" s="2"/>
      <c r="BQ1499" s="3"/>
      <c r="BR1499" s="4"/>
      <c r="BS1499" s="4"/>
      <c r="BT1499" s="4"/>
      <c r="BU1499" s="4"/>
      <c r="BV1499" s="4"/>
      <c r="BW1499" s="4"/>
      <c r="BX1499" s="4"/>
      <c r="BY1499" s="4"/>
      <c r="BZ1499" s="4"/>
      <c r="CA1499" s="4"/>
      <c r="CB1499" s="4"/>
      <c r="CC1499" s="4"/>
      <c r="CD1499" s="4"/>
      <c r="CE1499" s="4"/>
      <c r="CF1499" s="4"/>
      <c r="CG1499" s="4"/>
      <c r="CH1499" s="4"/>
      <c r="CI1499" s="4"/>
      <c r="CJ1499" s="4"/>
      <c r="CK1499" s="4"/>
      <c r="CL1499" s="4"/>
      <c r="CM1499" s="4"/>
      <c r="CN1499" s="4"/>
      <c r="CO1499" s="4"/>
      <c r="CP1499" s="4"/>
      <c r="CQ1499" s="4"/>
      <c r="CR1499" s="4"/>
      <c r="CS1499" s="4"/>
      <c r="CT1499" s="4"/>
      <c r="CU1499" s="4"/>
      <c r="CV1499" s="4"/>
      <c r="CW1499" s="4"/>
      <c r="CX1499" s="4"/>
      <c r="CY1499" s="4"/>
      <c r="CZ1499" s="4"/>
      <c r="DA1499" s="4"/>
      <c r="DB1499" s="4"/>
      <c r="DC1499" s="4"/>
      <c r="DD1499" s="4"/>
      <c r="DE1499" s="4"/>
      <c r="DF1499" s="4"/>
      <c r="DG1499" s="4"/>
      <c r="DH1499" s="4"/>
      <c r="DI1499" s="4"/>
      <c r="DJ1499" s="4"/>
      <c r="DK1499" s="4"/>
      <c r="DL1499" s="4"/>
      <c r="DM1499" s="4"/>
      <c r="DN1499" s="4"/>
      <c r="DO1499" s="4"/>
      <c r="DP1499" s="4"/>
      <c r="DQ1499" s="4"/>
      <c r="DR1499" s="4"/>
      <c r="DS1499" s="4"/>
      <c r="DT1499" s="4"/>
      <c r="DU1499" s="4"/>
      <c r="DV1499" s="4"/>
      <c r="DW1499" s="4"/>
      <c r="DX1499" s="4"/>
      <c r="DY1499" s="4"/>
      <c r="DZ1499" s="4"/>
      <c r="EA1499" s="4"/>
      <c r="EB1499" s="4"/>
      <c r="EC1499" s="4"/>
      <c r="ED1499" s="4"/>
      <c r="EE1499" s="4"/>
      <c r="EF1499" s="4"/>
      <c r="EG1499" s="4"/>
      <c r="EH1499" s="4"/>
      <c r="EI1499" s="4"/>
      <c r="EJ1499" s="4"/>
      <c r="EK1499" s="4"/>
      <c r="EL1499" s="4"/>
      <c r="EM1499" s="4"/>
      <c r="EN1499" s="4"/>
      <c r="EO1499" s="4"/>
      <c r="EP1499" s="4"/>
      <c r="EQ1499" s="4"/>
      <c r="ER1499" s="4"/>
      <c r="ES1499" s="4"/>
      <c r="ET1499" s="4"/>
      <c r="EU1499" s="4"/>
      <c r="EV1499" s="4"/>
      <c r="EW1499" s="4"/>
      <c r="EX1499" s="4"/>
      <c r="EY1499" s="4"/>
      <c r="EZ1499" s="4"/>
      <c r="FA1499" s="4"/>
      <c r="FB1499" s="4"/>
      <c r="FC1499" s="4"/>
      <c r="FD1499" s="4"/>
      <c r="FE1499" s="4"/>
      <c r="FF1499" s="4"/>
      <c r="FG1499" s="4"/>
      <c r="FH1499" s="4"/>
      <c r="FI1499" s="4"/>
      <c r="FJ1499" s="4"/>
      <c r="FK1499" s="4"/>
      <c r="FL1499" s="4"/>
      <c r="FM1499" s="4"/>
      <c r="FN1499" s="4"/>
      <c r="FO1499" s="4"/>
      <c r="FP1499" s="4"/>
      <c r="FQ1499" s="4"/>
      <c r="FR1499" s="4"/>
    </row>
    <row r="1500" spans="19:174" s="10" customFormat="1" x14ac:dyDescent="0.25">
      <c r="S1500" s="92"/>
      <c r="T1500" s="1"/>
      <c r="U1500" s="1"/>
      <c r="V1500" s="1"/>
      <c r="W1500" s="1"/>
      <c r="X1500" s="1"/>
      <c r="Y1500" s="1"/>
      <c r="Z1500" s="2"/>
      <c r="AA1500" s="2"/>
      <c r="AB1500" s="2"/>
      <c r="AC1500" s="2"/>
      <c r="AD1500" s="2"/>
      <c r="AE1500" s="2"/>
      <c r="AF1500" s="2"/>
      <c r="AG1500" s="2"/>
      <c r="AH1500" s="2"/>
      <c r="AI1500" s="2"/>
      <c r="AJ1500" s="2"/>
      <c r="AK1500" s="2"/>
      <c r="AL1500" s="2"/>
      <c r="AM1500" s="2"/>
      <c r="AN1500" s="2"/>
      <c r="AO1500" s="2"/>
      <c r="AP1500" s="2"/>
      <c r="AQ1500" s="2"/>
      <c r="AR1500" s="2"/>
      <c r="AS1500" s="2"/>
      <c r="AT1500" s="2"/>
      <c r="AU1500" s="2"/>
      <c r="AV1500" s="2"/>
      <c r="AW1500" s="2"/>
      <c r="AX1500" s="2"/>
      <c r="AY1500" s="2"/>
      <c r="AZ1500" s="2"/>
      <c r="BA1500" s="2"/>
      <c r="BB1500" s="2"/>
      <c r="BC1500" s="2"/>
      <c r="BD1500" s="2"/>
      <c r="BE1500" s="2"/>
      <c r="BF1500" s="2"/>
      <c r="BG1500" s="2"/>
      <c r="BH1500" s="2"/>
      <c r="BI1500" s="2"/>
      <c r="BJ1500" s="2"/>
      <c r="BK1500" s="2"/>
      <c r="BL1500" s="2"/>
      <c r="BM1500" s="2"/>
      <c r="BN1500" s="2"/>
      <c r="BO1500" s="2"/>
      <c r="BP1500" s="2"/>
      <c r="BQ1500" s="3"/>
      <c r="BR1500" s="4"/>
      <c r="BS1500" s="4"/>
      <c r="BT1500" s="4"/>
      <c r="BU1500" s="4"/>
      <c r="BV1500" s="4"/>
      <c r="BW1500" s="4"/>
      <c r="BX1500" s="4"/>
      <c r="BY1500" s="4"/>
      <c r="BZ1500" s="4"/>
      <c r="CA1500" s="4"/>
      <c r="CB1500" s="4"/>
      <c r="CC1500" s="4"/>
      <c r="CD1500" s="4"/>
      <c r="CE1500" s="4"/>
      <c r="CF1500" s="4"/>
      <c r="CG1500" s="4"/>
      <c r="CH1500" s="4"/>
      <c r="CI1500" s="4"/>
      <c r="CJ1500" s="4"/>
      <c r="CK1500" s="4"/>
      <c r="CL1500" s="4"/>
      <c r="CM1500" s="4"/>
      <c r="CN1500" s="4"/>
      <c r="CO1500" s="4"/>
      <c r="CP1500" s="4"/>
      <c r="CQ1500" s="4"/>
      <c r="CR1500" s="4"/>
      <c r="CS1500" s="4"/>
      <c r="CT1500" s="4"/>
      <c r="CU1500" s="4"/>
      <c r="CV1500" s="4"/>
      <c r="CW1500" s="4"/>
      <c r="CX1500" s="4"/>
      <c r="CY1500" s="4"/>
      <c r="CZ1500" s="4"/>
      <c r="DA1500" s="4"/>
      <c r="DB1500" s="4"/>
      <c r="DC1500" s="4"/>
      <c r="DD1500" s="4"/>
      <c r="DE1500" s="4"/>
      <c r="DF1500" s="4"/>
      <c r="DG1500" s="4"/>
      <c r="DH1500" s="4"/>
      <c r="DI1500" s="4"/>
      <c r="DJ1500" s="4"/>
      <c r="DK1500" s="4"/>
      <c r="DL1500" s="4"/>
      <c r="DM1500" s="4"/>
      <c r="DN1500" s="4"/>
      <c r="DO1500" s="4"/>
      <c r="DP1500" s="4"/>
      <c r="DQ1500" s="4"/>
      <c r="DR1500" s="4"/>
      <c r="DS1500" s="4"/>
      <c r="DT1500" s="4"/>
      <c r="DU1500" s="4"/>
      <c r="DV1500" s="4"/>
      <c r="DW1500" s="4"/>
      <c r="DX1500" s="4"/>
      <c r="DY1500" s="4"/>
      <c r="DZ1500" s="4"/>
      <c r="EA1500" s="4"/>
      <c r="EB1500" s="4"/>
      <c r="EC1500" s="4"/>
      <c r="ED1500" s="4"/>
      <c r="EE1500" s="4"/>
      <c r="EF1500" s="4"/>
      <c r="EG1500" s="4"/>
      <c r="EH1500" s="4"/>
      <c r="EI1500" s="4"/>
      <c r="EJ1500" s="4"/>
      <c r="EK1500" s="4"/>
      <c r="EL1500" s="4"/>
      <c r="EM1500" s="4"/>
      <c r="EN1500" s="4"/>
      <c r="EO1500" s="4"/>
      <c r="EP1500" s="4"/>
      <c r="EQ1500" s="4"/>
      <c r="ER1500" s="4"/>
      <c r="ES1500" s="4"/>
      <c r="ET1500" s="4"/>
      <c r="EU1500" s="4"/>
      <c r="EV1500" s="4"/>
      <c r="EW1500" s="4"/>
      <c r="EX1500" s="4"/>
      <c r="EY1500" s="4"/>
      <c r="EZ1500" s="4"/>
      <c r="FA1500" s="4"/>
      <c r="FB1500" s="4"/>
      <c r="FC1500" s="4"/>
      <c r="FD1500" s="4"/>
      <c r="FE1500" s="4"/>
      <c r="FF1500" s="4"/>
      <c r="FG1500" s="4"/>
      <c r="FH1500" s="4"/>
      <c r="FI1500" s="4"/>
      <c r="FJ1500" s="4"/>
      <c r="FK1500" s="4"/>
      <c r="FL1500" s="4"/>
      <c r="FM1500" s="4"/>
      <c r="FN1500" s="4"/>
      <c r="FO1500" s="4"/>
      <c r="FP1500" s="4"/>
      <c r="FQ1500" s="4"/>
      <c r="FR1500" s="4"/>
    </row>
    <row r="1501" spans="19:174" s="10" customFormat="1" x14ac:dyDescent="0.25">
      <c r="S1501" s="92"/>
      <c r="T1501" s="1"/>
      <c r="U1501" s="1"/>
      <c r="V1501" s="1"/>
      <c r="W1501" s="1"/>
      <c r="X1501" s="1"/>
      <c r="Y1501" s="1"/>
      <c r="Z1501" s="2"/>
      <c r="AA1501" s="2"/>
      <c r="AB1501" s="2"/>
      <c r="AC1501" s="2"/>
      <c r="AD1501" s="2"/>
      <c r="AE1501" s="2"/>
      <c r="AF1501" s="2"/>
      <c r="AG1501" s="2"/>
      <c r="AH1501" s="2"/>
      <c r="AI1501" s="2"/>
      <c r="AJ1501" s="2"/>
      <c r="AK1501" s="2"/>
      <c r="AL1501" s="2"/>
      <c r="AM1501" s="2"/>
      <c r="AN1501" s="2"/>
      <c r="AO1501" s="2"/>
      <c r="AP1501" s="2"/>
      <c r="AQ1501" s="2"/>
      <c r="AR1501" s="2"/>
      <c r="AS1501" s="2"/>
      <c r="AT1501" s="2"/>
      <c r="AU1501" s="2"/>
      <c r="AV1501" s="2"/>
      <c r="AW1501" s="2"/>
      <c r="AX1501" s="2"/>
      <c r="AY1501" s="2"/>
      <c r="AZ1501" s="2"/>
      <c r="BA1501" s="2"/>
      <c r="BB1501" s="2"/>
      <c r="BC1501" s="2"/>
      <c r="BD1501" s="2"/>
      <c r="BE1501" s="2"/>
      <c r="BF1501" s="2"/>
      <c r="BG1501" s="2"/>
      <c r="BH1501" s="2"/>
      <c r="BI1501" s="2"/>
      <c r="BJ1501" s="2"/>
      <c r="BK1501" s="2"/>
      <c r="BL1501" s="2"/>
      <c r="BM1501" s="2"/>
      <c r="BN1501" s="2"/>
      <c r="BO1501" s="2"/>
      <c r="BP1501" s="2"/>
      <c r="BQ1501" s="3"/>
      <c r="BR1501" s="4"/>
      <c r="BS1501" s="4"/>
      <c r="BT1501" s="4"/>
      <c r="BU1501" s="4"/>
      <c r="BV1501" s="4"/>
      <c r="BW1501" s="4"/>
      <c r="BX1501" s="4"/>
      <c r="BY1501" s="4"/>
      <c r="BZ1501" s="4"/>
      <c r="CA1501" s="4"/>
      <c r="CB1501" s="4"/>
      <c r="CC1501" s="4"/>
      <c r="CD1501" s="4"/>
      <c r="CE1501" s="4"/>
      <c r="CF1501" s="4"/>
      <c r="CG1501" s="4"/>
      <c r="CH1501" s="4"/>
      <c r="CI1501" s="4"/>
      <c r="CJ1501" s="4"/>
      <c r="CK1501" s="4"/>
      <c r="CL1501" s="4"/>
      <c r="CM1501" s="4"/>
      <c r="CN1501" s="4"/>
      <c r="CO1501" s="4"/>
      <c r="CP1501" s="4"/>
      <c r="CQ1501" s="4"/>
      <c r="CR1501" s="4"/>
      <c r="CS1501" s="4"/>
      <c r="CT1501" s="4"/>
      <c r="CU1501" s="4"/>
      <c r="CV1501" s="4"/>
      <c r="CW1501" s="4"/>
      <c r="CX1501" s="4"/>
      <c r="CY1501" s="4"/>
      <c r="CZ1501" s="4"/>
      <c r="DA1501" s="4"/>
      <c r="DB1501" s="4"/>
      <c r="DC1501" s="4"/>
      <c r="DD1501" s="4"/>
      <c r="DE1501" s="4"/>
      <c r="DF1501" s="4"/>
      <c r="DG1501" s="4"/>
      <c r="DH1501" s="4"/>
      <c r="DI1501" s="4"/>
      <c r="DJ1501" s="4"/>
      <c r="DK1501" s="4"/>
      <c r="DL1501" s="4"/>
      <c r="DM1501" s="4"/>
      <c r="DN1501" s="4"/>
      <c r="DO1501" s="4"/>
      <c r="DP1501" s="4"/>
      <c r="DQ1501" s="4"/>
      <c r="DR1501" s="4"/>
      <c r="DS1501" s="4"/>
      <c r="DT1501" s="4"/>
      <c r="DU1501" s="4"/>
      <c r="DV1501" s="4"/>
      <c r="DW1501" s="4"/>
      <c r="DX1501" s="4"/>
      <c r="DY1501" s="4"/>
      <c r="DZ1501" s="4"/>
      <c r="EA1501" s="4"/>
      <c r="EB1501" s="4"/>
      <c r="EC1501" s="4"/>
      <c r="ED1501" s="4"/>
      <c r="EE1501" s="4"/>
      <c r="EF1501" s="4"/>
      <c r="EG1501" s="4"/>
      <c r="EH1501" s="4"/>
      <c r="EI1501" s="4"/>
      <c r="EJ1501" s="4"/>
      <c r="EK1501" s="4"/>
      <c r="EL1501" s="4"/>
      <c r="EM1501" s="4"/>
      <c r="EN1501" s="4"/>
      <c r="EO1501" s="4"/>
      <c r="EP1501" s="4"/>
      <c r="EQ1501" s="4"/>
      <c r="ER1501" s="4"/>
      <c r="ES1501" s="4"/>
      <c r="ET1501" s="4"/>
      <c r="EU1501" s="4"/>
      <c r="EV1501" s="4"/>
      <c r="EW1501" s="4"/>
      <c r="EX1501" s="4"/>
      <c r="EY1501" s="4"/>
      <c r="EZ1501" s="4"/>
      <c r="FA1501" s="4"/>
      <c r="FB1501" s="4"/>
      <c r="FC1501" s="4"/>
      <c r="FD1501" s="4"/>
      <c r="FE1501" s="4"/>
      <c r="FF1501" s="4"/>
      <c r="FG1501" s="4"/>
      <c r="FH1501" s="4"/>
      <c r="FI1501" s="4"/>
      <c r="FJ1501" s="4"/>
      <c r="FK1501" s="4"/>
      <c r="FL1501" s="4"/>
      <c r="FM1501" s="4"/>
      <c r="FN1501" s="4"/>
      <c r="FO1501" s="4"/>
      <c r="FP1501" s="4"/>
      <c r="FQ1501" s="4"/>
      <c r="FR1501" s="4"/>
    </row>
    <row r="1502" spans="19:174" s="10" customFormat="1" x14ac:dyDescent="0.25">
      <c r="S1502" s="92"/>
      <c r="T1502" s="1"/>
      <c r="U1502" s="1"/>
      <c r="V1502" s="1"/>
      <c r="W1502" s="1"/>
      <c r="X1502" s="1"/>
      <c r="Y1502" s="1"/>
      <c r="Z1502" s="2"/>
      <c r="AA1502" s="2"/>
      <c r="AB1502" s="2"/>
      <c r="AC1502" s="2"/>
      <c r="AD1502" s="2"/>
      <c r="AE1502" s="2"/>
      <c r="AF1502" s="2"/>
      <c r="AG1502" s="2"/>
      <c r="AH1502" s="2"/>
      <c r="AI1502" s="2"/>
      <c r="AJ1502" s="2"/>
      <c r="AK1502" s="2"/>
      <c r="AL1502" s="2"/>
      <c r="AM1502" s="2"/>
      <c r="AN1502" s="2"/>
      <c r="AO1502" s="2"/>
      <c r="AP1502" s="2"/>
      <c r="AQ1502" s="2"/>
      <c r="AR1502" s="2"/>
      <c r="AS1502" s="2"/>
      <c r="AT1502" s="2"/>
      <c r="AU1502" s="2"/>
      <c r="AV1502" s="2"/>
      <c r="AW1502" s="2"/>
      <c r="AX1502" s="2"/>
      <c r="AY1502" s="2"/>
      <c r="AZ1502" s="2"/>
      <c r="BA1502" s="2"/>
      <c r="BB1502" s="2"/>
      <c r="BC1502" s="2"/>
      <c r="BD1502" s="2"/>
      <c r="BE1502" s="2"/>
      <c r="BF1502" s="2"/>
      <c r="BG1502" s="2"/>
      <c r="BH1502" s="2"/>
      <c r="BI1502" s="2"/>
      <c r="BJ1502" s="2"/>
      <c r="BK1502" s="2"/>
      <c r="BL1502" s="2"/>
      <c r="BM1502" s="2"/>
      <c r="BN1502" s="2"/>
      <c r="BO1502" s="2"/>
      <c r="BP1502" s="2"/>
      <c r="BQ1502" s="3"/>
      <c r="BR1502" s="4"/>
      <c r="BS1502" s="4"/>
      <c r="BT1502" s="4"/>
      <c r="BU1502" s="4"/>
      <c r="BV1502" s="4"/>
      <c r="BW1502" s="4"/>
      <c r="BX1502" s="4"/>
      <c r="BY1502" s="4"/>
      <c r="BZ1502" s="4"/>
      <c r="CA1502" s="4"/>
      <c r="CB1502" s="4"/>
      <c r="CC1502" s="4"/>
      <c r="CD1502" s="4"/>
      <c r="CE1502" s="4"/>
      <c r="CF1502" s="4"/>
      <c r="CG1502" s="4"/>
      <c r="CH1502" s="4"/>
      <c r="CI1502" s="4"/>
      <c r="CJ1502" s="4"/>
      <c r="CK1502" s="4"/>
      <c r="CL1502" s="4"/>
      <c r="CM1502" s="4"/>
      <c r="CN1502" s="4"/>
      <c r="CO1502" s="4"/>
      <c r="CP1502" s="4"/>
      <c r="CQ1502" s="4"/>
      <c r="CR1502" s="4"/>
      <c r="CS1502" s="4"/>
      <c r="CT1502" s="4"/>
      <c r="CU1502" s="4"/>
      <c r="CV1502" s="4"/>
      <c r="CW1502" s="4"/>
      <c r="CX1502" s="4"/>
      <c r="CY1502" s="4"/>
      <c r="CZ1502" s="4"/>
      <c r="DA1502" s="4"/>
      <c r="DB1502" s="4"/>
      <c r="DC1502" s="4"/>
      <c r="DD1502" s="4"/>
      <c r="DE1502" s="4"/>
      <c r="DF1502" s="4"/>
      <c r="DG1502" s="4"/>
      <c r="DH1502" s="4"/>
      <c r="DI1502" s="4"/>
      <c r="DJ1502" s="4"/>
      <c r="DK1502" s="4"/>
      <c r="DL1502" s="4"/>
      <c r="DM1502" s="4"/>
      <c r="DN1502" s="4"/>
      <c r="DO1502" s="4"/>
      <c r="DP1502" s="4"/>
      <c r="DQ1502" s="4"/>
      <c r="DR1502" s="4"/>
      <c r="DS1502" s="4"/>
      <c r="DT1502" s="4"/>
      <c r="DU1502" s="4"/>
      <c r="DV1502" s="4"/>
      <c r="DW1502" s="4"/>
      <c r="DX1502" s="4"/>
      <c r="DY1502" s="4"/>
      <c r="DZ1502" s="4"/>
      <c r="EA1502" s="4"/>
      <c r="EB1502" s="4"/>
      <c r="EC1502" s="4"/>
      <c r="ED1502" s="4"/>
      <c r="EE1502" s="4"/>
      <c r="EF1502" s="4"/>
      <c r="EG1502" s="4"/>
      <c r="EH1502" s="4"/>
      <c r="EI1502" s="4"/>
      <c r="EJ1502" s="4"/>
      <c r="EK1502" s="4"/>
      <c r="EL1502" s="4"/>
      <c r="EM1502" s="4"/>
      <c r="EN1502" s="4"/>
      <c r="EO1502" s="4"/>
      <c r="EP1502" s="4"/>
      <c r="EQ1502" s="4"/>
      <c r="ER1502" s="4"/>
      <c r="ES1502" s="4"/>
      <c r="ET1502" s="4"/>
      <c r="EU1502" s="4"/>
      <c r="EV1502" s="4"/>
      <c r="EW1502" s="4"/>
      <c r="EX1502" s="4"/>
      <c r="EY1502" s="4"/>
      <c r="EZ1502" s="4"/>
      <c r="FA1502" s="4"/>
      <c r="FB1502" s="4"/>
      <c r="FC1502" s="4"/>
      <c r="FD1502" s="4"/>
      <c r="FE1502" s="4"/>
      <c r="FF1502" s="4"/>
      <c r="FG1502" s="4"/>
      <c r="FH1502" s="4"/>
      <c r="FI1502" s="4"/>
      <c r="FJ1502" s="4"/>
      <c r="FK1502" s="4"/>
      <c r="FL1502" s="4"/>
      <c r="FM1502" s="4"/>
      <c r="FN1502" s="4"/>
      <c r="FO1502" s="4"/>
      <c r="FP1502" s="4"/>
      <c r="FQ1502" s="4"/>
      <c r="FR1502" s="4"/>
    </row>
    <row r="1503" spans="19:174" s="10" customFormat="1" x14ac:dyDescent="0.25">
      <c r="S1503" s="92"/>
      <c r="T1503" s="1"/>
      <c r="U1503" s="1"/>
      <c r="V1503" s="1"/>
      <c r="W1503" s="1"/>
      <c r="X1503" s="1"/>
      <c r="Y1503" s="1"/>
      <c r="Z1503" s="2"/>
      <c r="AA1503" s="2"/>
      <c r="AB1503" s="2"/>
      <c r="AC1503" s="2"/>
      <c r="AD1503" s="2"/>
      <c r="AE1503" s="2"/>
      <c r="AF1503" s="2"/>
      <c r="AG1503" s="2"/>
      <c r="AH1503" s="2"/>
      <c r="AI1503" s="2"/>
      <c r="AJ1503" s="2"/>
      <c r="AK1503" s="2"/>
      <c r="AL1503" s="2"/>
      <c r="AM1503" s="2"/>
      <c r="AN1503" s="2"/>
      <c r="AO1503" s="2"/>
      <c r="AP1503" s="2"/>
      <c r="AQ1503" s="2"/>
      <c r="AR1503" s="2"/>
      <c r="AS1503" s="2"/>
      <c r="AT1503" s="2"/>
      <c r="AU1503" s="2"/>
      <c r="AV1503" s="2"/>
      <c r="AW1503" s="2"/>
      <c r="AX1503" s="2"/>
      <c r="AY1503" s="2"/>
      <c r="AZ1503" s="2"/>
      <c r="BA1503" s="2"/>
      <c r="BB1503" s="2"/>
      <c r="BC1503" s="2"/>
      <c r="BD1503" s="2"/>
      <c r="BE1503" s="2"/>
      <c r="BF1503" s="2"/>
      <c r="BG1503" s="2"/>
      <c r="BH1503" s="2"/>
      <c r="BI1503" s="2"/>
      <c r="BJ1503" s="2"/>
      <c r="BK1503" s="2"/>
      <c r="BL1503" s="2"/>
      <c r="BM1503" s="2"/>
      <c r="BN1503" s="2"/>
      <c r="BO1503" s="2"/>
      <c r="BP1503" s="2"/>
      <c r="BQ1503" s="3"/>
      <c r="BR1503" s="4"/>
      <c r="BS1503" s="4"/>
      <c r="BT1503" s="4"/>
      <c r="BU1503" s="4"/>
      <c r="BV1503" s="4"/>
      <c r="BW1503" s="4"/>
      <c r="BX1503" s="4"/>
      <c r="BY1503" s="4"/>
      <c r="BZ1503" s="4"/>
      <c r="CA1503" s="4"/>
      <c r="CB1503" s="4"/>
      <c r="CC1503" s="4"/>
      <c r="CD1503" s="4"/>
      <c r="CE1503" s="4"/>
      <c r="CF1503" s="4"/>
      <c r="CG1503" s="4"/>
      <c r="CH1503" s="4"/>
      <c r="CI1503" s="4"/>
      <c r="CJ1503" s="4"/>
      <c r="CK1503" s="4"/>
      <c r="CL1503" s="4"/>
      <c r="CM1503" s="4"/>
      <c r="CN1503" s="4"/>
      <c r="CO1503" s="4"/>
      <c r="CP1503" s="4"/>
      <c r="CQ1503" s="4"/>
      <c r="CR1503" s="4"/>
      <c r="CS1503" s="4"/>
      <c r="CT1503" s="4"/>
      <c r="CU1503" s="4"/>
      <c r="CV1503" s="4"/>
      <c r="CW1503" s="4"/>
      <c r="CX1503" s="4"/>
      <c r="CY1503" s="4"/>
      <c r="CZ1503" s="4"/>
      <c r="DA1503" s="4"/>
      <c r="DB1503" s="4"/>
      <c r="DC1503" s="4"/>
      <c r="DD1503" s="4"/>
      <c r="DE1503" s="4"/>
      <c r="DF1503" s="4"/>
      <c r="DG1503" s="4"/>
      <c r="DH1503" s="4"/>
      <c r="DI1503" s="4"/>
      <c r="DJ1503" s="4"/>
      <c r="DK1503" s="4"/>
      <c r="DL1503" s="4"/>
      <c r="DM1503" s="4"/>
      <c r="DN1503" s="4"/>
      <c r="DO1503" s="4"/>
      <c r="DP1503" s="4"/>
      <c r="DQ1503" s="4"/>
      <c r="DR1503" s="4"/>
      <c r="DS1503" s="4"/>
      <c r="DT1503" s="4"/>
      <c r="DU1503" s="4"/>
      <c r="DV1503" s="4"/>
      <c r="DW1503" s="4"/>
      <c r="DX1503" s="4"/>
      <c r="DY1503" s="4"/>
      <c r="DZ1503" s="4"/>
      <c r="EA1503" s="4"/>
      <c r="EB1503" s="4"/>
      <c r="EC1503" s="4"/>
      <c r="ED1503" s="4"/>
      <c r="EE1503" s="4"/>
      <c r="EF1503" s="4"/>
      <c r="EG1503" s="4"/>
      <c r="EH1503" s="4"/>
      <c r="EI1503" s="4"/>
      <c r="EJ1503" s="4"/>
      <c r="EK1503" s="4"/>
      <c r="EL1503" s="4"/>
      <c r="EM1503" s="4"/>
      <c r="EN1503" s="4"/>
      <c r="EO1503" s="4"/>
      <c r="EP1503" s="4"/>
      <c r="EQ1503" s="4"/>
      <c r="ER1503" s="4"/>
      <c r="ES1503" s="4"/>
      <c r="ET1503" s="4"/>
      <c r="EU1503" s="4"/>
      <c r="EV1503" s="4"/>
      <c r="EW1503" s="4"/>
      <c r="EX1503" s="4"/>
      <c r="EY1503" s="4"/>
      <c r="EZ1503" s="4"/>
      <c r="FA1503" s="4"/>
      <c r="FB1503" s="4"/>
      <c r="FC1503" s="4"/>
      <c r="FD1503" s="4"/>
      <c r="FE1503" s="4"/>
      <c r="FF1503" s="4"/>
      <c r="FG1503" s="4"/>
      <c r="FH1503" s="4"/>
      <c r="FI1503" s="4"/>
      <c r="FJ1503" s="4"/>
      <c r="FK1503" s="4"/>
      <c r="FL1503" s="4"/>
      <c r="FM1503" s="4"/>
      <c r="FN1503" s="4"/>
      <c r="FO1503" s="4"/>
      <c r="FP1503" s="4"/>
      <c r="FQ1503" s="4"/>
      <c r="FR1503" s="4"/>
    </row>
    <row r="1504" spans="19:174" s="10" customFormat="1" x14ac:dyDescent="0.25">
      <c r="S1504" s="92"/>
      <c r="T1504" s="1"/>
      <c r="U1504" s="1"/>
      <c r="V1504" s="1"/>
      <c r="W1504" s="1"/>
      <c r="X1504" s="1"/>
      <c r="Y1504" s="1"/>
      <c r="Z1504" s="2"/>
      <c r="AA1504" s="2"/>
      <c r="AB1504" s="2"/>
      <c r="AC1504" s="2"/>
      <c r="AD1504" s="2"/>
      <c r="AE1504" s="2"/>
      <c r="AF1504" s="2"/>
      <c r="AG1504" s="2"/>
      <c r="AH1504" s="2"/>
      <c r="AI1504" s="2"/>
      <c r="AJ1504" s="2"/>
      <c r="AK1504" s="2"/>
      <c r="AL1504" s="2"/>
      <c r="AM1504" s="2"/>
      <c r="AN1504" s="2"/>
      <c r="AO1504" s="2"/>
      <c r="AP1504" s="2"/>
      <c r="AQ1504" s="2"/>
      <c r="AR1504" s="2"/>
      <c r="AS1504" s="2"/>
      <c r="AT1504" s="2"/>
      <c r="AU1504" s="2"/>
      <c r="AV1504" s="2"/>
      <c r="AW1504" s="2"/>
      <c r="AX1504" s="2"/>
      <c r="AY1504" s="2"/>
      <c r="AZ1504" s="2"/>
      <c r="BA1504" s="2"/>
      <c r="BB1504" s="2"/>
      <c r="BC1504" s="2"/>
      <c r="BD1504" s="2"/>
      <c r="BE1504" s="2"/>
      <c r="BF1504" s="2"/>
      <c r="BG1504" s="2"/>
      <c r="BH1504" s="2"/>
      <c r="BI1504" s="2"/>
      <c r="BJ1504" s="2"/>
      <c r="BK1504" s="2"/>
      <c r="BL1504" s="2"/>
      <c r="BM1504" s="2"/>
      <c r="BN1504" s="2"/>
      <c r="BO1504" s="2"/>
      <c r="BP1504" s="2"/>
      <c r="BQ1504" s="3"/>
      <c r="BR1504" s="4"/>
      <c r="BS1504" s="4"/>
      <c r="BT1504" s="4"/>
      <c r="BU1504" s="4"/>
      <c r="BV1504" s="4"/>
      <c r="BW1504" s="4"/>
      <c r="BX1504" s="4"/>
      <c r="BY1504" s="4"/>
      <c r="BZ1504" s="4"/>
      <c r="CA1504" s="4"/>
      <c r="CB1504" s="4"/>
      <c r="CC1504" s="4"/>
      <c r="CD1504" s="4"/>
      <c r="CE1504" s="4"/>
      <c r="CF1504" s="4"/>
      <c r="CG1504" s="4"/>
      <c r="CH1504" s="4"/>
      <c r="CI1504" s="4"/>
      <c r="CJ1504" s="4"/>
      <c r="CK1504" s="4"/>
      <c r="CL1504" s="4"/>
      <c r="CM1504" s="4"/>
      <c r="CN1504" s="4"/>
      <c r="CO1504" s="4"/>
      <c r="CP1504" s="4"/>
      <c r="CQ1504" s="4"/>
      <c r="CR1504" s="4"/>
      <c r="CS1504" s="4"/>
      <c r="CT1504" s="4"/>
      <c r="CU1504" s="4"/>
      <c r="CV1504" s="4"/>
      <c r="CW1504" s="4"/>
      <c r="CX1504" s="4"/>
      <c r="CY1504" s="4"/>
      <c r="CZ1504" s="4"/>
      <c r="DA1504" s="4"/>
      <c r="DB1504" s="4"/>
      <c r="DC1504" s="4"/>
      <c r="DD1504" s="4"/>
      <c r="DE1504" s="4"/>
      <c r="DF1504" s="4"/>
      <c r="DG1504" s="4"/>
      <c r="DH1504" s="4"/>
      <c r="DI1504" s="4"/>
      <c r="DJ1504" s="4"/>
      <c r="DK1504" s="4"/>
      <c r="DL1504" s="4"/>
      <c r="DM1504" s="4"/>
      <c r="DN1504" s="4"/>
      <c r="DO1504" s="4"/>
      <c r="DP1504" s="4"/>
      <c r="DQ1504" s="4"/>
      <c r="DR1504" s="4"/>
      <c r="DS1504" s="4"/>
      <c r="DT1504" s="4"/>
      <c r="DU1504" s="4"/>
      <c r="DV1504" s="4"/>
      <c r="DW1504" s="4"/>
      <c r="DX1504" s="4"/>
      <c r="DY1504" s="4"/>
      <c r="DZ1504" s="4"/>
      <c r="EA1504" s="4"/>
      <c r="EB1504" s="4"/>
      <c r="EC1504" s="4"/>
      <c r="ED1504" s="4"/>
      <c r="EE1504" s="4"/>
      <c r="EF1504" s="4"/>
      <c r="EG1504" s="4"/>
      <c r="EH1504" s="4"/>
      <c r="EI1504" s="4"/>
      <c r="EJ1504" s="4"/>
      <c r="EK1504" s="4"/>
      <c r="EL1504" s="4"/>
      <c r="EM1504" s="4"/>
      <c r="EN1504" s="4"/>
      <c r="EO1504" s="4"/>
      <c r="EP1504" s="4"/>
      <c r="EQ1504" s="4"/>
      <c r="ER1504" s="4"/>
      <c r="ES1504" s="4"/>
      <c r="ET1504" s="4"/>
      <c r="EU1504" s="4"/>
      <c r="EV1504" s="4"/>
      <c r="EW1504" s="4"/>
      <c r="EX1504" s="4"/>
      <c r="EY1504" s="4"/>
      <c r="EZ1504" s="4"/>
      <c r="FA1504" s="4"/>
      <c r="FB1504" s="4"/>
      <c r="FC1504" s="4"/>
      <c r="FD1504" s="4"/>
      <c r="FE1504" s="4"/>
      <c r="FF1504" s="4"/>
      <c r="FG1504" s="4"/>
      <c r="FH1504" s="4"/>
      <c r="FI1504" s="4"/>
      <c r="FJ1504" s="4"/>
      <c r="FK1504" s="4"/>
      <c r="FL1504" s="4"/>
      <c r="FM1504" s="4"/>
      <c r="FN1504" s="4"/>
      <c r="FO1504" s="4"/>
      <c r="FP1504" s="4"/>
      <c r="FQ1504" s="4"/>
      <c r="FR1504" s="4"/>
    </row>
    <row r="1505" spans="19:174" s="10" customFormat="1" x14ac:dyDescent="0.25">
      <c r="S1505" s="92"/>
      <c r="T1505" s="1"/>
      <c r="U1505" s="1"/>
      <c r="V1505" s="1"/>
      <c r="W1505" s="1"/>
      <c r="X1505" s="1"/>
      <c r="Y1505" s="1"/>
      <c r="Z1505" s="2"/>
      <c r="AA1505" s="2"/>
      <c r="AB1505" s="2"/>
      <c r="AC1505" s="2"/>
      <c r="AD1505" s="2"/>
      <c r="AE1505" s="2"/>
      <c r="AF1505" s="2"/>
      <c r="AG1505" s="2"/>
      <c r="AH1505" s="2"/>
      <c r="AI1505" s="2"/>
      <c r="AJ1505" s="2"/>
      <c r="AK1505" s="2"/>
      <c r="AL1505" s="2"/>
      <c r="AM1505" s="2"/>
      <c r="AN1505" s="2"/>
      <c r="AO1505" s="2"/>
      <c r="AP1505" s="2"/>
      <c r="AQ1505" s="2"/>
      <c r="AR1505" s="2"/>
      <c r="AS1505" s="2"/>
      <c r="AT1505" s="2"/>
      <c r="AU1505" s="2"/>
      <c r="AV1505" s="2"/>
      <c r="AW1505" s="2"/>
      <c r="AX1505" s="2"/>
      <c r="AY1505" s="2"/>
      <c r="AZ1505" s="2"/>
      <c r="BA1505" s="2"/>
      <c r="BB1505" s="2"/>
      <c r="BC1505" s="2"/>
      <c r="BD1505" s="2"/>
      <c r="BE1505" s="2"/>
      <c r="BF1505" s="2"/>
      <c r="BG1505" s="2"/>
      <c r="BH1505" s="2"/>
      <c r="BI1505" s="2"/>
      <c r="BJ1505" s="2"/>
      <c r="BK1505" s="2"/>
      <c r="BL1505" s="2"/>
      <c r="BM1505" s="2"/>
      <c r="BN1505" s="2"/>
      <c r="BO1505" s="2"/>
      <c r="BP1505" s="2"/>
      <c r="BQ1505" s="3"/>
      <c r="BR1505" s="4"/>
      <c r="BS1505" s="4"/>
      <c r="BT1505" s="4"/>
      <c r="BU1505" s="4"/>
      <c r="BV1505" s="4"/>
      <c r="BW1505" s="4"/>
      <c r="BX1505" s="4"/>
      <c r="BY1505" s="4"/>
      <c r="BZ1505" s="4"/>
      <c r="CA1505" s="4"/>
      <c r="CB1505" s="4"/>
      <c r="CC1505" s="4"/>
      <c r="CD1505" s="4"/>
      <c r="CE1505" s="4"/>
      <c r="CF1505" s="4"/>
      <c r="CG1505" s="4"/>
      <c r="CH1505" s="4"/>
      <c r="CI1505" s="4"/>
      <c r="CJ1505" s="4"/>
      <c r="CK1505" s="4"/>
      <c r="CL1505" s="4"/>
      <c r="CM1505" s="4"/>
      <c r="CN1505" s="4"/>
      <c r="CO1505" s="4"/>
      <c r="CP1505" s="4"/>
      <c r="CQ1505" s="4"/>
      <c r="CR1505" s="4"/>
      <c r="CS1505" s="4"/>
      <c r="CT1505" s="4"/>
      <c r="CU1505" s="4"/>
      <c r="CV1505" s="4"/>
      <c r="CW1505" s="4"/>
      <c r="CX1505" s="4"/>
      <c r="CY1505" s="4"/>
      <c r="CZ1505" s="4"/>
      <c r="DA1505" s="4"/>
      <c r="DB1505" s="4"/>
      <c r="DC1505" s="4"/>
      <c r="DD1505" s="4"/>
      <c r="DE1505" s="4"/>
      <c r="DF1505" s="4"/>
      <c r="DG1505" s="4"/>
      <c r="DH1505" s="4"/>
      <c r="DI1505" s="4"/>
      <c r="DJ1505" s="4"/>
      <c r="DK1505" s="4"/>
      <c r="DL1505" s="4"/>
      <c r="DM1505" s="4"/>
      <c r="DN1505" s="4"/>
      <c r="DO1505" s="4"/>
      <c r="DP1505" s="4"/>
      <c r="DQ1505" s="4"/>
      <c r="DR1505" s="4"/>
      <c r="DS1505" s="4"/>
      <c r="DT1505" s="4"/>
      <c r="DU1505" s="4"/>
      <c r="DV1505" s="4"/>
      <c r="DW1505" s="4"/>
      <c r="DX1505" s="4"/>
      <c r="DY1505" s="4"/>
      <c r="DZ1505" s="4"/>
      <c r="EA1505" s="4"/>
      <c r="EB1505" s="4"/>
      <c r="EC1505" s="4"/>
      <c r="ED1505" s="4"/>
      <c r="EE1505" s="4"/>
      <c r="EF1505" s="4"/>
      <c r="EG1505" s="4"/>
      <c r="EH1505" s="4"/>
      <c r="EI1505" s="4"/>
      <c r="EJ1505" s="4"/>
      <c r="EK1505" s="4"/>
      <c r="EL1505" s="4"/>
      <c r="EM1505" s="4"/>
      <c r="EN1505" s="4"/>
      <c r="EO1505" s="4"/>
      <c r="EP1505" s="4"/>
      <c r="EQ1505" s="4"/>
      <c r="ER1505" s="4"/>
      <c r="ES1505" s="4"/>
      <c r="ET1505" s="4"/>
      <c r="EU1505" s="4"/>
      <c r="EV1505" s="4"/>
      <c r="EW1505" s="4"/>
      <c r="EX1505" s="4"/>
      <c r="EY1505" s="4"/>
      <c r="EZ1505" s="4"/>
      <c r="FA1505" s="4"/>
      <c r="FB1505" s="4"/>
      <c r="FC1505" s="4"/>
      <c r="FD1505" s="4"/>
      <c r="FE1505" s="4"/>
      <c r="FF1505" s="4"/>
      <c r="FG1505" s="4"/>
      <c r="FH1505" s="4"/>
      <c r="FI1505" s="4"/>
      <c r="FJ1505" s="4"/>
      <c r="FK1505" s="4"/>
      <c r="FL1505" s="4"/>
      <c r="FM1505" s="4"/>
      <c r="FN1505" s="4"/>
      <c r="FO1505" s="4"/>
      <c r="FP1505" s="4"/>
      <c r="FQ1505" s="4"/>
      <c r="FR1505" s="4"/>
    </row>
    <row r="1506" spans="19:174" s="10" customFormat="1" x14ac:dyDescent="0.25">
      <c r="S1506" s="92"/>
      <c r="T1506" s="1"/>
      <c r="U1506" s="1"/>
      <c r="V1506" s="1"/>
      <c r="W1506" s="1"/>
      <c r="X1506" s="1"/>
      <c r="Y1506" s="1"/>
      <c r="Z1506" s="2"/>
      <c r="AA1506" s="2"/>
      <c r="AB1506" s="2"/>
      <c r="AC1506" s="2"/>
      <c r="AD1506" s="2"/>
      <c r="AE1506" s="2"/>
      <c r="AF1506" s="2"/>
      <c r="AG1506" s="2"/>
      <c r="AH1506" s="2"/>
      <c r="AI1506" s="2"/>
      <c r="AJ1506" s="2"/>
      <c r="AK1506" s="2"/>
      <c r="AL1506" s="2"/>
      <c r="AM1506" s="2"/>
      <c r="AN1506" s="2"/>
      <c r="AO1506" s="2"/>
      <c r="AP1506" s="2"/>
      <c r="AQ1506" s="2"/>
      <c r="AR1506" s="2"/>
      <c r="AS1506" s="2"/>
      <c r="AT1506" s="2"/>
      <c r="AU1506" s="2"/>
      <c r="AV1506" s="2"/>
      <c r="AW1506" s="2"/>
      <c r="AX1506" s="2"/>
      <c r="AY1506" s="2"/>
      <c r="AZ1506" s="2"/>
      <c r="BA1506" s="2"/>
      <c r="BB1506" s="2"/>
      <c r="BC1506" s="2"/>
      <c r="BD1506" s="2"/>
      <c r="BE1506" s="2"/>
      <c r="BF1506" s="2"/>
      <c r="BG1506" s="2"/>
      <c r="BH1506" s="2"/>
      <c r="BI1506" s="2"/>
      <c r="BJ1506" s="2"/>
      <c r="BK1506" s="2"/>
      <c r="BL1506" s="2"/>
      <c r="BM1506" s="2"/>
      <c r="BN1506" s="2"/>
      <c r="BO1506" s="2"/>
      <c r="BP1506" s="2"/>
      <c r="BQ1506" s="3"/>
      <c r="BR1506" s="4"/>
      <c r="BS1506" s="4"/>
      <c r="BT1506" s="4"/>
      <c r="BU1506" s="4"/>
      <c r="BV1506" s="4"/>
      <c r="BW1506" s="4"/>
      <c r="BX1506" s="4"/>
      <c r="BY1506" s="4"/>
      <c r="BZ1506" s="4"/>
      <c r="CA1506" s="4"/>
      <c r="CB1506" s="4"/>
      <c r="CC1506" s="4"/>
      <c r="CD1506" s="4"/>
      <c r="CE1506" s="4"/>
      <c r="CF1506" s="4"/>
      <c r="CG1506" s="4"/>
      <c r="CH1506" s="4"/>
      <c r="CI1506" s="4"/>
      <c r="CJ1506" s="4"/>
      <c r="CK1506" s="4"/>
      <c r="CL1506" s="4"/>
      <c r="CM1506" s="4"/>
      <c r="CN1506" s="4"/>
      <c r="CO1506" s="4"/>
      <c r="CP1506" s="4"/>
      <c r="CQ1506" s="4"/>
      <c r="CR1506" s="4"/>
      <c r="CS1506" s="4"/>
      <c r="CT1506" s="4"/>
      <c r="CU1506" s="4"/>
      <c r="CV1506" s="4"/>
      <c r="CW1506" s="4"/>
      <c r="CX1506" s="4"/>
      <c r="CY1506" s="4"/>
      <c r="CZ1506" s="4"/>
      <c r="DA1506" s="4"/>
      <c r="DB1506" s="4"/>
      <c r="DC1506" s="4"/>
      <c r="DD1506" s="4"/>
      <c r="DE1506" s="4"/>
      <c r="DF1506" s="4"/>
      <c r="DG1506" s="4"/>
      <c r="DH1506" s="4"/>
      <c r="DI1506" s="4"/>
      <c r="DJ1506" s="4"/>
      <c r="DK1506" s="4"/>
      <c r="DL1506" s="4"/>
      <c r="DM1506" s="4"/>
      <c r="DN1506" s="4"/>
      <c r="DO1506" s="4"/>
      <c r="DP1506" s="4"/>
      <c r="DQ1506" s="4"/>
      <c r="DR1506" s="4"/>
      <c r="DS1506" s="4"/>
      <c r="DT1506" s="4"/>
      <c r="DU1506" s="4"/>
      <c r="DV1506" s="4"/>
      <c r="DW1506" s="4"/>
      <c r="DX1506" s="4"/>
      <c r="DY1506" s="4"/>
      <c r="DZ1506" s="4"/>
      <c r="EA1506" s="4"/>
      <c r="EB1506" s="4"/>
      <c r="EC1506" s="4"/>
      <c r="ED1506" s="4"/>
      <c r="EE1506" s="4"/>
      <c r="EF1506" s="4"/>
      <c r="EG1506" s="4"/>
      <c r="EH1506" s="4"/>
      <c r="EI1506" s="4"/>
      <c r="EJ1506" s="4"/>
      <c r="EK1506" s="4"/>
      <c r="EL1506" s="4"/>
      <c r="EM1506" s="4"/>
      <c r="EN1506" s="4"/>
      <c r="EO1506" s="4"/>
      <c r="EP1506" s="4"/>
      <c r="EQ1506" s="4"/>
      <c r="ER1506" s="4"/>
      <c r="ES1506" s="4"/>
      <c r="ET1506" s="4"/>
      <c r="EU1506" s="4"/>
      <c r="EV1506" s="4"/>
      <c r="EW1506" s="4"/>
      <c r="EX1506" s="4"/>
      <c r="EY1506" s="4"/>
      <c r="EZ1506" s="4"/>
      <c r="FA1506" s="4"/>
      <c r="FB1506" s="4"/>
      <c r="FC1506" s="4"/>
      <c r="FD1506" s="4"/>
      <c r="FE1506" s="4"/>
      <c r="FF1506" s="4"/>
      <c r="FG1506" s="4"/>
      <c r="FH1506" s="4"/>
      <c r="FI1506" s="4"/>
      <c r="FJ1506" s="4"/>
      <c r="FK1506" s="4"/>
      <c r="FL1506" s="4"/>
      <c r="FM1506" s="4"/>
      <c r="FN1506" s="4"/>
      <c r="FO1506" s="4"/>
      <c r="FP1506" s="4"/>
      <c r="FQ1506" s="4"/>
      <c r="FR1506" s="4"/>
    </row>
    <row r="1507" spans="19:174" s="10" customFormat="1" x14ac:dyDescent="0.25">
      <c r="S1507" s="92"/>
      <c r="T1507" s="1"/>
      <c r="U1507" s="1"/>
      <c r="V1507" s="1"/>
      <c r="W1507" s="1"/>
      <c r="X1507" s="1"/>
      <c r="Y1507" s="1"/>
      <c r="Z1507" s="2"/>
      <c r="AA1507" s="2"/>
      <c r="AB1507" s="2"/>
      <c r="AC1507" s="2"/>
      <c r="AD1507" s="2"/>
      <c r="AE1507" s="2"/>
      <c r="AF1507" s="2"/>
      <c r="AG1507" s="2"/>
      <c r="AH1507" s="2"/>
      <c r="AI1507" s="2"/>
      <c r="AJ1507" s="2"/>
      <c r="AK1507" s="2"/>
      <c r="AL1507" s="2"/>
      <c r="AM1507" s="2"/>
      <c r="AN1507" s="2"/>
      <c r="AO1507" s="2"/>
      <c r="AP1507" s="2"/>
      <c r="AQ1507" s="2"/>
      <c r="AR1507" s="2"/>
      <c r="AS1507" s="2"/>
      <c r="AT1507" s="2"/>
      <c r="AU1507" s="2"/>
      <c r="AV1507" s="2"/>
      <c r="AW1507" s="2"/>
      <c r="AX1507" s="2"/>
      <c r="AY1507" s="2"/>
      <c r="AZ1507" s="2"/>
      <c r="BA1507" s="2"/>
      <c r="BB1507" s="2"/>
      <c r="BC1507" s="2"/>
      <c r="BD1507" s="2"/>
      <c r="BE1507" s="2"/>
      <c r="BF1507" s="2"/>
      <c r="BG1507" s="2"/>
      <c r="BH1507" s="2"/>
      <c r="BI1507" s="2"/>
      <c r="BJ1507" s="2"/>
      <c r="BK1507" s="2"/>
      <c r="BL1507" s="2"/>
      <c r="BM1507" s="2"/>
      <c r="BN1507" s="2"/>
      <c r="BO1507" s="2"/>
      <c r="BP1507" s="2"/>
      <c r="BQ1507" s="3"/>
      <c r="BR1507" s="4"/>
      <c r="BS1507" s="4"/>
      <c r="BT1507" s="4"/>
      <c r="BU1507" s="4"/>
      <c r="BV1507" s="4"/>
      <c r="BW1507" s="4"/>
      <c r="BX1507" s="4"/>
      <c r="BY1507" s="4"/>
      <c r="BZ1507" s="4"/>
      <c r="CA1507" s="4"/>
      <c r="CB1507" s="4"/>
      <c r="CC1507" s="4"/>
      <c r="CD1507" s="4"/>
      <c r="CE1507" s="4"/>
      <c r="CF1507" s="4"/>
      <c r="CG1507" s="4"/>
      <c r="CH1507" s="4"/>
      <c r="CI1507" s="4"/>
      <c r="CJ1507" s="4"/>
      <c r="CK1507" s="4"/>
      <c r="CL1507" s="4"/>
      <c r="CM1507" s="4"/>
      <c r="CN1507" s="4"/>
      <c r="CO1507" s="4"/>
      <c r="CP1507" s="4"/>
      <c r="CQ1507" s="4"/>
      <c r="CR1507" s="4"/>
      <c r="CS1507" s="4"/>
      <c r="CT1507" s="4"/>
      <c r="CU1507" s="4"/>
      <c r="CV1507" s="4"/>
      <c r="CW1507" s="4"/>
      <c r="CX1507" s="4"/>
      <c r="CY1507" s="4"/>
      <c r="CZ1507" s="4"/>
      <c r="DA1507" s="4"/>
      <c r="DB1507" s="4"/>
      <c r="DC1507" s="4"/>
      <c r="DD1507" s="4"/>
      <c r="DE1507" s="4"/>
      <c r="DF1507" s="4"/>
      <c r="DG1507" s="4"/>
      <c r="DH1507" s="4"/>
      <c r="DI1507" s="4"/>
      <c r="DJ1507" s="4"/>
      <c r="DK1507" s="4"/>
      <c r="DL1507" s="4"/>
      <c r="DM1507" s="4"/>
      <c r="DN1507" s="4"/>
      <c r="DO1507" s="4"/>
      <c r="DP1507" s="4"/>
      <c r="DQ1507" s="4"/>
      <c r="DR1507" s="4"/>
      <c r="DS1507" s="4"/>
      <c r="DT1507" s="4"/>
      <c r="DU1507" s="4"/>
      <c r="DV1507" s="4"/>
      <c r="DW1507" s="4"/>
      <c r="DX1507" s="4"/>
      <c r="DY1507" s="4"/>
      <c r="DZ1507" s="4"/>
      <c r="EA1507" s="4"/>
      <c r="EB1507" s="4"/>
      <c r="EC1507" s="4"/>
      <c r="ED1507" s="4"/>
      <c r="EE1507" s="4"/>
      <c r="EF1507" s="4"/>
      <c r="EG1507" s="4"/>
      <c r="EH1507" s="4"/>
      <c r="EI1507" s="4"/>
      <c r="EJ1507" s="4"/>
      <c r="EK1507" s="4"/>
      <c r="EL1507" s="4"/>
      <c r="EM1507" s="4"/>
      <c r="EN1507" s="4"/>
      <c r="EO1507" s="4"/>
      <c r="EP1507" s="4"/>
      <c r="EQ1507" s="4"/>
      <c r="ER1507" s="4"/>
      <c r="ES1507" s="4"/>
      <c r="ET1507" s="4"/>
      <c r="EU1507" s="4"/>
      <c r="EV1507" s="4"/>
      <c r="EW1507" s="4"/>
      <c r="EX1507" s="4"/>
      <c r="EY1507" s="4"/>
      <c r="EZ1507" s="4"/>
      <c r="FA1507" s="4"/>
      <c r="FB1507" s="4"/>
      <c r="FC1507" s="4"/>
      <c r="FD1507" s="4"/>
      <c r="FE1507" s="4"/>
      <c r="FF1507" s="4"/>
      <c r="FG1507" s="4"/>
      <c r="FH1507" s="4"/>
      <c r="FI1507" s="4"/>
      <c r="FJ1507" s="4"/>
      <c r="FK1507" s="4"/>
      <c r="FL1507" s="4"/>
      <c r="FM1507" s="4"/>
      <c r="FN1507" s="4"/>
      <c r="FO1507" s="4"/>
      <c r="FP1507" s="4"/>
      <c r="FQ1507" s="4"/>
      <c r="FR1507" s="4"/>
    </row>
    <row r="1508" spans="19:174" s="10" customFormat="1" x14ac:dyDescent="0.25">
      <c r="S1508" s="92"/>
      <c r="T1508" s="1"/>
      <c r="U1508" s="1"/>
      <c r="V1508" s="1"/>
      <c r="W1508" s="1"/>
      <c r="X1508" s="1"/>
      <c r="Y1508" s="1"/>
      <c r="Z1508" s="2"/>
      <c r="AA1508" s="2"/>
      <c r="AB1508" s="2"/>
      <c r="AC1508" s="2"/>
      <c r="AD1508" s="2"/>
      <c r="AE1508" s="2"/>
      <c r="AF1508" s="2"/>
      <c r="AG1508" s="2"/>
      <c r="AH1508" s="2"/>
      <c r="AI1508" s="2"/>
      <c r="AJ1508" s="2"/>
      <c r="AK1508" s="2"/>
      <c r="AL1508" s="2"/>
      <c r="AM1508" s="2"/>
      <c r="AN1508" s="2"/>
      <c r="AO1508" s="2"/>
      <c r="AP1508" s="2"/>
      <c r="AQ1508" s="2"/>
      <c r="AR1508" s="2"/>
      <c r="AS1508" s="2"/>
      <c r="AT1508" s="2"/>
      <c r="AU1508" s="2"/>
      <c r="AV1508" s="2"/>
      <c r="AW1508" s="2"/>
      <c r="AX1508" s="2"/>
      <c r="AY1508" s="2"/>
      <c r="AZ1508" s="2"/>
      <c r="BA1508" s="2"/>
      <c r="BB1508" s="2"/>
      <c r="BC1508" s="2"/>
      <c r="BD1508" s="2"/>
      <c r="BE1508" s="2"/>
      <c r="BF1508" s="2"/>
      <c r="BG1508" s="2"/>
      <c r="BH1508" s="2"/>
      <c r="BI1508" s="2"/>
      <c r="BJ1508" s="2"/>
      <c r="BK1508" s="2"/>
      <c r="BL1508" s="2"/>
      <c r="BM1508" s="2"/>
      <c r="BN1508" s="2"/>
      <c r="BO1508" s="2"/>
      <c r="BP1508" s="2"/>
      <c r="BQ1508" s="3"/>
      <c r="BR1508" s="4"/>
      <c r="BS1508" s="4"/>
      <c r="BT1508" s="4"/>
      <c r="BU1508" s="4"/>
      <c r="BV1508" s="4"/>
      <c r="BW1508" s="4"/>
      <c r="BX1508" s="4"/>
      <c r="BY1508" s="4"/>
      <c r="BZ1508" s="4"/>
      <c r="CA1508" s="4"/>
      <c r="CB1508" s="4"/>
      <c r="CC1508" s="4"/>
      <c r="CD1508" s="4"/>
      <c r="CE1508" s="4"/>
      <c r="CF1508" s="4"/>
      <c r="CG1508" s="4"/>
      <c r="CH1508" s="4"/>
      <c r="CI1508" s="4"/>
      <c r="CJ1508" s="4"/>
      <c r="CK1508" s="4"/>
      <c r="CL1508" s="4"/>
      <c r="CM1508" s="4"/>
      <c r="CN1508" s="4"/>
      <c r="CO1508" s="4"/>
      <c r="CP1508" s="4"/>
      <c r="CQ1508" s="4"/>
      <c r="CR1508" s="4"/>
      <c r="CS1508" s="4"/>
      <c r="CT1508" s="4"/>
      <c r="CU1508" s="4"/>
      <c r="CV1508" s="4"/>
      <c r="CW1508" s="4"/>
      <c r="CX1508" s="4"/>
      <c r="CY1508" s="4"/>
      <c r="CZ1508" s="4"/>
      <c r="DA1508" s="4"/>
      <c r="DB1508" s="4"/>
      <c r="DC1508" s="4"/>
      <c r="DD1508" s="4"/>
      <c r="DE1508" s="4"/>
      <c r="DF1508" s="4"/>
      <c r="DG1508" s="4"/>
      <c r="DH1508" s="4"/>
      <c r="DI1508" s="4"/>
      <c r="DJ1508" s="4"/>
      <c r="DK1508" s="4"/>
      <c r="DL1508" s="4"/>
      <c r="DM1508" s="4"/>
      <c r="DN1508" s="4"/>
      <c r="DO1508" s="4"/>
      <c r="DP1508" s="4"/>
      <c r="DQ1508" s="4"/>
      <c r="DR1508" s="4"/>
      <c r="DS1508" s="4"/>
      <c r="DT1508" s="4"/>
      <c r="DU1508" s="4"/>
      <c r="DV1508" s="4"/>
      <c r="DW1508" s="4"/>
      <c r="DX1508" s="4"/>
      <c r="DY1508" s="4"/>
      <c r="DZ1508" s="4"/>
      <c r="EA1508" s="4"/>
      <c r="EB1508" s="4"/>
      <c r="EC1508" s="4"/>
      <c r="ED1508" s="4"/>
      <c r="EE1508" s="4"/>
      <c r="EF1508" s="4"/>
      <c r="EG1508" s="4"/>
      <c r="EH1508" s="4"/>
      <c r="EI1508" s="4"/>
      <c r="EJ1508" s="4"/>
      <c r="EK1508" s="4"/>
      <c r="EL1508" s="4"/>
      <c r="EM1508" s="4"/>
      <c r="EN1508" s="4"/>
      <c r="EO1508" s="4"/>
      <c r="EP1508" s="4"/>
      <c r="EQ1508" s="4"/>
      <c r="ER1508" s="4"/>
      <c r="ES1508" s="4"/>
      <c r="ET1508" s="4"/>
      <c r="EU1508" s="4"/>
      <c r="EV1508" s="4"/>
      <c r="EW1508" s="4"/>
      <c r="EX1508" s="4"/>
      <c r="EY1508" s="4"/>
      <c r="EZ1508" s="4"/>
      <c r="FA1508" s="4"/>
      <c r="FB1508" s="4"/>
      <c r="FC1508" s="4"/>
      <c r="FD1508" s="4"/>
      <c r="FE1508" s="4"/>
      <c r="FF1508" s="4"/>
      <c r="FG1508" s="4"/>
      <c r="FH1508" s="4"/>
      <c r="FI1508" s="4"/>
      <c r="FJ1508" s="4"/>
      <c r="FK1508" s="4"/>
      <c r="FL1508" s="4"/>
      <c r="FM1508" s="4"/>
      <c r="FN1508" s="4"/>
      <c r="FO1508" s="4"/>
      <c r="FP1508" s="4"/>
      <c r="FQ1508" s="4"/>
      <c r="FR1508" s="4"/>
    </row>
    <row r="1509" spans="19:174" s="10" customFormat="1" x14ac:dyDescent="0.25">
      <c r="S1509" s="92"/>
      <c r="T1509" s="1"/>
      <c r="U1509" s="1"/>
      <c r="V1509" s="1"/>
      <c r="W1509" s="1"/>
      <c r="X1509" s="1"/>
      <c r="Y1509" s="1"/>
      <c r="Z1509" s="2"/>
      <c r="AA1509" s="2"/>
      <c r="AB1509" s="2"/>
      <c r="AC1509" s="2"/>
      <c r="AD1509" s="2"/>
      <c r="AE1509" s="2"/>
      <c r="AF1509" s="2"/>
      <c r="AG1509" s="2"/>
      <c r="AH1509" s="2"/>
      <c r="AI1509" s="2"/>
      <c r="AJ1509" s="2"/>
      <c r="AK1509" s="2"/>
      <c r="AL1509" s="2"/>
      <c r="AM1509" s="2"/>
      <c r="AN1509" s="2"/>
      <c r="AO1509" s="2"/>
      <c r="AP1509" s="2"/>
      <c r="AQ1509" s="2"/>
      <c r="AR1509" s="2"/>
      <c r="AS1509" s="2"/>
      <c r="AT1509" s="2"/>
      <c r="AU1509" s="2"/>
      <c r="AV1509" s="2"/>
      <c r="AW1509" s="2"/>
      <c r="AX1509" s="2"/>
      <c r="AY1509" s="2"/>
      <c r="AZ1509" s="2"/>
      <c r="BA1509" s="2"/>
      <c r="BB1509" s="2"/>
      <c r="BC1509" s="2"/>
      <c r="BD1509" s="2"/>
      <c r="BE1509" s="2"/>
      <c r="BF1509" s="2"/>
      <c r="BG1509" s="2"/>
      <c r="BH1509" s="2"/>
      <c r="BI1509" s="2"/>
      <c r="BJ1509" s="2"/>
      <c r="BK1509" s="2"/>
      <c r="BL1509" s="2"/>
      <c r="BM1509" s="2"/>
      <c r="BN1509" s="2"/>
      <c r="BO1509" s="2"/>
      <c r="BP1509" s="2"/>
      <c r="BQ1509" s="3"/>
      <c r="BR1509" s="4"/>
      <c r="BS1509" s="4"/>
      <c r="BT1509" s="4"/>
      <c r="BU1509" s="4"/>
      <c r="BV1509" s="4"/>
      <c r="BW1509" s="4"/>
      <c r="BX1509" s="4"/>
      <c r="BY1509" s="4"/>
      <c r="BZ1509" s="4"/>
      <c r="CA1509" s="4"/>
      <c r="CB1509" s="4"/>
      <c r="CC1509" s="4"/>
      <c r="CD1509" s="4"/>
      <c r="CE1509" s="4"/>
      <c r="CF1509" s="4"/>
      <c r="CG1509" s="4"/>
      <c r="CH1509" s="4"/>
      <c r="CI1509" s="4"/>
      <c r="CJ1509" s="4"/>
      <c r="CK1509" s="4"/>
      <c r="CL1509" s="4"/>
      <c r="CM1509" s="4"/>
      <c r="CN1509" s="4"/>
      <c r="CO1509" s="4"/>
      <c r="CP1509" s="4"/>
      <c r="CQ1509" s="4"/>
      <c r="CR1509" s="4"/>
      <c r="CS1509" s="4"/>
      <c r="CT1509" s="4"/>
      <c r="CU1509" s="4"/>
      <c r="CV1509" s="4"/>
      <c r="CW1509" s="4"/>
      <c r="CX1509" s="4"/>
      <c r="CY1509" s="4"/>
      <c r="CZ1509" s="4"/>
      <c r="DA1509" s="4"/>
      <c r="DB1509" s="4"/>
      <c r="DC1509" s="4"/>
      <c r="DD1509" s="4"/>
      <c r="DE1509" s="4"/>
      <c r="DF1509" s="4"/>
      <c r="DG1509" s="4"/>
      <c r="DH1509" s="4"/>
      <c r="DI1509" s="4"/>
      <c r="DJ1509" s="4"/>
      <c r="DK1509" s="4"/>
      <c r="DL1509" s="4"/>
      <c r="DM1509" s="4"/>
      <c r="DN1509" s="4"/>
      <c r="DO1509" s="4"/>
      <c r="DP1509" s="4"/>
      <c r="DQ1509" s="4"/>
      <c r="DR1509" s="4"/>
      <c r="DS1509" s="4"/>
      <c r="DT1509" s="4"/>
      <c r="DU1509" s="4"/>
      <c r="DV1509" s="4"/>
      <c r="DW1509" s="4"/>
      <c r="DX1509" s="4"/>
      <c r="DY1509" s="4"/>
      <c r="DZ1509" s="4"/>
      <c r="EA1509" s="4"/>
      <c r="EB1509" s="4"/>
      <c r="EC1509" s="4"/>
      <c r="ED1509" s="4"/>
      <c r="EE1509" s="4"/>
      <c r="EF1509" s="4"/>
      <c r="EG1509" s="4"/>
      <c r="EH1509" s="4"/>
      <c r="EI1509" s="4"/>
      <c r="EJ1509" s="4"/>
      <c r="EK1509" s="4"/>
      <c r="EL1509" s="4"/>
      <c r="EM1509" s="4"/>
      <c r="EN1509" s="4"/>
      <c r="EO1509" s="4"/>
      <c r="EP1509" s="4"/>
      <c r="EQ1509" s="4"/>
      <c r="ER1509" s="4"/>
      <c r="ES1509" s="4"/>
      <c r="ET1509" s="4"/>
      <c r="EU1509" s="4"/>
      <c r="EV1509" s="4"/>
      <c r="EW1509" s="4"/>
      <c r="EX1509" s="4"/>
      <c r="EY1509" s="4"/>
      <c r="EZ1509" s="4"/>
      <c r="FA1509" s="4"/>
      <c r="FB1509" s="4"/>
      <c r="FC1509" s="4"/>
      <c r="FD1509" s="4"/>
      <c r="FE1509" s="4"/>
      <c r="FF1509" s="4"/>
      <c r="FG1509" s="4"/>
      <c r="FH1509" s="4"/>
      <c r="FI1509" s="4"/>
      <c r="FJ1509" s="4"/>
      <c r="FK1509" s="4"/>
      <c r="FL1509" s="4"/>
      <c r="FM1509" s="4"/>
      <c r="FN1509" s="4"/>
      <c r="FO1509" s="4"/>
      <c r="FP1509" s="4"/>
      <c r="FQ1509" s="4"/>
      <c r="FR1509" s="4"/>
    </row>
    <row r="1510" spans="19:174" s="10" customFormat="1" x14ac:dyDescent="0.25">
      <c r="S1510" s="92"/>
      <c r="T1510" s="1"/>
      <c r="U1510" s="1"/>
      <c r="V1510" s="1"/>
      <c r="W1510" s="1"/>
      <c r="X1510" s="1"/>
      <c r="Y1510" s="1"/>
      <c r="Z1510" s="2"/>
      <c r="AA1510" s="2"/>
      <c r="AB1510" s="2"/>
      <c r="AC1510" s="2"/>
      <c r="AD1510" s="2"/>
      <c r="AE1510" s="2"/>
      <c r="AF1510" s="2"/>
      <c r="AG1510" s="2"/>
      <c r="AH1510" s="2"/>
      <c r="AI1510" s="2"/>
      <c r="AJ1510" s="2"/>
      <c r="AK1510" s="2"/>
      <c r="AL1510" s="2"/>
      <c r="AM1510" s="2"/>
      <c r="AN1510" s="2"/>
      <c r="AO1510" s="2"/>
      <c r="AP1510" s="2"/>
      <c r="AQ1510" s="2"/>
      <c r="AR1510" s="2"/>
      <c r="AS1510" s="2"/>
      <c r="AT1510" s="2"/>
      <c r="AU1510" s="2"/>
      <c r="AV1510" s="2"/>
      <c r="AW1510" s="2"/>
      <c r="AX1510" s="2"/>
      <c r="AY1510" s="2"/>
      <c r="AZ1510" s="2"/>
      <c r="BA1510" s="2"/>
      <c r="BB1510" s="2"/>
      <c r="BC1510" s="2"/>
      <c r="BD1510" s="2"/>
      <c r="BE1510" s="2"/>
      <c r="BF1510" s="2"/>
      <c r="BG1510" s="2"/>
      <c r="BH1510" s="2"/>
      <c r="BI1510" s="2"/>
      <c r="BJ1510" s="2"/>
      <c r="BK1510" s="2"/>
      <c r="BL1510" s="2"/>
      <c r="BM1510" s="2"/>
      <c r="BN1510" s="2"/>
      <c r="BO1510" s="2"/>
      <c r="BP1510" s="2"/>
      <c r="BQ1510" s="3"/>
      <c r="BR1510" s="4"/>
      <c r="BS1510" s="4"/>
      <c r="BT1510" s="4"/>
      <c r="BU1510" s="4"/>
      <c r="BV1510" s="4"/>
      <c r="BW1510" s="4"/>
      <c r="BX1510" s="4"/>
      <c r="BY1510" s="4"/>
      <c r="BZ1510" s="4"/>
      <c r="CA1510" s="4"/>
      <c r="CB1510" s="4"/>
      <c r="CC1510" s="4"/>
      <c r="CD1510" s="4"/>
      <c r="CE1510" s="4"/>
      <c r="CF1510" s="4"/>
      <c r="CG1510" s="4"/>
      <c r="CH1510" s="4"/>
      <c r="CI1510" s="4"/>
      <c r="CJ1510" s="4"/>
      <c r="CK1510" s="4"/>
      <c r="CL1510" s="4"/>
      <c r="CM1510" s="4"/>
      <c r="CN1510" s="4"/>
      <c r="CO1510" s="4"/>
      <c r="CP1510" s="4"/>
      <c r="CQ1510" s="4"/>
      <c r="CR1510" s="4"/>
      <c r="CS1510" s="4"/>
      <c r="CT1510" s="4"/>
      <c r="CU1510" s="4"/>
      <c r="CV1510" s="4"/>
      <c r="CW1510" s="4"/>
      <c r="CX1510" s="4"/>
      <c r="CY1510" s="4"/>
      <c r="CZ1510" s="4"/>
      <c r="DA1510" s="4"/>
      <c r="DB1510" s="4"/>
      <c r="DC1510" s="4"/>
      <c r="DD1510" s="4"/>
      <c r="DE1510" s="4"/>
      <c r="DF1510" s="4"/>
      <c r="DG1510" s="4"/>
      <c r="DH1510" s="4"/>
      <c r="DI1510" s="4"/>
      <c r="DJ1510" s="4"/>
      <c r="DK1510" s="4"/>
      <c r="DL1510" s="4"/>
      <c r="DM1510" s="4"/>
      <c r="DN1510" s="4"/>
      <c r="DO1510" s="4"/>
      <c r="DP1510" s="4"/>
      <c r="DQ1510" s="4"/>
      <c r="DR1510" s="4"/>
      <c r="DS1510" s="4"/>
      <c r="DT1510" s="4"/>
      <c r="DU1510" s="4"/>
      <c r="DV1510" s="4"/>
      <c r="DW1510" s="4"/>
      <c r="DX1510" s="4"/>
      <c r="DY1510" s="4"/>
      <c r="DZ1510" s="4"/>
      <c r="EA1510" s="4"/>
      <c r="EB1510" s="4"/>
      <c r="EC1510" s="4"/>
      <c r="ED1510" s="4"/>
      <c r="EE1510" s="4"/>
      <c r="EF1510" s="4"/>
      <c r="EG1510" s="4"/>
      <c r="EH1510" s="4"/>
      <c r="EI1510" s="4"/>
      <c r="EJ1510" s="4"/>
      <c r="EK1510" s="4"/>
      <c r="EL1510" s="4"/>
      <c r="EM1510" s="4"/>
      <c r="EN1510" s="4"/>
      <c r="EO1510" s="4"/>
      <c r="EP1510" s="4"/>
      <c r="EQ1510" s="4"/>
      <c r="ER1510" s="4"/>
      <c r="ES1510" s="4"/>
      <c r="ET1510" s="4"/>
      <c r="EU1510" s="4"/>
      <c r="EV1510" s="4"/>
      <c r="EW1510" s="4"/>
      <c r="EX1510" s="4"/>
      <c r="EY1510" s="4"/>
      <c r="EZ1510" s="4"/>
      <c r="FA1510" s="4"/>
      <c r="FB1510" s="4"/>
      <c r="FC1510" s="4"/>
      <c r="FD1510" s="4"/>
      <c r="FE1510" s="4"/>
      <c r="FF1510" s="4"/>
      <c r="FG1510" s="4"/>
      <c r="FH1510" s="4"/>
      <c r="FI1510" s="4"/>
      <c r="FJ1510" s="4"/>
      <c r="FK1510" s="4"/>
      <c r="FL1510" s="4"/>
      <c r="FM1510" s="4"/>
      <c r="FN1510" s="4"/>
      <c r="FO1510" s="4"/>
      <c r="FP1510" s="4"/>
      <c r="FQ1510" s="4"/>
      <c r="FR1510" s="4"/>
    </row>
    <row r="1511" spans="19:174" s="10" customFormat="1" x14ac:dyDescent="0.25">
      <c r="S1511" s="92"/>
      <c r="T1511" s="1"/>
      <c r="U1511" s="1"/>
      <c r="V1511" s="1"/>
      <c r="W1511" s="1"/>
      <c r="X1511" s="1"/>
      <c r="Y1511" s="1"/>
      <c r="Z1511" s="2"/>
      <c r="AA1511" s="2"/>
      <c r="AB1511" s="2"/>
      <c r="AC1511" s="2"/>
      <c r="AD1511" s="2"/>
      <c r="AE1511" s="2"/>
      <c r="AF1511" s="2"/>
      <c r="AG1511" s="2"/>
      <c r="AH1511" s="2"/>
      <c r="AI1511" s="2"/>
      <c r="AJ1511" s="2"/>
      <c r="AK1511" s="2"/>
      <c r="AL1511" s="2"/>
      <c r="AM1511" s="2"/>
      <c r="AN1511" s="2"/>
      <c r="AO1511" s="2"/>
      <c r="AP1511" s="2"/>
      <c r="AQ1511" s="2"/>
      <c r="AR1511" s="2"/>
      <c r="AS1511" s="2"/>
      <c r="AT1511" s="2"/>
      <c r="AU1511" s="2"/>
      <c r="AV1511" s="2"/>
      <c r="AW1511" s="2"/>
      <c r="AX1511" s="2"/>
      <c r="AY1511" s="2"/>
      <c r="AZ1511" s="2"/>
      <c r="BA1511" s="2"/>
      <c r="BB1511" s="2"/>
      <c r="BC1511" s="2"/>
      <c r="BD1511" s="2"/>
      <c r="BE1511" s="2"/>
      <c r="BF1511" s="2"/>
      <c r="BG1511" s="2"/>
      <c r="BH1511" s="2"/>
      <c r="BI1511" s="2"/>
      <c r="BJ1511" s="2"/>
      <c r="BK1511" s="2"/>
      <c r="BL1511" s="2"/>
      <c r="BM1511" s="2"/>
      <c r="BN1511" s="2"/>
      <c r="BO1511" s="2"/>
      <c r="BP1511" s="2"/>
      <c r="BQ1511" s="3"/>
      <c r="BR1511" s="4"/>
      <c r="BS1511" s="4"/>
      <c r="BT1511" s="4"/>
      <c r="BU1511" s="4"/>
      <c r="BV1511" s="4"/>
      <c r="BW1511" s="4"/>
      <c r="BX1511" s="4"/>
      <c r="BY1511" s="4"/>
      <c r="BZ1511" s="4"/>
      <c r="CA1511" s="4"/>
      <c r="CB1511" s="4"/>
      <c r="CC1511" s="4"/>
      <c r="CD1511" s="4"/>
      <c r="CE1511" s="4"/>
      <c r="CF1511" s="4"/>
      <c r="CG1511" s="4"/>
      <c r="CH1511" s="4"/>
      <c r="CI1511" s="4"/>
      <c r="CJ1511" s="4"/>
      <c r="CK1511" s="4"/>
      <c r="CL1511" s="4"/>
      <c r="CM1511" s="4"/>
      <c r="CN1511" s="4"/>
      <c r="CO1511" s="4"/>
      <c r="CP1511" s="4"/>
      <c r="CQ1511" s="4"/>
      <c r="CR1511" s="4"/>
      <c r="CS1511" s="4"/>
      <c r="CT1511" s="4"/>
      <c r="CU1511" s="4"/>
      <c r="CV1511" s="4"/>
      <c r="CW1511" s="4"/>
      <c r="CX1511" s="4"/>
      <c r="CY1511" s="4"/>
      <c r="CZ1511" s="4"/>
      <c r="DA1511" s="4"/>
      <c r="DB1511" s="4"/>
      <c r="DC1511" s="4"/>
      <c r="DD1511" s="4"/>
      <c r="DE1511" s="4"/>
      <c r="DF1511" s="4"/>
      <c r="DG1511" s="4"/>
      <c r="DH1511" s="4"/>
      <c r="DI1511" s="4"/>
      <c r="DJ1511" s="4"/>
      <c r="DK1511" s="4"/>
      <c r="DL1511" s="4"/>
      <c r="DM1511" s="4"/>
      <c r="DN1511" s="4"/>
      <c r="DO1511" s="4"/>
      <c r="DP1511" s="4"/>
      <c r="DQ1511" s="4"/>
      <c r="DR1511" s="4"/>
      <c r="DS1511" s="4"/>
      <c r="DT1511" s="4"/>
      <c r="DU1511" s="4"/>
      <c r="DV1511" s="4"/>
      <c r="DW1511" s="4"/>
      <c r="DX1511" s="4"/>
      <c r="DY1511" s="4"/>
      <c r="DZ1511" s="4"/>
      <c r="EA1511" s="4"/>
      <c r="EB1511" s="4"/>
      <c r="EC1511" s="4"/>
      <c r="ED1511" s="4"/>
      <c r="EE1511" s="4"/>
      <c r="EF1511" s="4"/>
      <c r="EG1511" s="4"/>
      <c r="EH1511" s="4"/>
      <c r="EI1511" s="4"/>
      <c r="EJ1511" s="4"/>
      <c r="EK1511" s="4"/>
      <c r="EL1511" s="4"/>
      <c r="EM1511" s="4"/>
      <c r="EN1511" s="4"/>
      <c r="EO1511" s="4"/>
      <c r="EP1511" s="4"/>
      <c r="EQ1511" s="4"/>
      <c r="ER1511" s="4"/>
      <c r="ES1511" s="4"/>
      <c r="ET1511" s="4"/>
      <c r="EU1511" s="4"/>
      <c r="EV1511" s="4"/>
      <c r="EW1511" s="4"/>
      <c r="EX1511" s="4"/>
      <c r="EY1511" s="4"/>
      <c r="EZ1511" s="4"/>
      <c r="FA1511" s="4"/>
      <c r="FB1511" s="4"/>
      <c r="FC1511" s="4"/>
      <c r="FD1511" s="4"/>
      <c r="FE1511" s="4"/>
      <c r="FF1511" s="4"/>
      <c r="FG1511" s="4"/>
      <c r="FH1511" s="4"/>
      <c r="FI1511" s="4"/>
      <c r="FJ1511" s="4"/>
      <c r="FK1511" s="4"/>
      <c r="FL1511" s="4"/>
      <c r="FM1511" s="4"/>
      <c r="FN1511" s="4"/>
      <c r="FO1511" s="4"/>
      <c r="FP1511" s="4"/>
      <c r="FQ1511" s="4"/>
      <c r="FR1511" s="4"/>
    </row>
    <row r="1512" spans="19:174" s="10" customFormat="1" x14ac:dyDescent="0.25">
      <c r="S1512" s="92"/>
      <c r="T1512" s="1"/>
      <c r="U1512" s="1"/>
      <c r="V1512" s="1"/>
      <c r="W1512" s="1"/>
      <c r="X1512" s="1"/>
      <c r="Y1512" s="1"/>
      <c r="Z1512" s="2"/>
      <c r="AA1512" s="2"/>
      <c r="AB1512" s="2"/>
      <c r="AC1512" s="2"/>
      <c r="AD1512" s="2"/>
      <c r="AE1512" s="2"/>
      <c r="AF1512" s="2"/>
      <c r="AG1512" s="2"/>
      <c r="AH1512" s="2"/>
      <c r="AI1512" s="2"/>
      <c r="AJ1512" s="2"/>
      <c r="AK1512" s="2"/>
      <c r="AL1512" s="2"/>
      <c r="AM1512" s="2"/>
      <c r="AN1512" s="2"/>
      <c r="AO1512" s="2"/>
      <c r="AP1512" s="2"/>
      <c r="AQ1512" s="2"/>
      <c r="AR1512" s="2"/>
      <c r="AS1512" s="2"/>
      <c r="AT1512" s="2"/>
      <c r="AU1512" s="2"/>
      <c r="AV1512" s="2"/>
      <c r="AW1512" s="2"/>
      <c r="AX1512" s="2"/>
      <c r="AY1512" s="2"/>
      <c r="AZ1512" s="2"/>
      <c r="BA1512" s="2"/>
      <c r="BB1512" s="2"/>
      <c r="BC1512" s="2"/>
      <c r="BD1512" s="2"/>
      <c r="BE1512" s="2"/>
      <c r="BF1512" s="2"/>
      <c r="BG1512" s="2"/>
      <c r="BH1512" s="2"/>
      <c r="BI1512" s="2"/>
      <c r="BJ1512" s="2"/>
      <c r="BK1512" s="2"/>
      <c r="BL1512" s="2"/>
      <c r="BM1512" s="2"/>
      <c r="BN1512" s="2"/>
      <c r="BO1512" s="2"/>
      <c r="BP1512" s="2"/>
      <c r="BQ1512" s="3"/>
      <c r="BR1512" s="4"/>
      <c r="BS1512" s="4"/>
      <c r="BT1512" s="4"/>
      <c r="BU1512" s="4"/>
      <c r="BV1512" s="4"/>
      <c r="BW1512" s="4"/>
      <c r="BX1512" s="4"/>
      <c r="BY1512" s="4"/>
      <c r="BZ1512" s="4"/>
      <c r="CA1512" s="4"/>
      <c r="CB1512" s="4"/>
      <c r="CC1512" s="4"/>
      <c r="CD1512" s="4"/>
      <c r="CE1512" s="4"/>
      <c r="CF1512" s="4"/>
      <c r="CG1512" s="4"/>
      <c r="CH1512" s="4"/>
      <c r="CI1512" s="4"/>
      <c r="CJ1512" s="4"/>
      <c r="CK1512" s="4"/>
      <c r="CL1512" s="4"/>
      <c r="CM1512" s="4"/>
      <c r="CN1512" s="4"/>
      <c r="CO1512" s="4"/>
      <c r="CP1512" s="4"/>
      <c r="CQ1512" s="4"/>
      <c r="CR1512" s="4"/>
      <c r="CS1512" s="4"/>
      <c r="CT1512" s="4"/>
      <c r="CU1512" s="4"/>
      <c r="CV1512" s="4"/>
      <c r="CW1512" s="4"/>
      <c r="CX1512" s="4"/>
      <c r="CY1512" s="4"/>
      <c r="CZ1512" s="4"/>
      <c r="DA1512" s="4"/>
      <c r="DB1512" s="4"/>
      <c r="DC1512" s="4"/>
      <c r="DD1512" s="4"/>
      <c r="DE1512" s="4"/>
      <c r="DF1512" s="4"/>
      <c r="DG1512" s="4"/>
      <c r="DH1512" s="4"/>
      <c r="DI1512" s="4"/>
      <c r="DJ1512" s="4"/>
      <c r="DK1512" s="4"/>
      <c r="DL1512" s="4"/>
      <c r="DM1512" s="4"/>
      <c r="DN1512" s="4"/>
      <c r="DO1512" s="4"/>
      <c r="DP1512" s="4"/>
      <c r="DQ1512" s="4"/>
      <c r="DR1512" s="4"/>
      <c r="DS1512" s="4"/>
      <c r="DT1512" s="4"/>
      <c r="DU1512" s="4"/>
      <c r="DV1512" s="4"/>
      <c r="DW1512" s="4"/>
      <c r="DX1512" s="4"/>
      <c r="DY1512" s="4"/>
      <c r="DZ1512" s="4"/>
      <c r="EA1512" s="4"/>
      <c r="EB1512" s="4"/>
      <c r="EC1512" s="4"/>
      <c r="ED1512" s="4"/>
      <c r="EE1512" s="4"/>
      <c r="EF1512" s="4"/>
      <c r="EG1512" s="4"/>
      <c r="EH1512" s="4"/>
      <c r="EI1512" s="4"/>
      <c r="EJ1512" s="4"/>
      <c r="EK1512" s="4"/>
      <c r="EL1512" s="4"/>
      <c r="EM1512" s="4"/>
      <c r="EN1512" s="4"/>
      <c r="EO1512" s="4"/>
      <c r="EP1512" s="4"/>
      <c r="EQ1512" s="4"/>
      <c r="ER1512" s="4"/>
      <c r="ES1512" s="4"/>
      <c r="ET1512" s="4"/>
      <c r="EU1512" s="4"/>
      <c r="EV1512" s="4"/>
      <c r="EW1512" s="4"/>
      <c r="EX1512" s="4"/>
      <c r="EY1512" s="4"/>
      <c r="EZ1512" s="4"/>
      <c r="FA1512" s="4"/>
      <c r="FB1512" s="4"/>
      <c r="FC1512" s="4"/>
      <c r="FD1512" s="4"/>
      <c r="FE1512" s="4"/>
      <c r="FF1512" s="4"/>
      <c r="FG1512" s="4"/>
      <c r="FH1512" s="4"/>
      <c r="FI1512" s="4"/>
      <c r="FJ1512" s="4"/>
      <c r="FK1512" s="4"/>
      <c r="FL1512" s="4"/>
      <c r="FM1512" s="4"/>
      <c r="FN1512" s="4"/>
      <c r="FO1512" s="4"/>
      <c r="FP1512" s="4"/>
      <c r="FQ1512" s="4"/>
      <c r="FR1512" s="4"/>
    </row>
    <row r="1513" spans="19:174" s="10" customFormat="1" x14ac:dyDescent="0.25">
      <c r="S1513" s="92"/>
      <c r="T1513" s="1"/>
      <c r="U1513" s="1"/>
      <c r="V1513" s="1"/>
      <c r="W1513" s="1"/>
      <c r="X1513" s="1"/>
      <c r="Y1513" s="1"/>
      <c r="Z1513" s="2"/>
      <c r="AA1513" s="2"/>
      <c r="AB1513" s="2"/>
      <c r="AC1513" s="2"/>
      <c r="AD1513" s="2"/>
      <c r="AE1513" s="2"/>
      <c r="AF1513" s="2"/>
      <c r="AG1513" s="2"/>
      <c r="AH1513" s="2"/>
      <c r="AI1513" s="2"/>
      <c r="AJ1513" s="2"/>
      <c r="AK1513" s="2"/>
      <c r="AL1513" s="2"/>
      <c r="AM1513" s="2"/>
      <c r="AN1513" s="2"/>
      <c r="AO1513" s="2"/>
      <c r="AP1513" s="2"/>
      <c r="AQ1513" s="2"/>
      <c r="AR1513" s="2"/>
      <c r="AS1513" s="2"/>
      <c r="AT1513" s="2"/>
      <c r="AU1513" s="2"/>
      <c r="AV1513" s="2"/>
      <c r="AW1513" s="2"/>
      <c r="AX1513" s="2"/>
      <c r="AY1513" s="2"/>
      <c r="AZ1513" s="2"/>
      <c r="BA1513" s="2"/>
      <c r="BB1513" s="2"/>
      <c r="BC1513" s="2"/>
      <c r="BD1513" s="2"/>
      <c r="BE1513" s="2"/>
      <c r="BF1513" s="2"/>
      <c r="BG1513" s="2"/>
      <c r="BH1513" s="2"/>
      <c r="BI1513" s="2"/>
      <c r="BJ1513" s="2"/>
      <c r="BK1513" s="2"/>
      <c r="BL1513" s="2"/>
      <c r="BM1513" s="2"/>
      <c r="BN1513" s="2"/>
      <c r="BO1513" s="2"/>
      <c r="BP1513" s="2"/>
      <c r="BQ1513" s="3"/>
      <c r="BR1513" s="4"/>
      <c r="BS1513" s="4"/>
      <c r="BT1513" s="4"/>
      <c r="BU1513" s="4"/>
      <c r="BV1513" s="4"/>
      <c r="BW1513" s="4"/>
      <c r="BX1513" s="4"/>
      <c r="BY1513" s="4"/>
      <c r="BZ1513" s="4"/>
      <c r="CA1513" s="4"/>
      <c r="CB1513" s="4"/>
      <c r="CC1513" s="4"/>
      <c r="CD1513" s="4"/>
      <c r="CE1513" s="4"/>
      <c r="CF1513" s="4"/>
      <c r="CG1513" s="4"/>
      <c r="CH1513" s="4"/>
      <c r="CI1513" s="4"/>
      <c r="CJ1513" s="4"/>
      <c r="CK1513" s="4"/>
      <c r="CL1513" s="4"/>
      <c r="CM1513" s="4"/>
      <c r="CN1513" s="4"/>
      <c r="CO1513" s="4"/>
      <c r="CP1513" s="4"/>
      <c r="CQ1513" s="4"/>
      <c r="CR1513" s="4"/>
      <c r="CS1513" s="4"/>
      <c r="CT1513" s="4"/>
      <c r="CU1513" s="4"/>
      <c r="CV1513" s="4"/>
      <c r="CW1513" s="4"/>
      <c r="CX1513" s="4"/>
      <c r="CY1513" s="4"/>
      <c r="CZ1513" s="4"/>
      <c r="DA1513" s="4"/>
      <c r="DB1513" s="4"/>
      <c r="DC1513" s="4"/>
      <c r="DD1513" s="4"/>
      <c r="DE1513" s="4"/>
      <c r="DF1513" s="4"/>
      <c r="DG1513" s="4"/>
      <c r="DH1513" s="4"/>
      <c r="DI1513" s="4"/>
      <c r="DJ1513" s="4"/>
      <c r="DK1513" s="4"/>
      <c r="DL1513" s="4"/>
      <c r="DM1513" s="4"/>
      <c r="DN1513" s="4"/>
      <c r="DO1513" s="4"/>
      <c r="DP1513" s="4"/>
      <c r="DQ1513" s="4"/>
      <c r="DR1513" s="4"/>
      <c r="DS1513" s="4"/>
      <c r="DT1513" s="4"/>
      <c r="DU1513" s="4"/>
      <c r="DV1513" s="4"/>
      <c r="DW1513" s="4"/>
      <c r="DX1513" s="4"/>
      <c r="DY1513" s="4"/>
      <c r="DZ1513" s="4"/>
      <c r="EA1513" s="4"/>
      <c r="EB1513" s="4"/>
      <c r="EC1513" s="4"/>
      <c r="ED1513" s="4"/>
      <c r="EE1513" s="4"/>
      <c r="EF1513" s="4"/>
      <c r="EG1513" s="4"/>
      <c r="EH1513" s="4"/>
      <c r="EI1513" s="4"/>
      <c r="EJ1513" s="4"/>
      <c r="EK1513" s="4"/>
      <c r="EL1513" s="4"/>
      <c r="EM1513" s="4"/>
      <c r="EN1513" s="4"/>
      <c r="EO1513" s="4"/>
      <c r="EP1513" s="4"/>
      <c r="EQ1513" s="4"/>
      <c r="ER1513" s="4"/>
      <c r="ES1513" s="4"/>
      <c r="ET1513" s="4"/>
      <c r="EU1513" s="4"/>
      <c r="EV1513" s="4"/>
      <c r="EW1513" s="4"/>
      <c r="EX1513" s="4"/>
      <c r="EY1513" s="4"/>
      <c r="EZ1513" s="4"/>
      <c r="FA1513" s="4"/>
      <c r="FB1513" s="4"/>
      <c r="FC1513" s="4"/>
      <c r="FD1513" s="4"/>
      <c r="FE1513" s="4"/>
      <c r="FF1513" s="4"/>
      <c r="FG1513" s="4"/>
      <c r="FH1513" s="4"/>
      <c r="FI1513" s="4"/>
      <c r="FJ1513" s="4"/>
      <c r="FK1513" s="4"/>
      <c r="FL1513" s="4"/>
      <c r="FM1513" s="4"/>
      <c r="FN1513" s="4"/>
      <c r="FO1513" s="4"/>
      <c r="FP1513" s="4"/>
      <c r="FQ1513" s="4"/>
      <c r="FR1513" s="4"/>
    </row>
    <row r="1514" spans="19:174" s="10" customFormat="1" x14ac:dyDescent="0.25">
      <c r="S1514" s="92"/>
      <c r="T1514" s="1"/>
      <c r="U1514" s="1"/>
      <c r="V1514" s="1"/>
      <c r="W1514" s="1"/>
      <c r="X1514" s="1"/>
      <c r="Y1514" s="1"/>
      <c r="Z1514" s="2"/>
      <c r="AA1514" s="2"/>
      <c r="AB1514" s="2"/>
      <c r="AC1514" s="2"/>
      <c r="AD1514" s="2"/>
      <c r="AE1514" s="2"/>
      <c r="AF1514" s="2"/>
      <c r="AG1514" s="2"/>
      <c r="AH1514" s="2"/>
      <c r="AI1514" s="2"/>
      <c r="AJ1514" s="2"/>
      <c r="AK1514" s="2"/>
      <c r="AL1514" s="2"/>
      <c r="AM1514" s="2"/>
      <c r="AN1514" s="2"/>
      <c r="AO1514" s="2"/>
      <c r="AP1514" s="2"/>
      <c r="AQ1514" s="2"/>
      <c r="AR1514" s="2"/>
      <c r="AS1514" s="2"/>
      <c r="AT1514" s="2"/>
      <c r="AU1514" s="2"/>
      <c r="AV1514" s="2"/>
      <c r="AW1514" s="2"/>
      <c r="AX1514" s="2"/>
      <c r="AY1514" s="2"/>
      <c r="AZ1514" s="2"/>
      <c r="BA1514" s="2"/>
      <c r="BB1514" s="2"/>
      <c r="BC1514" s="2"/>
      <c r="BD1514" s="2"/>
      <c r="BE1514" s="2"/>
      <c r="BF1514" s="2"/>
      <c r="BG1514" s="2"/>
      <c r="BH1514" s="2"/>
      <c r="BI1514" s="2"/>
      <c r="BJ1514" s="2"/>
      <c r="BK1514" s="2"/>
      <c r="BL1514" s="2"/>
      <c r="BM1514" s="2"/>
      <c r="BN1514" s="2"/>
      <c r="BO1514" s="2"/>
      <c r="BP1514" s="2"/>
      <c r="BQ1514" s="3"/>
      <c r="BR1514" s="4"/>
      <c r="BS1514" s="4"/>
      <c r="BT1514" s="4"/>
      <c r="BU1514" s="4"/>
      <c r="BV1514" s="4"/>
      <c r="BW1514" s="4"/>
      <c r="BX1514" s="4"/>
      <c r="BY1514" s="4"/>
      <c r="BZ1514" s="4"/>
      <c r="CA1514" s="4"/>
      <c r="CB1514" s="4"/>
      <c r="CC1514" s="4"/>
      <c r="CD1514" s="4"/>
      <c r="CE1514" s="4"/>
      <c r="CF1514" s="4"/>
      <c r="CG1514" s="4"/>
      <c r="CH1514" s="4"/>
      <c r="CI1514" s="4"/>
      <c r="CJ1514" s="4"/>
      <c r="CK1514" s="4"/>
      <c r="CL1514" s="4"/>
      <c r="CM1514" s="4"/>
      <c r="CN1514" s="4"/>
      <c r="CO1514" s="4"/>
      <c r="CP1514" s="4"/>
      <c r="CQ1514" s="4"/>
      <c r="CR1514" s="4"/>
      <c r="CS1514" s="4"/>
      <c r="CT1514" s="4"/>
      <c r="CU1514" s="4"/>
      <c r="CV1514" s="4"/>
      <c r="CW1514" s="4"/>
      <c r="CX1514" s="4"/>
      <c r="CY1514" s="4"/>
      <c r="CZ1514" s="4"/>
      <c r="DA1514" s="4"/>
      <c r="DB1514" s="4"/>
      <c r="DC1514" s="4"/>
      <c r="DD1514" s="4"/>
      <c r="DE1514" s="4"/>
      <c r="DF1514" s="4"/>
      <c r="DG1514" s="4"/>
      <c r="DH1514" s="4"/>
      <c r="DI1514" s="4"/>
      <c r="DJ1514" s="4"/>
      <c r="DK1514" s="4"/>
      <c r="DL1514" s="4"/>
      <c r="DM1514" s="4"/>
      <c r="DN1514" s="4"/>
      <c r="DO1514" s="4"/>
      <c r="DP1514" s="4"/>
      <c r="DQ1514" s="4"/>
      <c r="DR1514" s="4"/>
      <c r="DS1514" s="4"/>
      <c r="DT1514" s="4"/>
      <c r="DU1514" s="4"/>
      <c r="DV1514" s="4"/>
      <c r="DW1514" s="4"/>
      <c r="DX1514" s="4"/>
      <c r="DY1514" s="4"/>
      <c r="DZ1514" s="4"/>
      <c r="EA1514" s="4"/>
      <c r="EB1514" s="4"/>
      <c r="EC1514" s="4"/>
      <c r="ED1514" s="4"/>
      <c r="EE1514" s="4"/>
      <c r="EF1514" s="4"/>
      <c r="EG1514" s="4"/>
      <c r="EH1514" s="4"/>
      <c r="EI1514" s="4"/>
      <c r="EJ1514" s="4"/>
      <c r="EK1514" s="4"/>
      <c r="EL1514" s="4"/>
      <c r="EM1514" s="4"/>
      <c r="EN1514" s="4"/>
      <c r="EO1514" s="4"/>
      <c r="EP1514" s="4"/>
      <c r="EQ1514" s="4"/>
      <c r="ER1514" s="4"/>
      <c r="ES1514" s="4"/>
      <c r="ET1514" s="4"/>
      <c r="EU1514" s="4"/>
      <c r="EV1514" s="4"/>
      <c r="EW1514" s="4"/>
      <c r="EX1514" s="4"/>
      <c r="EY1514" s="4"/>
      <c r="EZ1514" s="4"/>
      <c r="FA1514" s="4"/>
      <c r="FB1514" s="4"/>
      <c r="FC1514" s="4"/>
      <c r="FD1514" s="4"/>
      <c r="FE1514" s="4"/>
      <c r="FF1514" s="4"/>
      <c r="FG1514" s="4"/>
      <c r="FH1514" s="4"/>
      <c r="FI1514" s="4"/>
      <c r="FJ1514" s="4"/>
      <c r="FK1514" s="4"/>
      <c r="FL1514" s="4"/>
      <c r="FM1514" s="4"/>
      <c r="FN1514" s="4"/>
      <c r="FO1514" s="4"/>
      <c r="FP1514" s="4"/>
      <c r="FQ1514" s="4"/>
      <c r="FR1514" s="4"/>
    </row>
    <row r="1515" spans="19:174" s="10" customFormat="1" x14ac:dyDescent="0.25">
      <c r="S1515" s="92"/>
      <c r="T1515" s="1"/>
      <c r="U1515" s="1"/>
      <c r="V1515" s="1"/>
      <c r="W1515" s="1"/>
      <c r="X1515" s="1"/>
      <c r="Y1515" s="1"/>
      <c r="Z1515" s="2"/>
      <c r="AA1515" s="2"/>
      <c r="AB1515" s="2"/>
      <c r="AC1515" s="2"/>
      <c r="AD1515" s="2"/>
      <c r="AE1515" s="2"/>
      <c r="AF1515" s="2"/>
      <c r="AG1515" s="2"/>
      <c r="AH1515" s="2"/>
      <c r="AI1515" s="2"/>
      <c r="AJ1515" s="2"/>
      <c r="AK1515" s="2"/>
      <c r="AL1515" s="2"/>
      <c r="AM1515" s="2"/>
      <c r="AN1515" s="2"/>
      <c r="AO1515" s="2"/>
      <c r="AP1515" s="2"/>
      <c r="AQ1515" s="2"/>
      <c r="AR1515" s="2"/>
      <c r="AS1515" s="2"/>
      <c r="AT1515" s="2"/>
      <c r="AU1515" s="2"/>
      <c r="AV1515" s="2"/>
      <c r="AW1515" s="2"/>
      <c r="AX1515" s="2"/>
      <c r="AY1515" s="2"/>
      <c r="AZ1515" s="2"/>
      <c r="BA1515" s="2"/>
      <c r="BB1515" s="2"/>
      <c r="BC1515" s="2"/>
      <c r="BD1515" s="2"/>
      <c r="BE1515" s="2"/>
      <c r="BF1515" s="2"/>
      <c r="BG1515" s="2"/>
      <c r="BH1515" s="2"/>
      <c r="BI1515" s="2"/>
      <c r="BJ1515" s="2"/>
      <c r="BK1515" s="2"/>
      <c r="BL1515" s="2"/>
      <c r="BM1515" s="2"/>
      <c r="BN1515" s="2"/>
      <c r="BO1515" s="2"/>
      <c r="BP1515" s="2"/>
      <c r="BQ1515" s="3"/>
      <c r="BR1515" s="4"/>
      <c r="BS1515" s="4"/>
      <c r="BT1515" s="4"/>
      <c r="BU1515" s="4"/>
      <c r="BV1515" s="4"/>
      <c r="BW1515" s="4"/>
      <c r="BX1515" s="4"/>
      <c r="BY1515" s="4"/>
      <c r="BZ1515" s="4"/>
      <c r="CA1515" s="4"/>
      <c r="CB1515" s="4"/>
      <c r="CC1515" s="4"/>
      <c r="CD1515" s="4"/>
      <c r="CE1515" s="4"/>
      <c r="CF1515" s="4"/>
      <c r="CG1515" s="4"/>
      <c r="CH1515" s="4"/>
      <c r="CI1515" s="4"/>
      <c r="CJ1515" s="4"/>
      <c r="CK1515" s="4"/>
      <c r="CL1515" s="4"/>
      <c r="CM1515" s="4"/>
      <c r="CN1515" s="4"/>
      <c r="CO1515" s="4"/>
      <c r="CP1515" s="4"/>
      <c r="CQ1515" s="4"/>
      <c r="CR1515" s="4"/>
      <c r="CS1515" s="4"/>
      <c r="CT1515" s="4"/>
      <c r="CU1515" s="4"/>
      <c r="CV1515" s="4"/>
      <c r="CW1515" s="4"/>
      <c r="CX1515" s="4"/>
      <c r="CY1515" s="4"/>
      <c r="CZ1515" s="4"/>
      <c r="DA1515" s="4"/>
      <c r="DB1515" s="4"/>
      <c r="DC1515" s="4"/>
      <c r="DD1515" s="4"/>
      <c r="DE1515" s="4"/>
      <c r="DF1515" s="4"/>
      <c r="DG1515" s="4"/>
      <c r="DH1515" s="4"/>
      <c r="DI1515" s="4"/>
      <c r="DJ1515" s="4"/>
      <c r="DK1515" s="4"/>
      <c r="DL1515" s="4"/>
      <c r="DM1515" s="4"/>
      <c r="DN1515" s="4"/>
      <c r="DO1515" s="4"/>
      <c r="DP1515" s="4"/>
      <c r="DQ1515" s="4"/>
      <c r="DR1515" s="4"/>
      <c r="DS1515" s="4"/>
      <c r="DT1515" s="4"/>
      <c r="DU1515" s="4"/>
      <c r="DV1515" s="4"/>
      <c r="DW1515" s="4"/>
      <c r="DX1515" s="4"/>
      <c r="DY1515" s="4"/>
      <c r="DZ1515" s="4"/>
      <c r="EA1515" s="4"/>
      <c r="EB1515" s="4"/>
      <c r="EC1515" s="4"/>
      <c r="ED1515" s="4"/>
      <c r="EE1515" s="4"/>
      <c r="EF1515" s="4"/>
      <c r="EG1515" s="4"/>
      <c r="EH1515" s="4"/>
      <c r="EI1515" s="4"/>
      <c r="EJ1515" s="4"/>
      <c r="EK1515" s="4"/>
      <c r="EL1515" s="4"/>
      <c r="EM1515" s="4"/>
      <c r="EN1515" s="4"/>
      <c r="EO1515" s="4"/>
      <c r="EP1515" s="4"/>
      <c r="EQ1515" s="4"/>
      <c r="ER1515" s="4"/>
      <c r="ES1515" s="4"/>
      <c r="ET1515" s="4"/>
      <c r="EU1515" s="4"/>
      <c r="EV1515" s="4"/>
      <c r="EW1515" s="4"/>
      <c r="EX1515" s="4"/>
      <c r="EY1515" s="4"/>
      <c r="EZ1515" s="4"/>
      <c r="FA1515" s="4"/>
      <c r="FB1515" s="4"/>
      <c r="FC1515" s="4"/>
      <c r="FD1515" s="4"/>
      <c r="FE1515" s="4"/>
      <c r="FF1515" s="4"/>
      <c r="FG1515" s="4"/>
      <c r="FH1515" s="4"/>
      <c r="FI1515" s="4"/>
      <c r="FJ1515" s="4"/>
      <c r="FK1515" s="4"/>
      <c r="FL1515" s="4"/>
      <c r="FM1515" s="4"/>
      <c r="FN1515" s="4"/>
      <c r="FO1515" s="4"/>
      <c r="FP1515" s="4"/>
      <c r="FQ1515" s="4"/>
      <c r="FR1515" s="4"/>
    </row>
    <row r="1516" spans="19:174" s="10" customFormat="1" x14ac:dyDescent="0.25">
      <c r="S1516" s="92"/>
      <c r="T1516" s="1"/>
      <c r="U1516" s="1"/>
      <c r="V1516" s="1"/>
      <c r="W1516" s="1"/>
      <c r="X1516" s="1"/>
      <c r="Y1516" s="1"/>
      <c r="Z1516" s="2"/>
      <c r="AA1516" s="2"/>
      <c r="AB1516" s="2"/>
      <c r="AC1516" s="2"/>
      <c r="AD1516" s="2"/>
      <c r="AE1516" s="2"/>
      <c r="AF1516" s="2"/>
      <c r="AG1516" s="2"/>
      <c r="AH1516" s="2"/>
      <c r="AI1516" s="2"/>
      <c r="AJ1516" s="2"/>
      <c r="AK1516" s="2"/>
      <c r="AL1516" s="2"/>
      <c r="AM1516" s="2"/>
      <c r="AN1516" s="2"/>
      <c r="AO1516" s="2"/>
      <c r="AP1516" s="2"/>
      <c r="AQ1516" s="2"/>
      <c r="AR1516" s="2"/>
      <c r="AS1516" s="2"/>
      <c r="AT1516" s="2"/>
      <c r="AU1516" s="2"/>
      <c r="AV1516" s="2"/>
      <c r="AW1516" s="2"/>
      <c r="AX1516" s="2"/>
      <c r="AY1516" s="2"/>
      <c r="AZ1516" s="2"/>
      <c r="BA1516" s="2"/>
      <c r="BB1516" s="2"/>
      <c r="BC1516" s="2"/>
      <c r="BD1516" s="2"/>
      <c r="BE1516" s="2"/>
      <c r="BF1516" s="2"/>
      <c r="BG1516" s="2"/>
      <c r="BH1516" s="2"/>
      <c r="BI1516" s="2"/>
      <c r="BJ1516" s="2"/>
      <c r="BK1516" s="2"/>
      <c r="BL1516" s="2"/>
      <c r="BM1516" s="2"/>
      <c r="BN1516" s="2"/>
      <c r="BO1516" s="2"/>
      <c r="BP1516" s="2"/>
      <c r="BQ1516" s="3"/>
      <c r="BR1516" s="4"/>
      <c r="BS1516" s="4"/>
      <c r="BT1516" s="4"/>
      <c r="BU1516" s="4"/>
      <c r="BV1516" s="4"/>
      <c r="BW1516" s="4"/>
      <c r="BX1516" s="4"/>
      <c r="BY1516" s="4"/>
      <c r="BZ1516" s="4"/>
      <c r="CA1516" s="4"/>
      <c r="CB1516" s="4"/>
      <c r="CC1516" s="4"/>
      <c r="CD1516" s="4"/>
      <c r="CE1516" s="4"/>
      <c r="CF1516" s="4"/>
      <c r="CG1516" s="4"/>
      <c r="CH1516" s="4"/>
      <c r="CI1516" s="4"/>
      <c r="CJ1516" s="4"/>
      <c r="CK1516" s="4"/>
      <c r="CL1516" s="4"/>
      <c r="CM1516" s="4"/>
      <c r="CN1516" s="4"/>
      <c r="CO1516" s="4"/>
      <c r="CP1516" s="4"/>
      <c r="CQ1516" s="4"/>
      <c r="CR1516" s="4"/>
      <c r="CS1516" s="4"/>
      <c r="CT1516" s="4"/>
      <c r="CU1516" s="4"/>
      <c r="CV1516" s="4"/>
      <c r="CW1516" s="4"/>
      <c r="CX1516" s="4"/>
      <c r="CY1516" s="4"/>
      <c r="CZ1516" s="4"/>
      <c r="DA1516" s="4"/>
      <c r="DB1516" s="4"/>
      <c r="DC1516" s="4"/>
      <c r="DD1516" s="4"/>
      <c r="DE1516" s="4"/>
      <c r="DF1516" s="4"/>
      <c r="DG1516" s="4"/>
      <c r="DH1516" s="4"/>
      <c r="DI1516" s="4"/>
      <c r="DJ1516" s="4"/>
      <c r="DK1516" s="4"/>
      <c r="DL1516" s="4"/>
      <c r="DM1516" s="4"/>
      <c r="DN1516" s="4"/>
      <c r="DO1516" s="4"/>
      <c r="DP1516" s="4"/>
      <c r="DQ1516" s="4"/>
      <c r="DR1516" s="4"/>
      <c r="DS1516" s="4"/>
      <c r="DT1516" s="4"/>
      <c r="DU1516" s="4"/>
      <c r="DV1516" s="4"/>
      <c r="DW1516" s="4"/>
      <c r="DX1516" s="4"/>
      <c r="DY1516" s="4"/>
      <c r="DZ1516" s="4"/>
      <c r="EA1516" s="4"/>
      <c r="EB1516" s="4"/>
      <c r="EC1516" s="4"/>
      <c r="ED1516" s="4"/>
      <c r="EE1516" s="4"/>
      <c r="EF1516" s="4"/>
      <c r="EG1516" s="4"/>
      <c r="EH1516" s="4"/>
      <c r="EI1516" s="4"/>
      <c r="EJ1516" s="4"/>
      <c r="EK1516" s="4"/>
      <c r="EL1516" s="4"/>
      <c r="EM1516" s="4"/>
      <c r="EN1516" s="4"/>
      <c r="EO1516" s="4"/>
      <c r="EP1516" s="4"/>
      <c r="EQ1516" s="4"/>
      <c r="ER1516" s="4"/>
      <c r="ES1516" s="4"/>
      <c r="ET1516" s="4"/>
      <c r="EU1516" s="4"/>
      <c r="EV1516" s="4"/>
      <c r="EW1516" s="4"/>
      <c r="EX1516" s="4"/>
      <c r="EY1516" s="4"/>
      <c r="EZ1516" s="4"/>
      <c r="FA1516" s="4"/>
      <c r="FB1516" s="4"/>
      <c r="FC1516" s="4"/>
      <c r="FD1516" s="4"/>
      <c r="FE1516" s="4"/>
      <c r="FF1516" s="4"/>
      <c r="FG1516" s="4"/>
      <c r="FH1516" s="4"/>
      <c r="FI1516" s="4"/>
      <c r="FJ1516" s="4"/>
      <c r="FK1516" s="4"/>
      <c r="FL1516" s="4"/>
      <c r="FM1516" s="4"/>
      <c r="FN1516" s="4"/>
      <c r="FO1516" s="4"/>
      <c r="FP1516" s="4"/>
      <c r="FQ1516" s="4"/>
      <c r="FR1516" s="4"/>
    </row>
    <row r="1517" spans="19:174" s="10" customFormat="1" x14ac:dyDescent="0.25">
      <c r="S1517" s="92"/>
      <c r="T1517" s="1"/>
      <c r="U1517" s="1"/>
      <c r="V1517" s="1"/>
      <c r="W1517" s="1"/>
      <c r="X1517" s="1"/>
      <c r="Y1517" s="1"/>
      <c r="Z1517" s="2"/>
      <c r="AA1517" s="2"/>
      <c r="AB1517" s="2"/>
      <c r="AC1517" s="2"/>
      <c r="AD1517" s="2"/>
      <c r="AE1517" s="2"/>
      <c r="AF1517" s="2"/>
      <c r="AG1517" s="2"/>
      <c r="AH1517" s="2"/>
      <c r="AI1517" s="2"/>
      <c r="AJ1517" s="2"/>
      <c r="AK1517" s="2"/>
      <c r="AL1517" s="2"/>
      <c r="AM1517" s="2"/>
      <c r="AN1517" s="2"/>
      <c r="AO1517" s="2"/>
      <c r="AP1517" s="2"/>
      <c r="AQ1517" s="2"/>
      <c r="AR1517" s="2"/>
      <c r="AS1517" s="2"/>
      <c r="AT1517" s="2"/>
      <c r="AU1517" s="2"/>
      <c r="AV1517" s="2"/>
      <c r="AW1517" s="2"/>
      <c r="AX1517" s="2"/>
      <c r="AY1517" s="2"/>
      <c r="AZ1517" s="2"/>
      <c r="BA1517" s="2"/>
      <c r="BB1517" s="2"/>
      <c r="BC1517" s="2"/>
      <c r="BD1517" s="2"/>
      <c r="BE1517" s="2"/>
      <c r="BF1517" s="2"/>
      <c r="BG1517" s="2"/>
      <c r="BH1517" s="2"/>
      <c r="BI1517" s="2"/>
      <c r="BJ1517" s="2"/>
      <c r="BK1517" s="2"/>
      <c r="BL1517" s="2"/>
      <c r="BM1517" s="2"/>
      <c r="BN1517" s="2"/>
      <c r="BO1517" s="2"/>
      <c r="BP1517" s="2"/>
      <c r="BQ1517" s="3"/>
      <c r="BR1517" s="4"/>
      <c r="BS1517" s="4"/>
      <c r="BT1517" s="4"/>
      <c r="BU1517" s="4"/>
      <c r="BV1517" s="4"/>
      <c r="BW1517" s="4"/>
      <c r="BX1517" s="4"/>
      <c r="BY1517" s="4"/>
      <c r="BZ1517" s="4"/>
      <c r="CA1517" s="4"/>
      <c r="CB1517" s="4"/>
      <c r="CC1517" s="4"/>
      <c r="CD1517" s="4"/>
      <c r="CE1517" s="4"/>
      <c r="CF1517" s="4"/>
      <c r="CG1517" s="4"/>
      <c r="CH1517" s="4"/>
      <c r="CI1517" s="4"/>
      <c r="CJ1517" s="4"/>
      <c r="CK1517" s="4"/>
      <c r="CL1517" s="4"/>
      <c r="CM1517" s="4"/>
      <c r="CN1517" s="4"/>
      <c r="CO1517" s="4"/>
      <c r="CP1517" s="4"/>
      <c r="CQ1517" s="4"/>
      <c r="CR1517" s="4"/>
      <c r="CS1517" s="4"/>
      <c r="CT1517" s="4"/>
      <c r="CU1517" s="4"/>
      <c r="CV1517" s="4"/>
      <c r="CW1517" s="4"/>
      <c r="CX1517" s="4"/>
      <c r="CY1517" s="4"/>
      <c r="CZ1517" s="4"/>
      <c r="DA1517" s="4"/>
      <c r="DB1517" s="4"/>
      <c r="DC1517" s="4"/>
      <c r="DD1517" s="4"/>
      <c r="DE1517" s="4"/>
      <c r="DF1517" s="4"/>
      <c r="DG1517" s="4"/>
      <c r="DH1517" s="4"/>
      <c r="DI1517" s="4"/>
      <c r="DJ1517" s="4"/>
      <c r="DK1517" s="4"/>
      <c r="DL1517" s="4"/>
      <c r="DM1517" s="4"/>
      <c r="DN1517" s="4"/>
      <c r="DO1517" s="4"/>
      <c r="DP1517" s="4"/>
      <c r="DQ1517" s="4"/>
      <c r="DR1517" s="4"/>
      <c r="DS1517" s="4"/>
      <c r="DT1517" s="4"/>
      <c r="DU1517" s="4"/>
      <c r="DV1517" s="4"/>
      <c r="DW1517" s="4"/>
      <c r="DX1517" s="4"/>
      <c r="DY1517" s="4"/>
      <c r="DZ1517" s="4"/>
      <c r="EA1517" s="4"/>
      <c r="EB1517" s="4"/>
      <c r="EC1517" s="4"/>
      <c r="ED1517" s="4"/>
      <c r="EE1517" s="4"/>
      <c r="EF1517" s="4"/>
      <c r="EG1517" s="4"/>
      <c r="EH1517" s="4"/>
      <c r="EI1517" s="4"/>
      <c r="EJ1517" s="4"/>
      <c r="EK1517" s="4"/>
      <c r="EL1517" s="4"/>
      <c r="EM1517" s="4"/>
      <c r="EN1517" s="4"/>
      <c r="EO1517" s="4"/>
      <c r="EP1517" s="4"/>
      <c r="EQ1517" s="4"/>
      <c r="ER1517" s="4"/>
      <c r="ES1517" s="4"/>
      <c r="ET1517" s="4"/>
      <c r="EU1517" s="4"/>
      <c r="EV1517" s="4"/>
      <c r="EW1517" s="4"/>
      <c r="EX1517" s="4"/>
      <c r="EY1517" s="4"/>
      <c r="EZ1517" s="4"/>
      <c r="FA1517" s="4"/>
      <c r="FB1517" s="4"/>
      <c r="FC1517" s="4"/>
      <c r="FD1517" s="4"/>
      <c r="FE1517" s="4"/>
      <c r="FF1517" s="4"/>
      <c r="FG1517" s="4"/>
      <c r="FH1517" s="4"/>
      <c r="FI1517" s="4"/>
      <c r="FJ1517" s="4"/>
      <c r="FK1517" s="4"/>
      <c r="FL1517" s="4"/>
      <c r="FM1517" s="4"/>
      <c r="FN1517" s="4"/>
      <c r="FO1517" s="4"/>
      <c r="FP1517" s="4"/>
      <c r="FQ1517" s="4"/>
      <c r="FR1517" s="4"/>
    </row>
    <row r="1518" spans="19:174" s="10" customFormat="1" x14ac:dyDescent="0.25">
      <c r="S1518" s="92"/>
      <c r="T1518" s="1"/>
      <c r="U1518" s="1"/>
      <c r="V1518" s="1"/>
      <c r="W1518" s="1"/>
      <c r="X1518" s="1"/>
      <c r="Y1518" s="1"/>
      <c r="Z1518" s="2"/>
      <c r="AA1518" s="2"/>
      <c r="AB1518" s="2"/>
      <c r="AC1518" s="2"/>
      <c r="AD1518" s="2"/>
      <c r="AE1518" s="2"/>
      <c r="AF1518" s="2"/>
      <c r="AG1518" s="2"/>
      <c r="AH1518" s="2"/>
      <c r="AI1518" s="2"/>
      <c r="AJ1518" s="2"/>
      <c r="AK1518" s="2"/>
      <c r="AL1518" s="2"/>
      <c r="AM1518" s="2"/>
      <c r="AN1518" s="2"/>
      <c r="AO1518" s="2"/>
      <c r="AP1518" s="2"/>
      <c r="AQ1518" s="2"/>
      <c r="AR1518" s="2"/>
      <c r="AS1518" s="2"/>
      <c r="AT1518" s="2"/>
      <c r="AU1518" s="2"/>
      <c r="AV1518" s="2"/>
      <c r="AW1518" s="2"/>
      <c r="AX1518" s="2"/>
      <c r="AY1518" s="2"/>
      <c r="AZ1518" s="2"/>
      <c r="BA1518" s="2"/>
      <c r="BB1518" s="2"/>
      <c r="BC1518" s="2"/>
      <c r="BD1518" s="2"/>
      <c r="BE1518" s="2"/>
      <c r="BF1518" s="2"/>
      <c r="BG1518" s="2"/>
      <c r="BH1518" s="2"/>
      <c r="BI1518" s="2"/>
      <c r="BJ1518" s="2"/>
      <c r="BK1518" s="2"/>
      <c r="BL1518" s="2"/>
      <c r="BM1518" s="2"/>
      <c r="BN1518" s="2"/>
      <c r="BO1518" s="2"/>
      <c r="BP1518" s="2"/>
      <c r="BQ1518" s="3"/>
      <c r="BR1518" s="4"/>
      <c r="BS1518" s="4"/>
      <c r="BT1518" s="4"/>
      <c r="BU1518" s="4"/>
      <c r="BV1518" s="4"/>
      <c r="BW1518" s="4"/>
      <c r="BX1518" s="4"/>
      <c r="BY1518" s="4"/>
      <c r="BZ1518" s="4"/>
      <c r="CA1518" s="4"/>
      <c r="CB1518" s="4"/>
      <c r="CC1518" s="4"/>
      <c r="CD1518" s="4"/>
      <c r="CE1518" s="4"/>
      <c r="CF1518" s="4"/>
      <c r="CG1518" s="4"/>
      <c r="CH1518" s="4"/>
      <c r="CI1518" s="4"/>
      <c r="CJ1518" s="4"/>
      <c r="CK1518" s="4"/>
      <c r="CL1518" s="4"/>
      <c r="CM1518" s="4"/>
      <c r="CN1518" s="4"/>
      <c r="CO1518" s="4"/>
      <c r="CP1518" s="4"/>
      <c r="CQ1518" s="4"/>
      <c r="CR1518" s="4"/>
      <c r="CS1518" s="4"/>
      <c r="CT1518" s="4"/>
      <c r="CU1518" s="4"/>
      <c r="CV1518" s="4"/>
      <c r="CW1518" s="4"/>
      <c r="CX1518" s="4"/>
      <c r="CY1518" s="4"/>
      <c r="CZ1518" s="4"/>
      <c r="DA1518" s="4"/>
      <c r="DB1518" s="4"/>
      <c r="DC1518" s="4"/>
      <c r="DD1518" s="4"/>
      <c r="DE1518" s="4"/>
      <c r="DF1518" s="4"/>
      <c r="DG1518" s="4"/>
      <c r="DH1518" s="4"/>
      <c r="DI1518" s="4"/>
      <c r="DJ1518" s="4"/>
      <c r="DK1518" s="4"/>
      <c r="DL1518" s="4"/>
      <c r="DM1518" s="4"/>
      <c r="DN1518" s="4"/>
      <c r="DO1518" s="4"/>
      <c r="DP1518" s="4"/>
      <c r="DQ1518" s="4"/>
      <c r="DR1518" s="4"/>
      <c r="DS1518" s="4"/>
      <c r="DT1518" s="4"/>
      <c r="DU1518" s="4"/>
      <c r="DV1518" s="4"/>
      <c r="DW1518" s="4"/>
      <c r="DX1518" s="4"/>
      <c r="DY1518" s="4"/>
      <c r="DZ1518" s="4"/>
      <c r="EA1518" s="4"/>
      <c r="EB1518" s="4"/>
      <c r="EC1518" s="4"/>
      <c r="ED1518" s="4"/>
      <c r="EE1518" s="4"/>
      <c r="EF1518" s="4"/>
      <c r="EG1518" s="4"/>
      <c r="EH1518" s="4"/>
      <c r="EI1518" s="4"/>
      <c r="EJ1518" s="4"/>
      <c r="EK1518" s="4"/>
      <c r="EL1518" s="4"/>
      <c r="EM1518" s="4"/>
      <c r="EN1518" s="4"/>
      <c r="EO1518" s="4"/>
      <c r="EP1518" s="4"/>
      <c r="EQ1518" s="4"/>
      <c r="ER1518" s="4"/>
      <c r="ES1518" s="4"/>
      <c r="ET1518" s="4"/>
      <c r="EU1518" s="4"/>
      <c r="EV1518" s="4"/>
      <c r="EW1518" s="4"/>
      <c r="EX1518" s="4"/>
      <c r="EY1518" s="4"/>
      <c r="EZ1518" s="4"/>
      <c r="FA1518" s="4"/>
      <c r="FB1518" s="4"/>
      <c r="FC1518" s="4"/>
      <c r="FD1518" s="4"/>
      <c r="FE1518" s="4"/>
      <c r="FF1518" s="4"/>
      <c r="FG1518" s="4"/>
      <c r="FH1518" s="4"/>
      <c r="FI1518" s="4"/>
      <c r="FJ1518" s="4"/>
      <c r="FK1518" s="4"/>
      <c r="FL1518" s="4"/>
      <c r="FM1518" s="4"/>
      <c r="FN1518" s="4"/>
      <c r="FO1518" s="4"/>
      <c r="FP1518" s="4"/>
      <c r="FQ1518" s="4"/>
      <c r="FR1518" s="4"/>
    </row>
    <row r="1519" spans="19:174" s="10" customFormat="1" x14ac:dyDescent="0.25">
      <c r="S1519" s="92"/>
      <c r="T1519" s="1"/>
      <c r="U1519" s="1"/>
      <c r="V1519" s="1"/>
      <c r="W1519" s="1"/>
      <c r="X1519" s="1"/>
      <c r="Y1519" s="1"/>
      <c r="Z1519" s="2"/>
      <c r="AA1519" s="2"/>
      <c r="AB1519" s="2"/>
      <c r="AC1519" s="2"/>
      <c r="AD1519" s="2"/>
      <c r="AE1519" s="2"/>
      <c r="AF1519" s="2"/>
      <c r="AG1519" s="2"/>
      <c r="AH1519" s="2"/>
      <c r="AI1519" s="2"/>
      <c r="AJ1519" s="2"/>
      <c r="AK1519" s="2"/>
      <c r="AL1519" s="2"/>
      <c r="AM1519" s="2"/>
      <c r="AN1519" s="2"/>
      <c r="AO1519" s="2"/>
      <c r="AP1519" s="2"/>
      <c r="AQ1519" s="2"/>
      <c r="AR1519" s="2"/>
      <c r="AS1519" s="2"/>
      <c r="AT1519" s="2"/>
      <c r="AU1519" s="2"/>
      <c r="AV1519" s="2"/>
      <c r="AW1519" s="2"/>
      <c r="AX1519" s="2"/>
      <c r="AY1519" s="2"/>
      <c r="AZ1519" s="2"/>
      <c r="BA1519" s="2"/>
      <c r="BB1519" s="2"/>
      <c r="BC1519" s="2"/>
      <c r="BD1519" s="2"/>
      <c r="BE1519" s="2"/>
      <c r="BF1519" s="2"/>
      <c r="BG1519" s="2"/>
      <c r="BH1519" s="2"/>
      <c r="BI1519" s="2"/>
      <c r="BJ1519" s="2"/>
      <c r="BK1519" s="2"/>
      <c r="BL1519" s="2"/>
      <c r="BM1519" s="2"/>
      <c r="BN1519" s="2"/>
      <c r="BO1519" s="2"/>
      <c r="BP1519" s="2"/>
      <c r="BQ1519" s="3"/>
      <c r="BR1519" s="4"/>
      <c r="BS1519" s="4"/>
      <c r="BT1519" s="4"/>
      <c r="BU1519" s="4"/>
      <c r="BV1519" s="4"/>
      <c r="BW1519" s="4"/>
      <c r="BX1519" s="4"/>
      <c r="BY1519" s="4"/>
      <c r="BZ1519" s="4"/>
      <c r="CA1519" s="4"/>
      <c r="CB1519" s="4"/>
      <c r="CC1519" s="4"/>
      <c r="CD1519" s="4"/>
      <c r="CE1519" s="4"/>
      <c r="CF1519" s="4"/>
      <c r="CG1519" s="4"/>
      <c r="CH1519" s="4"/>
      <c r="CI1519" s="4"/>
      <c r="CJ1519" s="4"/>
      <c r="CK1519" s="4"/>
      <c r="CL1519" s="4"/>
      <c r="CM1519" s="4"/>
      <c r="CN1519" s="4"/>
      <c r="CO1519" s="4"/>
      <c r="CP1519" s="4"/>
      <c r="CQ1519" s="4"/>
      <c r="CR1519" s="4"/>
      <c r="CS1519" s="4"/>
      <c r="CT1519" s="4"/>
      <c r="CU1519" s="4"/>
      <c r="CV1519" s="4"/>
      <c r="CW1519" s="4"/>
      <c r="CX1519" s="4"/>
      <c r="CY1519" s="4"/>
      <c r="CZ1519" s="4"/>
      <c r="DA1519" s="4"/>
      <c r="DB1519" s="4"/>
      <c r="DC1519" s="4"/>
      <c r="DD1519" s="4"/>
      <c r="DE1519" s="4"/>
      <c r="DF1519" s="4"/>
      <c r="DG1519" s="4"/>
      <c r="DH1519" s="4"/>
      <c r="DI1519" s="4"/>
      <c r="DJ1519" s="4"/>
      <c r="DK1519" s="4"/>
      <c r="DL1519" s="4"/>
      <c r="DM1519" s="4"/>
      <c r="DN1519" s="4"/>
      <c r="DO1519" s="4"/>
      <c r="DP1519" s="4"/>
      <c r="DQ1519" s="4"/>
      <c r="DR1519" s="4"/>
      <c r="DS1519" s="4"/>
      <c r="DT1519" s="4"/>
      <c r="DU1519" s="4"/>
      <c r="DV1519" s="4"/>
      <c r="DW1519" s="4"/>
      <c r="DX1519" s="4"/>
      <c r="DY1519" s="4"/>
      <c r="DZ1519" s="4"/>
      <c r="EA1519" s="4"/>
      <c r="EB1519" s="4"/>
      <c r="EC1519" s="4"/>
      <c r="ED1519" s="4"/>
      <c r="EE1519" s="4"/>
      <c r="EF1519" s="4"/>
      <c r="EG1519" s="4"/>
      <c r="EH1519" s="4"/>
      <c r="EI1519" s="4"/>
      <c r="EJ1519" s="4"/>
      <c r="EK1519" s="4"/>
      <c r="EL1519" s="4"/>
      <c r="EM1519" s="4"/>
      <c r="EN1519" s="4"/>
      <c r="EO1519" s="4"/>
      <c r="EP1519" s="4"/>
      <c r="EQ1519" s="4"/>
      <c r="ER1519" s="4"/>
      <c r="ES1519" s="4"/>
      <c r="ET1519" s="4"/>
      <c r="EU1519" s="4"/>
      <c r="EV1519" s="4"/>
      <c r="EW1519" s="4"/>
      <c r="EX1519" s="4"/>
      <c r="EY1519" s="4"/>
      <c r="EZ1519" s="4"/>
      <c r="FA1519" s="4"/>
      <c r="FB1519" s="4"/>
      <c r="FC1519" s="4"/>
      <c r="FD1519" s="4"/>
      <c r="FE1519" s="4"/>
      <c r="FF1519" s="4"/>
      <c r="FG1519" s="4"/>
      <c r="FH1519" s="4"/>
      <c r="FI1519" s="4"/>
      <c r="FJ1519" s="4"/>
      <c r="FK1519" s="4"/>
      <c r="FL1519" s="4"/>
      <c r="FM1519" s="4"/>
      <c r="FN1519" s="4"/>
      <c r="FO1519" s="4"/>
      <c r="FP1519" s="4"/>
      <c r="FQ1519" s="4"/>
      <c r="FR1519" s="4"/>
    </row>
    <row r="1520" spans="19:174" s="10" customFormat="1" x14ac:dyDescent="0.25">
      <c r="S1520" s="92"/>
      <c r="T1520" s="1"/>
      <c r="U1520" s="1"/>
      <c r="V1520" s="1"/>
      <c r="W1520" s="1"/>
      <c r="X1520" s="1"/>
      <c r="Y1520" s="1"/>
      <c r="Z1520" s="2"/>
      <c r="AA1520" s="2"/>
      <c r="AB1520" s="2"/>
      <c r="AC1520" s="2"/>
      <c r="AD1520" s="2"/>
      <c r="AE1520" s="2"/>
      <c r="AF1520" s="2"/>
      <c r="AG1520" s="2"/>
      <c r="AH1520" s="2"/>
      <c r="AI1520" s="2"/>
      <c r="AJ1520" s="2"/>
      <c r="AK1520" s="2"/>
      <c r="AL1520" s="2"/>
      <c r="AM1520" s="2"/>
      <c r="AN1520" s="2"/>
      <c r="AO1520" s="2"/>
      <c r="AP1520" s="2"/>
      <c r="AQ1520" s="2"/>
      <c r="AR1520" s="2"/>
      <c r="AS1520" s="2"/>
      <c r="AT1520" s="2"/>
      <c r="AU1520" s="2"/>
      <c r="AV1520" s="2"/>
      <c r="AW1520" s="2"/>
      <c r="AX1520" s="2"/>
      <c r="AY1520" s="2"/>
      <c r="AZ1520" s="2"/>
      <c r="BA1520" s="2"/>
      <c r="BB1520" s="2"/>
      <c r="BC1520" s="2"/>
      <c r="BD1520" s="2"/>
      <c r="BE1520" s="2"/>
      <c r="BF1520" s="2"/>
      <c r="BG1520" s="2"/>
      <c r="BH1520" s="2"/>
      <c r="BI1520" s="2"/>
      <c r="BJ1520" s="2"/>
      <c r="BK1520" s="2"/>
      <c r="BL1520" s="2"/>
      <c r="BM1520" s="2"/>
      <c r="BN1520" s="2"/>
      <c r="BO1520" s="2"/>
      <c r="BP1520" s="2"/>
      <c r="BQ1520" s="3"/>
      <c r="BR1520" s="4"/>
      <c r="BS1520" s="4"/>
      <c r="BT1520" s="4"/>
      <c r="BU1520" s="4"/>
      <c r="BV1520" s="4"/>
      <c r="BW1520" s="4"/>
      <c r="BX1520" s="4"/>
      <c r="BY1520" s="4"/>
      <c r="BZ1520" s="4"/>
      <c r="CA1520" s="4"/>
      <c r="CB1520" s="4"/>
      <c r="CC1520" s="4"/>
      <c r="CD1520" s="4"/>
      <c r="CE1520" s="4"/>
      <c r="CF1520" s="4"/>
      <c r="CG1520" s="4"/>
      <c r="CH1520" s="4"/>
      <c r="CI1520" s="4"/>
      <c r="CJ1520" s="4"/>
      <c r="CK1520" s="4"/>
      <c r="CL1520" s="4"/>
      <c r="CM1520" s="4"/>
      <c r="CN1520" s="4"/>
      <c r="CO1520" s="4"/>
      <c r="CP1520" s="4"/>
      <c r="CQ1520" s="4"/>
      <c r="CR1520" s="4"/>
      <c r="CS1520" s="4"/>
      <c r="CT1520" s="4"/>
      <c r="CU1520" s="4"/>
      <c r="CV1520" s="4"/>
      <c r="CW1520" s="4"/>
      <c r="CX1520" s="4"/>
      <c r="CY1520" s="4"/>
      <c r="CZ1520" s="4"/>
      <c r="DA1520" s="4"/>
      <c r="DB1520" s="4"/>
      <c r="DC1520" s="4"/>
      <c r="DD1520" s="4"/>
      <c r="DE1520" s="4"/>
      <c r="DF1520" s="4"/>
      <c r="DG1520" s="4"/>
      <c r="DH1520" s="4"/>
      <c r="DI1520" s="4"/>
      <c r="DJ1520" s="4"/>
      <c r="DK1520" s="4"/>
      <c r="DL1520" s="4"/>
      <c r="DM1520" s="4"/>
      <c r="DN1520" s="4"/>
      <c r="DO1520" s="4"/>
      <c r="DP1520" s="4"/>
      <c r="DQ1520" s="4"/>
      <c r="DR1520" s="4"/>
      <c r="DS1520" s="4"/>
      <c r="DT1520" s="4"/>
      <c r="DU1520" s="4"/>
      <c r="DV1520" s="4"/>
      <c r="DW1520" s="4"/>
      <c r="DX1520" s="4"/>
      <c r="DY1520" s="4"/>
      <c r="DZ1520" s="4"/>
      <c r="EA1520" s="4"/>
      <c r="EB1520" s="4"/>
      <c r="EC1520" s="4"/>
      <c r="ED1520" s="4"/>
      <c r="EE1520" s="4"/>
      <c r="EF1520" s="4"/>
      <c r="EG1520" s="4"/>
      <c r="EH1520" s="4"/>
      <c r="EI1520" s="4"/>
      <c r="EJ1520" s="4"/>
      <c r="EK1520" s="4"/>
      <c r="EL1520" s="4"/>
      <c r="EM1520" s="4"/>
      <c r="EN1520" s="4"/>
      <c r="EO1520" s="4"/>
      <c r="EP1520" s="4"/>
      <c r="EQ1520" s="4"/>
      <c r="ER1520" s="4"/>
      <c r="ES1520" s="4"/>
      <c r="ET1520" s="4"/>
      <c r="EU1520" s="4"/>
      <c r="EV1520" s="4"/>
      <c r="EW1520" s="4"/>
      <c r="EX1520" s="4"/>
      <c r="EY1520" s="4"/>
      <c r="EZ1520" s="4"/>
      <c r="FA1520" s="4"/>
      <c r="FB1520" s="4"/>
      <c r="FC1520" s="4"/>
      <c r="FD1520" s="4"/>
      <c r="FE1520" s="4"/>
      <c r="FF1520" s="4"/>
      <c r="FG1520" s="4"/>
      <c r="FH1520" s="4"/>
      <c r="FI1520" s="4"/>
      <c r="FJ1520" s="4"/>
      <c r="FK1520" s="4"/>
      <c r="FL1520" s="4"/>
      <c r="FM1520" s="4"/>
      <c r="FN1520" s="4"/>
      <c r="FO1520" s="4"/>
      <c r="FP1520" s="4"/>
      <c r="FQ1520" s="4"/>
      <c r="FR1520" s="4"/>
    </row>
    <row r="1521" spans="19:174" s="10" customFormat="1" x14ac:dyDescent="0.25">
      <c r="S1521" s="92"/>
      <c r="T1521" s="1"/>
      <c r="U1521" s="1"/>
      <c r="V1521" s="1"/>
      <c r="W1521" s="1"/>
      <c r="X1521" s="1"/>
      <c r="Y1521" s="1"/>
      <c r="Z1521" s="2"/>
      <c r="AA1521" s="2"/>
      <c r="AB1521" s="2"/>
      <c r="AC1521" s="2"/>
      <c r="AD1521" s="2"/>
      <c r="AE1521" s="2"/>
      <c r="AF1521" s="2"/>
      <c r="AG1521" s="2"/>
      <c r="AH1521" s="2"/>
      <c r="AI1521" s="2"/>
      <c r="AJ1521" s="2"/>
      <c r="AK1521" s="2"/>
      <c r="AL1521" s="2"/>
      <c r="AM1521" s="2"/>
      <c r="AN1521" s="2"/>
      <c r="AO1521" s="2"/>
      <c r="AP1521" s="2"/>
      <c r="AQ1521" s="2"/>
      <c r="AR1521" s="2"/>
      <c r="AS1521" s="2"/>
      <c r="AT1521" s="2"/>
      <c r="AU1521" s="2"/>
      <c r="AV1521" s="2"/>
      <c r="AW1521" s="2"/>
      <c r="AX1521" s="2"/>
      <c r="AY1521" s="2"/>
      <c r="AZ1521" s="2"/>
      <c r="BA1521" s="2"/>
      <c r="BB1521" s="2"/>
      <c r="BC1521" s="2"/>
      <c r="BD1521" s="2"/>
      <c r="BE1521" s="2"/>
      <c r="BF1521" s="2"/>
      <c r="BG1521" s="2"/>
      <c r="BH1521" s="2"/>
      <c r="BI1521" s="2"/>
      <c r="BJ1521" s="2"/>
      <c r="BK1521" s="2"/>
      <c r="BL1521" s="2"/>
      <c r="BM1521" s="2"/>
      <c r="BN1521" s="2"/>
      <c r="BO1521" s="2"/>
      <c r="BP1521" s="2"/>
      <c r="BQ1521" s="3"/>
      <c r="BR1521" s="4"/>
      <c r="BS1521" s="4"/>
      <c r="BT1521" s="4"/>
      <c r="BU1521" s="4"/>
      <c r="BV1521" s="4"/>
      <c r="BW1521" s="4"/>
      <c r="BX1521" s="4"/>
      <c r="BY1521" s="4"/>
      <c r="BZ1521" s="4"/>
      <c r="CA1521" s="4"/>
      <c r="CB1521" s="4"/>
      <c r="CC1521" s="4"/>
      <c r="CD1521" s="4"/>
      <c r="CE1521" s="4"/>
      <c r="CF1521" s="4"/>
      <c r="CG1521" s="4"/>
      <c r="CH1521" s="4"/>
      <c r="CI1521" s="4"/>
      <c r="CJ1521" s="4"/>
      <c r="CK1521" s="4"/>
      <c r="CL1521" s="4"/>
      <c r="CM1521" s="4"/>
      <c r="CN1521" s="4"/>
      <c r="CO1521" s="4"/>
      <c r="CP1521" s="4"/>
      <c r="CQ1521" s="4"/>
      <c r="CR1521" s="4"/>
      <c r="CS1521" s="4"/>
      <c r="CT1521" s="4"/>
      <c r="CU1521" s="4"/>
      <c r="CV1521" s="4"/>
      <c r="CW1521" s="4"/>
      <c r="CX1521" s="4"/>
      <c r="CY1521" s="4"/>
      <c r="CZ1521" s="4"/>
      <c r="DA1521" s="4"/>
      <c r="DB1521" s="4"/>
      <c r="DC1521" s="4"/>
      <c r="DD1521" s="4"/>
      <c r="DE1521" s="4"/>
      <c r="DF1521" s="4"/>
      <c r="DG1521" s="4"/>
      <c r="DH1521" s="4"/>
      <c r="DI1521" s="4"/>
      <c r="DJ1521" s="4"/>
      <c r="DK1521" s="4"/>
      <c r="DL1521" s="4"/>
      <c r="DM1521" s="4"/>
      <c r="DN1521" s="4"/>
      <c r="DO1521" s="4"/>
      <c r="DP1521" s="4"/>
      <c r="DQ1521" s="4"/>
      <c r="DR1521" s="4"/>
      <c r="DS1521" s="4"/>
      <c r="DT1521" s="4"/>
      <c r="DU1521" s="4"/>
      <c r="DV1521" s="4"/>
      <c r="DW1521" s="4"/>
      <c r="DX1521" s="4"/>
      <c r="DY1521" s="4"/>
      <c r="DZ1521" s="4"/>
      <c r="EA1521" s="4"/>
      <c r="EB1521" s="4"/>
      <c r="EC1521" s="4"/>
      <c r="ED1521" s="4"/>
      <c r="EE1521" s="4"/>
      <c r="EF1521" s="4"/>
      <c r="EG1521" s="4"/>
      <c r="EH1521" s="4"/>
      <c r="EI1521" s="4"/>
      <c r="EJ1521" s="4"/>
      <c r="EK1521" s="4"/>
      <c r="EL1521" s="4"/>
      <c r="EM1521" s="4"/>
      <c r="EN1521" s="4"/>
      <c r="EO1521" s="4"/>
      <c r="EP1521" s="4"/>
      <c r="EQ1521" s="4"/>
      <c r="ER1521" s="4"/>
      <c r="ES1521" s="4"/>
      <c r="ET1521" s="4"/>
      <c r="EU1521" s="4"/>
      <c r="EV1521" s="4"/>
      <c r="EW1521" s="4"/>
      <c r="EX1521" s="4"/>
      <c r="EY1521" s="4"/>
      <c r="EZ1521" s="4"/>
      <c r="FA1521" s="4"/>
      <c r="FB1521" s="4"/>
      <c r="FC1521" s="4"/>
      <c r="FD1521" s="4"/>
      <c r="FE1521" s="4"/>
      <c r="FF1521" s="4"/>
      <c r="FG1521" s="4"/>
      <c r="FH1521" s="4"/>
      <c r="FI1521" s="4"/>
      <c r="FJ1521" s="4"/>
      <c r="FK1521" s="4"/>
      <c r="FL1521" s="4"/>
      <c r="FM1521" s="4"/>
      <c r="FN1521" s="4"/>
      <c r="FO1521" s="4"/>
      <c r="FP1521" s="4"/>
      <c r="FQ1521" s="4"/>
      <c r="FR1521" s="4"/>
    </row>
    <row r="1522" spans="19:174" s="10" customFormat="1" x14ac:dyDescent="0.25">
      <c r="S1522" s="92"/>
      <c r="T1522" s="1"/>
      <c r="U1522" s="1"/>
      <c r="V1522" s="1"/>
      <c r="W1522" s="1"/>
      <c r="X1522" s="1"/>
      <c r="Y1522" s="1"/>
      <c r="Z1522" s="2"/>
      <c r="AA1522" s="2"/>
      <c r="AB1522" s="2"/>
      <c r="AC1522" s="2"/>
      <c r="AD1522" s="2"/>
      <c r="AE1522" s="2"/>
      <c r="AF1522" s="2"/>
      <c r="AG1522" s="2"/>
      <c r="AH1522" s="2"/>
      <c r="AI1522" s="2"/>
      <c r="AJ1522" s="2"/>
      <c r="AK1522" s="2"/>
      <c r="AL1522" s="2"/>
      <c r="AM1522" s="2"/>
      <c r="AN1522" s="2"/>
      <c r="AO1522" s="2"/>
      <c r="AP1522" s="2"/>
      <c r="AQ1522" s="2"/>
      <c r="AR1522" s="2"/>
      <c r="AS1522" s="2"/>
      <c r="AT1522" s="2"/>
      <c r="AU1522" s="2"/>
      <c r="AV1522" s="2"/>
      <c r="AW1522" s="2"/>
      <c r="AX1522" s="2"/>
      <c r="AY1522" s="2"/>
      <c r="AZ1522" s="2"/>
      <c r="BA1522" s="2"/>
      <c r="BB1522" s="2"/>
      <c r="BC1522" s="2"/>
      <c r="BD1522" s="2"/>
      <c r="BE1522" s="2"/>
      <c r="BF1522" s="2"/>
      <c r="BG1522" s="2"/>
      <c r="BH1522" s="2"/>
      <c r="BI1522" s="2"/>
      <c r="BJ1522" s="2"/>
      <c r="BK1522" s="2"/>
      <c r="BL1522" s="2"/>
      <c r="BM1522" s="2"/>
      <c r="BN1522" s="2"/>
      <c r="BO1522" s="2"/>
      <c r="BP1522" s="2"/>
      <c r="BQ1522" s="3"/>
      <c r="BR1522" s="4"/>
      <c r="BS1522" s="4"/>
      <c r="BT1522" s="4"/>
      <c r="BU1522" s="4"/>
      <c r="BV1522" s="4"/>
      <c r="BW1522" s="4"/>
      <c r="BX1522" s="4"/>
      <c r="BY1522" s="4"/>
      <c r="BZ1522" s="4"/>
      <c r="CA1522" s="4"/>
      <c r="CB1522" s="4"/>
      <c r="CC1522" s="4"/>
      <c r="CD1522" s="4"/>
      <c r="CE1522" s="4"/>
      <c r="CF1522" s="4"/>
      <c r="CG1522" s="4"/>
      <c r="CH1522" s="4"/>
      <c r="CI1522" s="4"/>
      <c r="CJ1522" s="4"/>
      <c r="CK1522" s="4"/>
      <c r="CL1522" s="4"/>
      <c r="CM1522" s="4"/>
      <c r="CN1522" s="4"/>
      <c r="CO1522" s="4"/>
      <c r="CP1522" s="4"/>
      <c r="CQ1522" s="4"/>
      <c r="CR1522" s="4"/>
      <c r="CS1522" s="4"/>
      <c r="CT1522" s="4"/>
      <c r="CU1522" s="4"/>
      <c r="CV1522" s="4"/>
      <c r="CW1522" s="4"/>
      <c r="CX1522" s="4"/>
      <c r="CY1522" s="4"/>
      <c r="CZ1522" s="4"/>
      <c r="DA1522" s="4"/>
      <c r="DB1522" s="4"/>
      <c r="DC1522" s="4"/>
      <c r="DD1522" s="4"/>
      <c r="DE1522" s="4"/>
      <c r="DF1522" s="4"/>
      <c r="DG1522" s="4"/>
      <c r="DH1522" s="4"/>
      <c r="DI1522" s="4"/>
      <c r="DJ1522" s="4"/>
      <c r="DK1522" s="4"/>
      <c r="DL1522" s="4"/>
      <c r="DM1522" s="4"/>
      <c r="DN1522" s="4"/>
      <c r="DO1522" s="4"/>
      <c r="DP1522" s="4"/>
      <c r="DQ1522" s="4"/>
      <c r="DR1522" s="4"/>
      <c r="DS1522" s="4"/>
      <c r="DT1522" s="4"/>
      <c r="DU1522" s="4"/>
      <c r="DV1522" s="4"/>
      <c r="DW1522" s="4"/>
      <c r="DX1522" s="4"/>
      <c r="DY1522" s="4"/>
      <c r="DZ1522" s="4"/>
      <c r="EA1522" s="4"/>
      <c r="EB1522" s="4"/>
      <c r="EC1522" s="4"/>
      <c r="ED1522" s="4"/>
      <c r="EE1522" s="4"/>
      <c r="EF1522" s="4"/>
      <c r="EG1522" s="4"/>
      <c r="EH1522" s="4"/>
      <c r="EI1522" s="4"/>
      <c r="EJ1522" s="4"/>
      <c r="EK1522" s="4"/>
      <c r="EL1522" s="4"/>
      <c r="EM1522" s="4"/>
      <c r="EN1522" s="4"/>
      <c r="EO1522" s="4"/>
      <c r="EP1522" s="4"/>
      <c r="EQ1522" s="4"/>
      <c r="ER1522" s="4"/>
      <c r="ES1522" s="4"/>
      <c r="ET1522" s="4"/>
      <c r="EU1522" s="4"/>
      <c r="EV1522" s="4"/>
      <c r="EW1522" s="4"/>
      <c r="EX1522" s="4"/>
      <c r="EY1522" s="4"/>
      <c r="EZ1522" s="4"/>
      <c r="FA1522" s="4"/>
      <c r="FB1522" s="4"/>
      <c r="FC1522" s="4"/>
      <c r="FD1522" s="4"/>
      <c r="FE1522" s="4"/>
      <c r="FF1522" s="4"/>
      <c r="FG1522" s="4"/>
      <c r="FH1522" s="4"/>
      <c r="FI1522" s="4"/>
      <c r="FJ1522" s="4"/>
      <c r="FK1522" s="4"/>
      <c r="FL1522" s="4"/>
      <c r="FM1522" s="4"/>
      <c r="FN1522" s="4"/>
      <c r="FO1522" s="4"/>
      <c r="FP1522" s="4"/>
      <c r="FQ1522" s="4"/>
      <c r="FR1522" s="4"/>
    </row>
    <row r="1523" spans="19:174" s="10" customFormat="1" x14ac:dyDescent="0.25">
      <c r="S1523" s="92"/>
      <c r="T1523" s="1"/>
      <c r="U1523" s="1"/>
      <c r="V1523" s="1"/>
      <c r="W1523" s="1"/>
      <c r="X1523" s="1"/>
      <c r="Y1523" s="1"/>
      <c r="Z1523" s="2"/>
      <c r="AA1523" s="2"/>
      <c r="AB1523" s="2"/>
      <c r="AC1523" s="2"/>
      <c r="AD1523" s="2"/>
      <c r="AE1523" s="2"/>
      <c r="AF1523" s="2"/>
      <c r="AG1523" s="2"/>
      <c r="AH1523" s="2"/>
      <c r="AI1523" s="2"/>
      <c r="AJ1523" s="2"/>
      <c r="AK1523" s="2"/>
      <c r="AL1523" s="2"/>
      <c r="AM1523" s="2"/>
      <c r="AN1523" s="2"/>
      <c r="AO1523" s="2"/>
      <c r="AP1523" s="2"/>
      <c r="AQ1523" s="2"/>
      <c r="AR1523" s="2"/>
      <c r="AS1523" s="2"/>
      <c r="AT1523" s="2"/>
      <c r="AU1523" s="2"/>
      <c r="AV1523" s="2"/>
      <c r="AW1523" s="2"/>
      <c r="AX1523" s="2"/>
      <c r="AY1523" s="2"/>
      <c r="AZ1523" s="2"/>
      <c r="BA1523" s="2"/>
      <c r="BB1523" s="2"/>
      <c r="BC1523" s="2"/>
      <c r="BD1523" s="2"/>
      <c r="BE1523" s="2"/>
      <c r="BF1523" s="2"/>
      <c r="BG1523" s="2"/>
      <c r="BH1523" s="2"/>
      <c r="BI1523" s="2"/>
      <c r="BJ1523" s="2"/>
      <c r="BK1523" s="2"/>
      <c r="BL1523" s="2"/>
      <c r="BM1523" s="2"/>
      <c r="BN1523" s="2"/>
      <c r="BO1523" s="2"/>
      <c r="BP1523" s="2"/>
      <c r="BQ1523" s="3"/>
      <c r="BR1523" s="4"/>
      <c r="BS1523" s="4"/>
      <c r="BT1523" s="4"/>
      <c r="BU1523" s="4"/>
      <c r="BV1523" s="4"/>
      <c r="BW1523" s="4"/>
      <c r="BX1523" s="4"/>
      <c r="BY1523" s="4"/>
      <c r="BZ1523" s="4"/>
      <c r="CA1523" s="4"/>
      <c r="CB1523" s="4"/>
      <c r="CC1523" s="4"/>
      <c r="CD1523" s="4"/>
      <c r="CE1523" s="4"/>
      <c r="CF1523" s="4"/>
      <c r="CG1523" s="4"/>
      <c r="CH1523" s="4"/>
      <c r="CI1523" s="4"/>
      <c r="CJ1523" s="4"/>
      <c r="CK1523" s="4"/>
      <c r="CL1523" s="4"/>
      <c r="CM1523" s="4"/>
      <c r="CN1523" s="4"/>
      <c r="CO1523" s="4"/>
      <c r="CP1523" s="4"/>
      <c r="CQ1523" s="4"/>
      <c r="CR1523" s="4"/>
      <c r="CS1523" s="4"/>
      <c r="CT1523" s="4"/>
      <c r="CU1523" s="4"/>
      <c r="CV1523" s="4"/>
      <c r="CW1523" s="4"/>
      <c r="CX1523" s="4"/>
      <c r="CY1523" s="4"/>
      <c r="CZ1523" s="4"/>
      <c r="DA1523" s="4"/>
      <c r="DB1523" s="4"/>
      <c r="DC1523" s="4"/>
      <c r="DD1523" s="4"/>
      <c r="DE1523" s="4"/>
      <c r="DF1523" s="4"/>
      <c r="DG1523" s="4"/>
      <c r="DH1523" s="4"/>
      <c r="DI1523" s="4"/>
      <c r="DJ1523" s="4"/>
      <c r="DK1523" s="4"/>
      <c r="DL1523" s="4"/>
      <c r="DM1523" s="4"/>
      <c r="DN1523" s="4"/>
      <c r="DO1523" s="4"/>
      <c r="DP1523" s="4"/>
      <c r="DQ1523" s="4"/>
      <c r="DR1523" s="4"/>
      <c r="DS1523" s="4"/>
      <c r="DT1523" s="4"/>
      <c r="DU1523" s="4"/>
      <c r="DV1523" s="4"/>
      <c r="DW1523" s="4"/>
      <c r="DX1523" s="4"/>
      <c r="DY1523" s="4"/>
      <c r="DZ1523" s="4"/>
      <c r="EA1523" s="4"/>
      <c r="EB1523" s="4"/>
      <c r="EC1523" s="4"/>
      <c r="ED1523" s="4"/>
      <c r="EE1523" s="4"/>
      <c r="EF1523" s="4"/>
      <c r="EG1523" s="4"/>
      <c r="EH1523" s="4"/>
      <c r="EI1523" s="4"/>
      <c r="EJ1523" s="4"/>
      <c r="EK1523" s="4"/>
      <c r="EL1523" s="4"/>
      <c r="EM1523" s="4"/>
      <c r="EN1523" s="4"/>
      <c r="EO1523" s="4"/>
      <c r="EP1523" s="4"/>
      <c r="EQ1523" s="4"/>
      <c r="ER1523" s="4"/>
      <c r="ES1523" s="4"/>
      <c r="ET1523" s="4"/>
      <c r="EU1523" s="4"/>
      <c r="EV1523" s="4"/>
      <c r="EW1523" s="4"/>
      <c r="EX1523" s="4"/>
      <c r="EY1523" s="4"/>
      <c r="EZ1523" s="4"/>
      <c r="FA1523" s="4"/>
      <c r="FB1523" s="4"/>
      <c r="FC1523" s="4"/>
      <c r="FD1523" s="4"/>
      <c r="FE1523" s="4"/>
      <c r="FF1523" s="4"/>
      <c r="FG1523" s="4"/>
      <c r="FH1523" s="4"/>
      <c r="FI1523" s="4"/>
      <c r="FJ1523" s="4"/>
      <c r="FK1523" s="4"/>
      <c r="FL1523" s="4"/>
      <c r="FM1523" s="4"/>
      <c r="FN1523" s="4"/>
      <c r="FO1523" s="4"/>
      <c r="FP1523" s="4"/>
      <c r="FQ1523" s="4"/>
      <c r="FR1523" s="4"/>
    </row>
    <row r="1524" spans="19:174" s="10" customFormat="1" x14ac:dyDescent="0.25">
      <c r="S1524" s="92"/>
      <c r="T1524" s="1"/>
      <c r="U1524" s="1"/>
      <c r="V1524" s="1"/>
      <c r="W1524" s="1"/>
      <c r="X1524" s="1"/>
      <c r="Y1524" s="1"/>
      <c r="Z1524" s="2"/>
      <c r="AA1524" s="2"/>
      <c r="AB1524" s="2"/>
      <c r="AC1524" s="2"/>
      <c r="AD1524" s="2"/>
      <c r="AE1524" s="2"/>
      <c r="AF1524" s="2"/>
      <c r="AG1524" s="2"/>
      <c r="AH1524" s="2"/>
      <c r="AI1524" s="2"/>
      <c r="AJ1524" s="2"/>
      <c r="AK1524" s="2"/>
      <c r="AL1524" s="2"/>
      <c r="AM1524" s="2"/>
      <c r="AN1524" s="2"/>
      <c r="AO1524" s="2"/>
      <c r="AP1524" s="2"/>
      <c r="AQ1524" s="2"/>
      <c r="AR1524" s="2"/>
      <c r="AS1524" s="2"/>
      <c r="AT1524" s="2"/>
      <c r="AU1524" s="2"/>
      <c r="AV1524" s="2"/>
      <c r="AW1524" s="2"/>
      <c r="AX1524" s="2"/>
      <c r="AY1524" s="2"/>
      <c r="AZ1524" s="2"/>
      <c r="BA1524" s="2"/>
      <c r="BB1524" s="2"/>
      <c r="BC1524" s="2"/>
      <c r="BD1524" s="2"/>
      <c r="BE1524" s="2"/>
      <c r="BF1524" s="2"/>
      <c r="BG1524" s="2"/>
      <c r="BH1524" s="2"/>
      <c r="BI1524" s="2"/>
      <c r="BJ1524" s="2"/>
      <c r="BK1524" s="2"/>
      <c r="BL1524" s="2"/>
      <c r="BM1524" s="2"/>
      <c r="BN1524" s="2"/>
      <c r="BO1524" s="2"/>
      <c r="BP1524" s="2"/>
      <c r="BQ1524" s="3"/>
      <c r="BR1524" s="4"/>
      <c r="BS1524" s="4"/>
      <c r="BT1524" s="4"/>
      <c r="BU1524" s="4"/>
      <c r="BV1524" s="4"/>
      <c r="BW1524" s="4"/>
      <c r="BX1524" s="4"/>
      <c r="BY1524" s="4"/>
      <c r="BZ1524" s="4"/>
      <c r="CA1524" s="4"/>
      <c r="CB1524" s="4"/>
      <c r="CC1524" s="4"/>
      <c r="CD1524" s="4"/>
      <c r="CE1524" s="4"/>
      <c r="CF1524" s="4"/>
      <c r="CG1524" s="4"/>
      <c r="CH1524" s="4"/>
      <c r="CI1524" s="4"/>
      <c r="CJ1524" s="4"/>
      <c r="CK1524" s="4"/>
      <c r="CL1524" s="4"/>
      <c r="CM1524" s="4"/>
      <c r="CN1524" s="4"/>
      <c r="CO1524" s="4"/>
      <c r="CP1524" s="4"/>
      <c r="CQ1524" s="4"/>
      <c r="CR1524" s="4"/>
      <c r="CS1524" s="4"/>
      <c r="CT1524" s="4"/>
      <c r="CU1524" s="4"/>
      <c r="CV1524" s="4"/>
      <c r="CW1524" s="4"/>
      <c r="CX1524" s="4"/>
      <c r="CY1524" s="4"/>
      <c r="CZ1524" s="4"/>
      <c r="DA1524" s="4"/>
      <c r="DB1524" s="4"/>
      <c r="DC1524" s="4"/>
      <c r="DD1524" s="4"/>
      <c r="DE1524" s="4"/>
      <c r="DF1524" s="4"/>
      <c r="DG1524" s="4"/>
      <c r="DH1524" s="4"/>
      <c r="DI1524" s="4"/>
      <c r="DJ1524" s="4"/>
      <c r="DK1524" s="4"/>
      <c r="DL1524" s="4"/>
      <c r="DM1524" s="4"/>
      <c r="DN1524" s="4"/>
      <c r="DO1524" s="4"/>
      <c r="DP1524" s="4"/>
      <c r="DQ1524" s="4"/>
      <c r="DR1524" s="4"/>
      <c r="DS1524" s="4"/>
      <c r="DT1524" s="4"/>
      <c r="DU1524" s="4"/>
      <c r="DV1524" s="4"/>
      <c r="DW1524" s="4"/>
      <c r="DX1524" s="4"/>
      <c r="DY1524" s="4"/>
      <c r="DZ1524" s="4"/>
      <c r="EA1524" s="4"/>
      <c r="EB1524" s="4"/>
      <c r="EC1524" s="4"/>
      <c r="ED1524" s="4"/>
      <c r="EE1524" s="4"/>
      <c r="EF1524" s="4"/>
      <c r="EG1524" s="4"/>
      <c r="EH1524" s="4"/>
      <c r="EI1524" s="4"/>
      <c r="EJ1524" s="4"/>
      <c r="EK1524" s="4"/>
      <c r="EL1524" s="4"/>
      <c r="EM1524" s="4"/>
      <c r="EN1524" s="4"/>
      <c r="EO1524" s="4"/>
      <c r="EP1524" s="4"/>
      <c r="EQ1524" s="4"/>
      <c r="ER1524" s="4"/>
      <c r="ES1524" s="4"/>
      <c r="ET1524" s="4"/>
      <c r="EU1524" s="4"/>
      <c r="EV1524" s="4"/>
      <c r="EW1524" s="4"/>
      <c r="EX1524" s="4"/>
      <c r="EY1524" s="4"/>
      <c r="EZ1524" s="4"/>
      <c r="FA1524" s="4"/>
      <c r="FB1524" s="4"/>
      <c r="FC1524" s="4"/>
      <c r="FD1524" s="4"/>
      <c r="FE1524" s="4"/>
      <c r="FF1524" s="4"/>
      <c r="FG1524" s="4"/>
      <c r="FH1524" s="4"/>
      <c r="FI1524" s="4"/>
      <c r="FJ1524" s="4"/>
      <c r="FK1524" s="4"/>
      <c r="FL1524" s="4"/>
      <c r="FM1524" s="4"/>
      <c r="FN1524" s="4"/>
      <c r="FO1524" s="4"/>
      <c r="FP1524" s="4"/>
      <c r="FQ1524" s="4"/>
      <c r="FR1524" s="4"/>
    </row>
    <row r="1525" spans="19:174" s="10" customFormat="1" x14ac:dyDescent="0.25">
      <c r="S1525" s="92"/>
      <c r="T1525" s="1"/>
      <c r="U1525" s="1"/>
      <c r="V1525" s="1"/>
      <c r="W1525" s="1"/>
      <c r="X1525" s="1"/>
      <c r="Y1525" s="1"/>
      <c r="Z1525" s="2"/>
      <c r="AA1525" s="2"/>
      <c r="AB1525" s="2"/>
      <c r="AC1525" s="2"/>
      <c r="AD1525" s="2"/>
      <c r="AE1525" s="2"/>
      <c r="AF1525" s="2"/>
      <c r="AG1525" s="2"/>
      <c r="AH1525" s="2"/>
      <c r="AI1525" s="2"/>
      <c r="AJ1525" s="2"/>
      <c r="AK1525" s="2"/>
      <c r="AL1525" s="2"/>
      <c r="AM1525" s="2"/>
      <c r="AN1525" s="2"/>
      <c r="AO1525" s="2"/>
      <c r="AP1525" s="2"/>
      <c r="AQ1525" s="2"/>
      <c r="AR1525" s="2"/>
      <c r="AS1525" s="2"/>
      <c r="AT1525" s="2"/>
      <c r="AU1525" s="2"/>
      <c r="AV1525" s="2"/>
      <c r="AW1525" s="2"/>
      <c r="AX1525" s="2"/>
      <c r="AY1525" s="2"/>
      <c r="AZ1525" s="2"/>
      <c r="BA1525" s="2"/>
      <c r="BB1525" s="2"/>
      <c r="BC1525" s="2"/>
      <c r="BD1525" s="2"/>
      <c r="BE1525" s="2"/>
      <c r="BF1525" s="2"/>
      <c r="BG1525" s="2"/>
      <c r="BH1525" s="2"/>
      <c r="BI1525" s="2"/>
      <c r="BJ1525" s="2"/>
      <c r="BK1525" s="2"/>
      <c r="BL1525" s="2"/>
      <c r="BM1525" s="2"/>
      <c r="BN1525" s="2"/>
      <c r="BO1525" s="2"/>
      <c r="BP1525" s="2"/>
      <c r="BQ1525" s="3"/>
      <c r="BR1525" s="4"/>
      <c r="BS1525" s="4"/>
      <c r="BT1525" s="4"/>
      <c r="BU1525" s="4"/>
      <c r="BV1525" s="4"/>
      <c r="BW1525" s="4"/>
      <c r="BX1525" s="4"/>
      <c r="BY1525" s="4"/>
      <c r="BZ1525" s="4"/>
      <c r="CA1525" s="4"/>
      <c r="CB1525" s="4"/>
      <c r="CC1525" s="4"/>
      <c r="CD1525" s="4"/>
      <c r="CE1525" s="4"/>
      <c r="CF1525" s="4"/>
      <c r="CG1525" s="4"/>
      <c r="CH1525" s="4"/>
      <c r="CI1525" s="4"/>
      <c r="CJ1525" s="4"/>
      <c r="CK1525" s="4"/>
      <c r="CL1525" s="4"/>
      <c r="CM1525" s="4"/>
      <c r="CN1525" s="4"/>
      <c r="CO1525" s="4"/>
      <c r="CP1525" s="4"/>
      <c r="CQ1525" s="4"/>
      <c r="CR1525" s="4"/>
      <c r="CS1525" s="4"/>
      <c r="CT1525" s="4"/>
      <c r="CU1525" s="4"/>
      <c r="CV1525" s="4"/>
      <c r="CW1525" s="4"/>
      <c r="CX1525" s="4"/>
      <c r="CY1525" s="4"/>
      <c r="CZ1525" s="4"/>
      <c r="DA1525" s="4"/>
      <c r="DB1525" s="4"/>
      <c r="DC1525" s="4"/>
      <c r="DD1525" s="4"/>
      <c r="DE1525" s="4"/>
      <c r="DF1525" s="4"/>
      <c r="DG1525" s="4"/>
      <c r="DH1525" s="4"/>
      <c r="DI1525" s="4"/>
      <c r="DJ1525" s="4"/>
      <c r="DK1525" s="4"/>
      <c r="DL1525" s="4"/>
      <c r="DM1525" s="4"/>
      <c r="DN1525" s="4"/>
      <c r="DO1525" s="4"/>
      <c r="DP1525" s="4"/>
      <c r="DQ1525" s="4"/>
      <c r="DR1525" s="4"/>
      <c r="DS1525" s="4"/>
      <c r="DT1525" s="4"/>
      <c r="DU1525" s="4"/>
      <c r="DV1525" s="4"/>
      <c r="DW1525" s="4"/>
      <c r="DX1525" s="4"/>
      <c r="DY1525" s="4"/>
      <c r="DZ1525" s="4"/>
      <c r="EA1525" s="4"/>
      <c r="EB1525" s="4"/>
      <c r="EC1525" s="4"/>
      <c r="ED1525" s="4"/>
      <c r="EE1525" s="4"/>
      <c r="EF1525" s="4"/>
      <c r="EG1525" s="4"/>
      <c r="EH1525" s="4"/>
      <c r="EI1525" s="4"/>
      <c r="EJ1525" s="4"/>
      <c r="EK1525" s="4"/>
      <c r="EL1525" s="4"/>
      <c r="EM1525" s="4"/>
      <c r="EN1525" s="4"/>
      <c r="EO1525" s="4"/>
      <c r="EP1525" s="4"/>
      <c r="EQ1525" s="4"/>
      <c r="ER1525" s="4"/>
      <c r="ES1525" s="4"/>
      <c r="ET1525" s="4"/>
      <c r="EU1525" s="4"/>
      <c r="EV1525" s="4"/>
      <c r="EW1525" s="4"/>
      <c r="EX1525" s="4"/>
      <c r="EY1525" s="4"/>
      <c r="EZ1525" s="4"/>
      <c r="FA1525" s="4"/>
      <c r="FB1525" s="4"/>
      <c r="FC1525" s="4"/>
      <c r="FD1525" s="4"/>
      <c r="FE1525" s="4"/>
      <c r="FF1525" s="4"/>
      <c r="FG1525" s="4"/>
      <c r="FH1525" s="4"/>
      <c r="FI1525" s="4"/>
      <c r="FJ1525" s="4"/>
      <c r="FK1525" s="4"/>
      <c r="FL1525" s="4"/>
      <c r="FM1525" s="4"/>
      <c r="FN1525" s="4"/>
      <c r="FO1525" s="4"/>
      <c r="FP1525" s="4"/>
      <c r="FQ1525" s="4"/>
      <c r="FR1525" s="4"/>
    </row>
    <row r="1526" spans="19:174" s="10" customFormat="1" x14ac:dyDescent="0.25">
      <c r="S1526" s="92"/>
      <c r="T1526" s="1"/>
      <c r="U1526" s="1"/>
      <c r="V1526" s="1"/>
      <c r="W1526" s="1"/>
      <c r="X1526" s="1"/>
      <c r="Y1526" s="1"/>
      <c r="Z1526" s="2"/>
      <c r="AA1526" s="2"/>
      <c r="AB1526" s="2"/>
      <c r="AC1526" s="2"/>
      <c r="AD1526" s="2"/>
      <c r="AE1526" s="2"/>
      <c r="AF1526" s="2"/>
      <c r="AG1526" s="2"/>
      <c r="AH1526" s="2"/>
      <c r="AI1526" s="2"/>
      <c r="AJ1526" s="2"/>
      <c r="AK1526" s="2"/>
      <c r="AL1526" s="2"/>
      <c r="AM1526" s="2"/>
      <c r="AN1526" s="2"/>
      <c r="AO1526" s="2"/>
      <c r="AP1526" s="2"/>
      <c r="AQ1526" s="2"/>
      <c r="AR1526" s="2"/>
      <c r="AS1526" s="2"/>
      <c r="AT1526" s="2"/>
      <c r="AU1526" s="2"/>
      <c r="AV1526" s="2"/>
      <c r="AW1526" s="2"/>
      <c r="AX1526" s="2"/>
      <c r="AY1526" s="2"/>
      <c r="AZ1526" s="2"/>
      <c r="BA1526" s="2"/>
      <c r="BB1526" s="2"/>
      <c r="BC1526" s="2"/>
      <c r="BD1526" s="2"/>
      <c r="BE1526" s="2"/>
      <c r="BF1526" s="2"/>
      <c r="BG1526" s="2"/>
      <c r="BH1526" s="2"/>
      <c r="BI1526" s="2"/>
      <c r="BJ1526" s="2"/>
      <c r="BK1526" s="2"/>
      <c r="BL1526" s="2"/>
      <c r="BM1526" s="2"/>
      <c r="BN1526" s="2"/>
      <c r="BO1526" s="2"/>
      <c r="BP1526" s="2"/>
      <c r="BQ1526" s="3"/>
      <c r="BR1526" s="4"/>
      <c r="BS1526" s="4"/>
      <c r="BT1526" s="4"/>
      <c r="BU1526" s="4"/>
      <c r="BV1526" s="4"/>
      <c r="BW1526" s="4"/>
      <c r="BX1526" s="4"/>
      <c r="BY1526" s="4"/>
      <c r="BZ1526" s="4"/>
      <c r="CA1526" s="4"/>
      <c r="CB1526" s="4"/>
      <c r="CC1526" s="4"/>
      <c r="CD1526" s="4"/>
      <c r="CE1526" s="4"/>
      <c r="CF1526" s="4"/>
      <c r="CG1526" s="4"/>
      <c r="CH1526" s="4"/>
      <c r="CI1526" s="4"/>
      <c r="CJ1526" s="4"/>
      <c r="CK1526" s="4"/>
      <c r="CL1526" s="4"/>
      <c r="CM1526" s="4"/>
      <c r="CN1526" s="4"/>
      <c r="CO1526" s="4"/>
      <c r="CP1526" s="4"/>
      <c r="CQ1526" s="4"/>
      <c r="CR1526" s="4"/>
      <c r="CS1526" s="4"/>
      <c r="CT1526" s="4"/>
      <c r="CU1526" s="4"/>
      <c r="CV1526" s="4"/>
      <c r="CW1526" s="4"/>
      <c r="CX1526" s="4"/>
      <c r="CY1526" s="4"/>
      <c r="CZ1526" s="4"/>
      <c r="DA1526" s="4"/>
      <c r="DB1526" s="4"/>
      <c r="DC1526" s="4"/>
      <c r="DD1526" s="4"/>
      <c r="DE1526" s="4"/>
      <c r="DF1526" s="4"/>
      <c r="DG1526" s="4"/>
      <c r="DH1526" s="4"/>
      <c r="DI1526" s="4"/>
      <c r="DJ1526" s="4"/>
      <c r="DK1526" s="4"/>
      <c r="DL1526" s="4"/>
      <c r="DM1526" s="4"/>
      <c r="DN1526" s="4"/>
      <c r="DO1526" s="4"/>
      <c r="DP1526" s="4"/>
      <c r="DQ1526" s="4"/>
      <c r="DR1526" s="4"/>
      <c r="DS1526" s="4"/>
      <c r="DT1526" s="4"/>
      <c r="DU1526" s="4"/>
      <c r="DV1526" s="4"/>
      <c r="DW1526" s="4"/>
      <c r="DX1526" s="4"/>
      <c r="DY1526" s="4"/>
      <c r="DZ1526" s="4"/>
      <c r="EA1526" s="4"/>
      <c r="EB1526" s="4"/>
      <c r="EC1526" s="4"/>
      <c r="ED1526" s="4"/>
      <c r="EE1526" s="4"/>
      <c r="EF1526" s="4"/>
      <c r="EG1526" s="4"/>
      <c r="EH1526" s="4"/>
      <c r="EI1526" s="4"/>
      <c r="EJ1526" s="4"/>
      <c r="EK1526" s="4"/>
      <c r="EL1526" s="4"/>
      <c r="EM1526" s="4"/>
      <c r="EN1526" s="4"/>
      <c r="EO1526" s="4"/>
      <c r="EP1526" s="4"/>
      <c r="EQ1526" s="4"/>
      <c r="ER1526" s="4"/>
      <c r="ES1526" s="4"/>
      <c r="ET1526" s="4"/>
      <c r="EU1526" s="4"/>
      <c r="EV1526" s="4"/>
      <c r="EW1526" s="4"/>
      <c r="EX1526" s="4"/>
      <c r="EY1526" s="4"/>
      <c r="EZ1526" s="4"/>
      <c r="FA1526" s="4"/>
      <c r="FB1526" s="4"/>
      <c r="FC1526" s="4"/>
      <c r="FD1526" s="4"/>
      <c r="FE1526" s="4"/>
      <c r="FF1526" s="4"/>
      <c r="FG1526" s="4"/>
      <c r="FH1526" s="4"/>
      <c r="FI1526" s="4"/>
      <c r="FJ1526" s="4"/>
      <c r="FK1526" s="4"/>
      <c r="FL1526" s="4"/>
      <c r="FM1526" s="4"/>
      <c r="FN1526" s="4"/>
      <c r="FO1526" s="4"/>
      <c r="FP1526" s="4"/>
      <c r="FQ1526" s="4"/>
      <c r="FR1526" s="4"/>
    </row>
    <row r="1527" spans="19:174" s="10" customFormat="1" x14ac:dyDescent="0.25">
      <c r="S1527" s="92"/>
      <c r="T1527" s="1"/>
      <c r="U1527" s="1"/>
      <c r="V1527" s="1"/>
      <c r="W1527" s="1"/>
      <c r="X1527" s="1"/>
      <c r="Y1527" s="1"/>
      <c r="Z1527" s="2"/>
      <c r="AA1527" s="2"/>
      <c r="AB1527" s="2"/>
      <c r="AC1527" s="2"/>
      <c r="AD1527" s="2"/>
      <c r="AE1527" s="2"/>
      <c r="AF1527" s="2"/>
      <c r="AG1527" s="2"/>
      <c r="AH1527" s="2"/>
      <c r="AI1527" s="2"/>
      <c r="AJ1527" s="2"/>
      <c r="AK1527" s="2"/>
      <c r="AL1527" s="2"/>
      <c r="AM1527" s="2"/>
      <c r="AN1527" s="2"/>
      <c r="AO1527" s="2"/>
      <c r="AP1527" s="2"/>
      <c r="AQ1527" s="2"/>
      <c r="AR1527" s="2"/>
      <c r="AS1527" s="2"/>
      <c r="AT1527" s="2"/>
      <c r="AU1527" s="2"/>
      <c r="AV1527" s="2"/>
      <c r="AW1527" s="2"/>
      <c r="AX1527" s="2"/>
      <c r="AY1527" s="2"/>
      <c r="AZ1527" s="2"/>
      <c r="BA1527" s="2"/>
      <c r="BB1527" s="2"/>
      <c r="BC1527" s="2"/>
      <c r="BD1527" s="2"/>
      <c r="BE1527" s="2"/>
      <c r="BF1527" s="2"/>
      <c r="BG1527" s="2"/>
      <c r="BH1527" s="2"/>
      <c r="BI1527" s="2"/>
      <c r="BJ1527" s="2"/>
      <c r="BK1527" s="2"/>
      <c r="BL1527" s="2"/>
      <c r="BM1527" s="2"/>
      <c r="BN1527" s="2"/>
      <c r="BO1527" s="2"/>
      <c r="BP1527" s="2"/>
      <c r="BQ1527" s="3"/>
      <c r="BR1527" s="4"/>
      <c r="BS1527" s="4"/>
      <c r="BT1527" s="4"/>
      <c r="BU1527" s="4"/>
      <c r="BV1527" s="4"/>
      <c r="BW1527" s="4"/>
      <c r="BX1527" s="4"/>
      <c r="BY1527" s="4"/>
      <c r="BZ1527" s="4"/>
      <c r="CA1527" s="4"/>
      <c r="CB1527" s="4"/>
      <c r="CC1527" s="4"/>
      <c r="CD1527" s="4"/>
      <c r="CE1527" s="4"/>
      <c r="CF1527" s="4"/>
      <c r="CG1527" s="4"/>
      <c r="CH1527" s="4"/>
      <c r="CI1527" s="4"/>
      <c r="CJ1527" s="4"/>
      <c r="CK1527" s="4"/>
      <c r="CL1527" s="4"/>
      <c r="CM1527" s="4"/>
      <c r="CN1527" s="4"/>
      <c r="CO1527" s="4"/>
      <c r="CP1527" s="4"/>
      <c r="CQ1527" s="4"/>
      <c r="CR1527" s="4"/>
      <c r="CS1527" s="4"/>
      <c r="CT1527" s="4"/>
      <c r="CU1527" s="4"/>
      <c r="CV1527" s="4"/>
      <c r="CW1527" s="4"/>
      <c r="CX1527" s="4"/>
      <c r="CY1527" s="4"/>
      <c r="CZ1527" s="4"/>
      <c r="DA1527" s="4"/>
      <c r="DB1527" s="4"/>
      <c r="DC1527" s="4"/>
      <c r="DD1527" s="4"/>
      <c r="DE1527" s="4"/>
      <c r="DF1527" s="4"/>
      <c r="DG1527" s="4"/>
      <c r="DH1527" s="4"/>
      <c r="DI1527" s="4"/>
      <c r="DJ1527" s="4"/>
      <c r="DK1527" s="4"/>
      <c r="DL1527" s="4"/>
      <c r="DM1527" s="4"/>
      <c r="DN1527" s="4"/>
      <c r="DO1527" s="4"/>
      <c r="DP1527" s="4"/>
      <c r="DQ1527" s="4"/>
      <c r="DR1527" s="4"/>
      <c r="DS1527" s="4"/>
      <c r="DT1527" s="4"/>
      <c r="DU1527" s="4"/>
      <c r="DV1527" s="4"/>
      <c r="DW1527" s="4"/>
      <c r="DX1527" s="4"/>
      <c r="DY1527" s="4"/>
      <c r="DZ1527" s="4"/>
      <c r="EA1527" s="4"/>
      <c r="EB1527" s="4"/>
      <c r="EC1527" s="4"/>
      <c r="ED1527" s="4"/>
      <c r="EE1527" s="4"/>
      <c r="EF1527" s="4"/>
      <c r="EG1527" s="4"/>
      <c r="EH1527" s="4"/>
      <c r="EI1527" s="4"/>
      <c r="EJ1527" s="4"/>
      <c r="EK1527" s="4"/>
      <c r="EL1527" s="4"/>
      <c r="EM1527" s="4"/>
      <c r="EN1527" s="4"/>
      <c r="EO1527" s="4"/>
      <c r="EP1527" s="4"/>
      <c r="EQ1527" s="4"/>
      <c r="ER1527" s="4"/>
      <c r="ES1527" s="4"/>
      <c r="ET1527" s="4"/>
      <c r="EU1527" s="4"/>
      <c r="EV1527" s="4"/>
      <c r="EW1527" s="4"/>
      <c r="EX1527" s="4"/>
      <c r="EY1527" s="4"/>
      <c r="EZ1527" s="4"/>
      <c r="FA1527" s="4"/>
      <c r="FB1527" s="4"/>
      <c r="FC1527" s="4"/>
      <c r="FD1527" s="4"/>
      <c r="FE1527" s="4"/>
      <c r="FF1527" s="4"/>
      <c r="FG1527" s="4"/>
      <c r="FH1527" s="4"/>
      <c r="FI1527" s="4"/>
      <c r="FJ1527" s="4"/>
      <c r="FK1527" s="4"/>
      <c r="FL1527" s="4"/>
      <c r="FM1527" s="4"/>
      <c r="FN1527" s="4"/>
      <c r="FO1527" s="4"/>
      <c r="FP1527" s="4"/>
      <c r="FQ1527" s="4"/>
      <c r="FR1527" s="4"/>
    </row>
    <row r="1528" spans="19:174" s="10" customFormat="1" x14ac:dyDescent="0.25">
      <c r="S1528" s="92"/>
      <c r="T1528" s="1"/>
      <c r="U1528" s="1"/>
      <c r="V1528" s="1"/>
      <c r="W1528" s="1"/>
      <c r="X1528" s="1"/>
      <c r="Y1528" s="1"/>
      <c r="Z1528" s="2"/>
      <c r="AA1528" s="2"/>
      <c r="AB1528" s="2"/>
      <c r="AC1528" s="2"/>
      <c r="AD1528" s="2"/>
      <c r="AE1528" s="2"/>
      <c r="AF1528" s="2"/>
      <c r="AG1528" s="2"/>
      <c r="AH1528" s="2"/>
      <c r="AI1528" s="2"/>
      <c r="AJ1528" s="2"/>
      <c r="AK1528" s="2"/>
      <c r="AL1528" s="2"/>
      <c r="AM1528" s="2"/>
      <c r="AN1528" s="2"/>
      <c r="AO1528" s="2"/>
      <c r="AP1528" s="2"/>
      <c r="AQ1528" s="2"/>
      <c r="AR1528" s="2"/>
      <c r="AS1528" s="2"/>
      <c r="AT1528" s="2"/>
      <c r="AU1528" s="2"/>
      <c r="AV1528" s="2"/>
      <c r="AW1528" s="2"/>
      <c r="AX1528" s="2"/>
      <c r="AY1528" s="2"/>
      <c r="AZ1528" s="2"/>
      <c r="BA1528" s="2"/>
      <c r="BB1528" s="2"/>
      <c r="BC1528" s="2"/>
      <c r="BD1528" s="2"/>
      <c r="BE1528" s="2"/>
      <c r="BF1528" s="2"/>
      <c r="BG1528" s="2"/>
      <c r="BH1528" s="2"/>
      <c r="BI1528" s="2"/>
      <c r="BJ1528" s="2"/>
      <c r="BK1528" s="2"/>
      <c r="BL1528" s="2"/>
      <c r="BM1528" s="2"/>
      <c r="BN1528" s="2"/>
      <c r="BO1528" s="2"/>
      <c r="BP1528" s="2"/>
      <c r="BQ1528" s="3"/>
      <c r="BR1528" s="4"/>
      <c r="BS1528" s="4"/>
      <c r="BT1528" s="4"/>
      <c r="BU1528" s="4"/>
      <c r="BV1528" s="4"/>
      <c r="BW1528" s="4"/>
      <c r="BX1528" s="4"/>
      <c r="BY1528" s="4"/>
      <c r="BZ1528" s="4"/>
      <c r="CA1528" s="4"/>
      <c r="CB1528" s="4"/>
      <c r="CC1528" s="4"/>
      <c r="CD1528" s="4"/>
      <c r="CE1528" s="4"/>
      <c r="CF1528" s="4"/>
      <c r="CG1528" s="4"/>
      <c r="CH1528" s="4"/>
      <c r="CI1528" s="4"/>
      <c r="CJ1528" s="4"/>
      <c r="CK1528" s="4"/>
      <c r="CL1528" s="4"/>
      <c r="CM1528" s="4"/>
      <c r="CN1528" s="4"/>
      <c r="CO1528" s="4"/>
      <c r="CP1528" s="4"/>
      <c r="CQ1528" s="4"/>
      <c r="CR1528" s="4"/>
      <c r="CS1528" s="4"/>
      <c r="CT1528" s="4"/>
      <c r="CU1528" s="4"/>
      <c r="CV1528" s="4"/>
      <c r="CW1528" s="4"/>
      <c r="CX1528" s="4"/>
      <c r="CY1528" s="4"/>
      <c r="CZ1528" s="4"/>
      <c r="DA1528" s="4"/>
      <c r="DB1528" s="4"/>
      <c r="DC1528" s="4"/>
      <c r="DD1528" s="4"/>
      <c r="DE1528" s="4"/>
      <c r="DF1528" s="4"/>
      <c r="DG1528" s="4"/>
      <c r="DH1528" s="4"/>
      <c r="DI1528" s="4"/>
      <c r="DJ1528" s="4"/>
      <c r="DK1528" s="4"/>
      <c r="DL1528" s="4"/>
      <c r="DM1528" s="4"/>
      <c r="DN1528" s="4"/>
      <c r="DO1528" s="4"/>
      <c r="DP1528" s="4"/>
      <c r="DQ1528" s="4"/>
      <c r="DR1528" s="4"/>
      <c r="DS1528" s="4"/>
      <c r="DT1528" s="4"/>
      <c r="DU1528" s="4"/>
      <c r="DV1528" s="4"/>
      <c r="DW1528" s="4"/>
      <c r="DX1528" s="4"/>
      <c r="DY1528" s="4"/>
      <c r="DZ1528" s="4"/>
      <c r="EA1528" s="4"/>
      <c r="EB1528" s="4"/>
      <c r="EC1528" s="4"/>
      <c r="ED1528" s="4"/>
      <c r="EE1528" s="4"/>
      <c r="EF1528" s="4"/>
      <c r="EG1528" s="4"/>
      <c r="EH1528" s="4"/>
      <c r="EI1528" s="4"/>
      <c r="EJ1528" s="4"/>
      <c r="EK1528" s="4"/>
      <c r="EL1528" s="4"/>
      <c r="EM1528" s="4"/>
      <c r="EN1528" s="4"/>
      <c r="EO1528" s="4"/>
      <c r="EP1528" s="4"/>
      <c r="EQ1528" s="4"/>
      <c r="ER1528" s="4"/>
      <c r="ES1528" s="4"/>
      <c r="ET1528" s="4"/>
      <c r="EU1528" s="4"/>
      <c r="EV1528" s="4"/>
      <c r="EW1528" s="4"/>
      <c r="EX1528" s="4"/>
      <c r="EY1528" s="4"/>
      <c r="EZ1528" s="4"/>
      <c r="FA1528" s="4"/>
      <c r="FB1528" s="4"/>
      <c r="FC1528" s="4"/>
      <c r="FD1528" s="4"/>
      <c r="FE1528" s="4"/>
      <c r="FF1528" s="4"/>
      <c r="FG1528" s="4"/>
      <c r="FH1528" s="4"/>
      <c r="FI1528" s="4"/>
      <c r="FJ1528" s="4"/>
      <c r="FK1528" s="4"/>
      <c r="FL1528" s="4"/>
      <c r="FM1528" s="4"/>
      <c r="FN1528" s="4"/>
      <c r="FO1528" s="4"/>
      <c r="FP1528" s="4"/>
      <c r="FQ1528" s="4"/>
      <c r="FR1528" s="4"/>
    </row>
    <row r="1529" spans="19:174" s="10" customFormat="1" x14ac:dyDescent="0.25">
      <c r="S1529" s="92"/>
      <c r="T1529" s="1"/>
      <c r="U1529" s="1"/>
      <c r="V1529" s="1"/>
      <c r="W1529" s="1"/>
      <c r="X1529" s="1"/>
      <c r="Y1529" s="1"/>
      <c r="Z1529" s="2"/>
      <c r="AA1529" s="2"/>
      <c r="AB1529" s="2"/>
      <c r="AC1529" s="2"/>
      <c r="AD1529" s="2"/>
      <c r="AE1529" s="2"/>
      <c r="AF1529" s="2"/>
      <c r="AG1529" s="2"/>
      <c r="AH1529" s="2"/>
      <c r="AI1529" s="2"/>
      <c r="AJ1529" s="2"/>
      <c r="AK1529" s="2"/>
      <c r="AL1529" s="2"/>
      <c r="AM1529" s="2"/>
      <c r="AN1529" s="2"/>
      <c r="AO1529" s="2"/>
      <c r="AP1529" s="2"/>
      <c r="AQ1529" s="2"/>
      <c r="AR1529" s="2"/>
      <c r="AS1529" s="2"/>
      <c r="AT1529" s="2"/>
      <c r="AU1529" s="2"/>
      <c r="AV1529" s="2"/>
      <c r="AW1529" s="2"/>
      <c r="AX1529" s="2"/>
      <c r="AY1529" s="2"/>
      <c r="AZ1529" s="2"/>
      <c r="BA1529" s="2"/>
      <c r="BB1529" s="2"/>
      <c r="BC1529" s="2"/>
      <c r="BD1529" s="2"/>
      <c r="BE1529" s="2"/>
      <c r="BF1529" s="2"/>
      <c r="BG1529" s="2"/>
      <c r="BH1529" s="2"/>
      <c r="BI1529" s="2"/>
      <c r="BJ1529" s="2"/>
      <c r="BK1529" s="2"/>
      <c r="BL1529" s="2"/>
      <c r="BM1529" s="2"/>
      <c r="BN1529" s="2"/>
      <c r="BO1529" s="2"/>
      <c r="BP1529" s="2"/>
      <c r="BQ1529" s="3"/>
      <c r="BR1529" s="4"/>
      <c r="BS1529" s="4"/>
      <c r="BT1529" s="4"/>
      <c r="BU1529" s="4"/>
      <c r="BV1529" s="4"/>
      <c r="BW1529" s="4"/>
      <c r="BX1529" s="4"/>
      <c r="BY1529" s="4"/>
      <c r="BZ1529" s="4"/>
      <c r="CA1529" s="4"/>
      <c r="CB1529" s="4"/>
      <c r="CC1529" s="4"/>
      <c r="CD1529" s="4"/>
      <c r="CE1529" s="4"/>
      <c r="CF1529" s="4"/>
      <c r="CG1529" s="4"/>
      <c r="CH1529" s="4"/>
      <c r="CI1529" s="4"/>
      <c r="CJ1529" s="4"/>
      <c r="CK1529" s="4"/>
      <c r="CL1529" s="4"/>
      <c r="CM1529" s="4"/>
      <c r="CN1529" s="4"/>
      <c r="CO1529" s="4"/>
      <c r="CP1529" s="4"/>
      <c r="CQ1529" s="4"/>
      <c r="CR1529" s="4"/>
      <c r="CS1529" s="4"/>
      <c r="CT1529" s="4"/>
      <c r="CU1529" s="4"/>
      <c r="CV1529" s="4"/>
      <c r="CW1529" s="4"/>
      <c r="CX1529" s="4"/>
      <c r="CY1529" s="4"/>
      <c r="CZ1529" s="4"/>
      <c r="DA1529" s="4"/>
      <c r="DB1529" s="4"/>
      <c r="DC1529" s="4"/>
      <c r="DD1529" s="4"/>
      <c r="DE1529" s="4"/>
      <c r="DF1529" s="4"/>
      <c r="DG1529" s="4"/>
      <c r="DH1529" s="4"/>
      <c r="DI1529" s="4"/>
      <c r="DJ1529" s="4"/>
      <c r="DK1529" s="4"/>
      <c r="DL1529" s="4"/>
      <c r="DM1529" s="4"/>
      <c r="DN1529" s="4"/>
      <c r="DO1529" s="4"/>
      <c r="DP1529" s="4"/>
      <c r="DQ1529" s="4"/>
      <c r="DR1529" s="4"/>
      <c r="DS1529" s="4"/>
      <c r="DT1529" s="4"/>
      <c r="DU1529" s="4"/>
      <c r="DV1529" s="4"/>
      <c r="DW1529" s="4"/>
      <c r="DX1529" s="4"/>
      <c r="DY1529" s="4"/>
      <c r="DZ1529" s="4"/>
      <c r="EA1529" s="4"/>
      <c r="EB1529" s="4"/>
      <c r="EC1529" s="4"/>
      <c r="ED1529" s="4"/>
      <c r="EE1529" s="4"/>
      <c r="EF1529" s="4"/>
      <c r="EG1529" s="4"/>
      <c r="EH1529" s="4"/>
      <c r="EI1529" s="4"/>
      <c r="EJ1529" s="4"/>
      <c r="EK1529" s="4"/>
      <c r="EL1529" s="4"/>
      <c r="EM1529" s="4"/>
      <c r="EN1529" s="4"/>
      <c r="EO1529" s="4"/>
      <c r="EP1529" s="4"/>
      <c r="EQ1529" s="4"/>
      <c r="ER1529" s="4"/>
      <c r="ES1529" s="4"/>
      <c r="ET1529" s="4"/>
      <c r="EU1529" s="4"/>
      <c r="EV1529" s="4"/>
      <c r="EW1529" s="4"/>
      <c r="EX1529" s="4"/>
      <c r="EY1529" s="4"/>
      <c r="EZ1529" s="4"/>
      <c r="FA1529" s="4"/>
      <c r="FB1529" s="4"/>
      <c r="FC1529" s="4"/>
      <c r="FD1529" s="4"/>
      <c r="FE1529" s="4"/>
      <c r="FF1529" s="4"/>
      <c r="FG1529" s="4"/>
      <c r="FH1529" s="4"/>
      <c r="FI1529" s="4"/>
      <c r="FJ1529" s="4"/>
      <c r="FK1529" s="4"/>
      <c r="FL1529" s="4"/>
      <c r="FM1529" s="4"/>
      <c r="FN1529" s="4"/>
      <c r="FO1529" s="4"/>
      <c r="FP1529" s="4"/>
      <c r="FQ1529" s="4"/>
      <c r="FR1529" s="4"/>
    </row>
    <row r="1530" spans="19:174" s="10" customFormat="1" x14ac:dyDescent="0.25">
      <c r="S1530" s="92"/>
      <c r="T1530" s="1"/>
      <c r="U1530" s="1"/>
      <c r="V1530" s="1"/>
      <c r="W1530" s="1"/>
      <c r="X1530" s="1"/>
      <c r="Y1530" s="1"/>
      <c r="Z1530" s="2"/>
      <c r="AA1530" s="2"/>
      <c r="AB1530" s="2"/>
      <c r="AC1530" s="2"/>
      <c r="AD1530" s="2"/>
      <c r="AE1530" s="2"/>
      <c r="AF1530" s="2"/>
      <c r="AG1530" s="2"/>
      <c r="AH1530" s="2"/>
      <c r="AI1530" s="2"/>
      <c r="AJ1530" s="2"/>
      <c r="AK1530" s="2"/>
      <c r="AL1530" s="2"/>
      <c r="AM1530" s="2"/>
      <c r="AN1530" s="2"/>
      <c r="AO1530" s="2"/>
      <c r="AP1530" s="2"/>
      <c r="AQ1530" s="2"/>
      <c r="AR1530" s="2"/>
      <c r="AS1530" s="2"/>
      <c r="AT1530" s="2"/>
      <c r="AU1530" s="2"/>
      <c r="AV1530" s="2"/>
      <c r="AW1530" s="2"/>
      <c r="AX1530" s="2"/>
      <c r="AY1530" s="2"/>
      <c r="AZ1530" s="2"/>
      <c r="BA1530" s="2"/>
      <c r="BB1530" s="2"/>
      <c r="BC1530" s="2"/>
      <c r="BD1530" s="2"/>
      <c r="BE1530" s="2"/>
      <c r="BF1530" s="2"/>
      <c r="BG1530" s="2"/>
      <c r="BH1530" s="2"/>
      <c r="BI1530" s="2"/>
      <c r="BJ1530" s="2"/>
      <c r="BK1530" s="2"/>
      <c r="BL1530" s="2"/>
      <c r="BM1530" s="2"/>
      <c r="BN1530" s="2"/>
      <c r="BO1530" s="2"/>
      <c r="BP1530" s="2"/>
      <c r="BQ1530" s="3"/>
      <c r="BR1530" s="4"/>
      <c r="BS1530" s="4"/>
      <c r="BT1530" s="4"/>
      <c r="BU1530" s="4"/>
      <c r="BV1530" s="4"/>
      <c r="BW1530" s="4"/>
      <c r="BX1530" s="4"/>
      <c r="BY1530" s="4"/>
      <c r="BZ1530" s="4"/>
      <c r="CA1530" s="4"/>
      <c r="CB1530" s="4"/>
      <c r="CC1530" s="4"/>
      <c r="CD1530" s="4"/>
      <c r="CE1530" s="4"/>
      <c r="CF1530" s="4"/>
      <c r="CG1530" s="4"/>
      <c r="CH1530" s="4"/>
      <c r="CI1530" s="4"/>
      <c r="CJ1530" s="4"/>
      <c r="CK1530" s="4"/>
      <c r="CL1530" s="4"/>
      <c r="CM1530" s="4"/>
      <c r="CN1530" s="4"/>
      <c r="CO1530" s="4"/>
      <c r="CP1530" s="4"/>
      <c r="CQ1530" s="4"/>
      <c r="CR1530" s="4"/>
      <c r="CS1530" s="4"/>
      <c r="CT1530" s="4"/>
      <c r="CU1530" s="4"/>
      <c r="CV1530" s="4"/>
      <c r="CW1530" s="4"/>
      <c r="CX1530" s="4"/>
      <c r="CY1530" s="4"/>
      <c r="CZ1530" s="4"/>
      <c r="DA1530" s="4"/>
      <c r="DB1530" s="4"/>
      <c r="DC1530" s="4"/>
      <c r="DD1530" s="4"/>
      <c r="DE1530" s="4"/>
      <c r="DF1530" s="4"/>
      <c r="DG1530" s="4"/>
      <c r="DH1530" s="4"/>
      <c r="DI1530" s="4"/>
      <c r="DJ1530" s="4"/>
      <c r="DK1530" s="4"/>
      <c r="DL1530" s="4"/>
      <c r="DM1530" s="4"/>
      <c r="DN1530" s="4"/>
      <c r="DO1530" s="4"/>
      <c r="DP1530" s="4"/>
      <c r="DQ1530" s="4"/>
      <c r="DR1530" s="4"/>
      <c r="DS1530" s="4"/>
      <c r="DT1530" s="4"/>
      <c r="DU1530" s="4"/>
      <c r="DV1530" s="4"/>
      <c r="DW1530" s="4"/>
      <c r="DX1530" s="4"/>
      <c r="DY1530" s="4"/>
      <c r="DZ1530" s="4"/>
      <c r="EA1530" s="4"/>
      <c r="EB1530" s="4"/>
      <c r="EC1530" s="4"/>
      <c r="ED1530" s="4"/>
      <c r="EE1530" s="4"/>
      <c r="EF1530" s="4"/>
      <c r="EG1530" s="4"/>
      <c r="EH1530" s="4"/>
      <c r="EI1530" s="4"/>
      <c r="EJ1530" s="4"/>
      <c r="EK1530" s="4"/>
      <c r="EL1530" s="4"/>
      <c r="EM1530" s="4"/>
      <c r="EN1530" s="4"/>
      <c r="EO1530" s="4"/>
      <c r="EP1530" s="4"/>
      <c r="EQ1530" s="4"/>
      <c r="ER1530" s="4"/>
      <c r="ES1530" s="4"/>
      <c r="ET1530" s="4"/>
      <c r="EU1530" s="4"/>
      <c r="EV1530" s="4"/>
      <c r="EW1530" s="4"/>
      <c r="EX1530" s="4"/>
      <c r="EY1530" s="4"/>
      <c r="EZ1530" s="4"/>
      <c r="FA1530" s="4"/>
      <c r="FB1530" s="4"/>
      <c r="FC1530" s="4"/>
      <c r="FD1530" s="4"/>
      <c r="FE1530" s="4"/>
      <c r="FF1530" s="4"/>
      <c r="FG1530" s="4"/>
      <c r="FH1530" s="4"/>
      <c r="FI1530" s="4"/>
      <c r="FJ1530" s="4"/>
      <c r="FK1530" s="4"/>
      <c r="FL1530" s="4"/>
      <c r="FM1530" s="4"/>
      <c r="FN1530" s="4"/>
      <c r="FO1530" s="4"/>
      <c r="FP1530" s="4"/>
      <c r="FQ1530" s="4"/>
      <c r="FR1530" s="4"/>
    </row>
    <row r="1531" spans="19:174" s="10" customFormat="1" x14ac:dyDescent="0.25">
      <c r="S1531" s="92"/>
      <c r="T1531" s="1"/>
      <c r="U1531" s="1"/>
      <c r="V1531" s="1"/>
      <c r="W1531" s="1"/>
      <c r="X1531" s="1"/>
      <c r="Y1531" s="1"/>
      <c r="Z1531" s="2"/>
      <c r="AA1531" s="2"/>
      <c r="AB1531" s="2"/>
      <c r="AC1531" s="2"/>
      <c r="AD1531" s="2"/>
      <c r="AE1531" s="2"/>
      <c r="AF1531" s="2"/>
      <c r="AG1531" s="2"/>
      <c r="AH1531" s="2"/>
      <c r="AI1531" s="2"/>
      <c r="AJ1531" s="2"/>
      <c r="AK1531" s="2"/>
      <c r="AL1531" s="2"/>
      <c r="AM1531" s="2"/>
      <c r="AN1531" s="2"/>
      <c r="AO1531" s="2"/>
      <c r="AP1531" s="2"/>
      <c r="AQ1531" s="2"/>
      <c r="AR1531" s="2"/>
      <c r="AS1531" s="2"/>
      <c r="AT1531" s="2"/>
      <c r="AU1531" s="2"/>
      <c r="AV1531" s="2"/>
      <c r="AW1531" s="2"/>
      <c r="AX1531" s="2"/>
      <c r="AY1531" s="2"/>
      <c r="AZ1531" s="2"/>
      <c r="BA1531" s="2"/>
      <c r="BB1531" s="2"/>
      <c r="BC1531" s="2"/>
      <c r="BD1531" s="2"/>
      <c r="BE1531" s="2"/>
      <c r="BF1531" s="2"/>
      <c r="BG1531" s="2"/>
      <c r="BH1531" s="2"/>
      <c r="BI1531" s="2"/>
      <c r="BJ1531" s="2"/>
      <c r="BK1531" s="2"/>
      <c r="BL1531" s="2"/>
      <c r="BM1531" s="2"/>
      <c r="BN1531" s="2"/>
      <c r="BO1531" s="2"/>
      <c r="BP1531" s="2"/>
      <c r="BQ1531" s="3"/>
      <c r="BR1531" s="4"/>
      <c r="BS1531" s="4"/>
      <c r="BT1531" s="4"/>
      <c r="BU1531" s="4"/>
      <c r="BV1531" s="4"/>
      <c r="BW1531" s="4"/>
      <c r="BX1531" s="4"/>
      <c r="BY1531" s="4"/>
      <c r="BZ1531" s="4"/>
      <c r="CA1531" s="4"/>
      <c r="CB1531" s="4"/>
      <c r="CC1531" s="4"/>
      <c r="CD1531" s="4"/>
      <c r="CE1531" s="4"/>
      <c r="CF1531" s="4"/>
      <c r="CG1531" s="4"/>
      <c r="CH1531" s="4"/>
      <c r="CI1531" s="4"/>
      <c r="CJ1531" s="4"/>
      <c r="CK1531" s="4"/>
      <c r="CL1531" s="4"/>
      <c r="CM1531" s="4"/>
      <c r="CN1531" s="4"/>
      <c r="CO1531" s="4"/>
      <c r="CP1531" s="4"/>
      <c r="CQ1531" s="4"/>
      <c r="CR1531" s="4"/>
      <c r="CS1531" s="4"/>
      <c r="CT1531" s="4"/>
      <c r="CU1531" s="4"/>
      <c r="CV1531" s="4"/>
      <c r="CW1531" s="4"/>
      <c r="CX1531" s="4"/>
      <c r="CY1531" s="4"/>
      <c r="CZ1531" s="4"/>
      <c r="DA1531" s="4"/>
      <c r="DB1531" s="4"/>
      <c r="DC1531" s="4"/>
      <c r="DD1531" s="4"/>
      <c r="DE1531" s="4"/>
      <c r="DF1531" s="4"/>
      <c r="DG1531" s="4"/>
      <c r="DH1531" s="4"/>
      <c r="DI1531" s="4"/>
      <c r="DJ1531" s="4"/>
      <c r="DK1531" s="4"/>
      <c r="DL1531" s="4"/>
      <c r="DM1531" s="4"/>
      <c r="DN1531" s="4"/>
      <c r="DO1531" s="4"/>
      <c r="DP1531" s="4"/>
      <c r="DQ1531" s="4"/>
      <c r="DR1531" s="4"/>
      <c r="DS1531" s="4"/>
      <c r="DT1531" s="4"/>
      <c r="DU1531" s="4"/>
      <c r="DV1531" s="4"/>
      <c r="DW1531" s="4"/>
      <c r="DX1531" s="4"/>
      <c r="DY1531" s="4"/>
      <c r="DZ1531" s="4"/>
      <c r="EA1531" s="4"/>
      <c r="EB1531" s="4"/>
      <c r="EC1531" s="4"/>
      <c r="ED1531" s="4"/>
      <c r="EE1531" s="4"/>
      <c r="EF1531" s="4"/>
      <c r="EG1531" s="4"/>
      <c r="EH1531" s="4"/>
      <c r="EI1531" s="4"/>
      <c r="EJ1531" s="4"/>
      <c r="EK1531" s="4"/>
      <c r="EL1531" s="4"/>
      <c r="EM1531" s="4"/>
      <c r="EN1531" s="4"/>
      <c r="EO1531" s="4"/>
      <c r="EP1531" s="4"/>
      <c r="EQ1531" s="4"/>
      <c r="ER1531" s="4"/>
      <c r="ES1531" s="4"/>
      <c r="ET1531" s="4"/>
      <c r="EU1531" s="4"/>
      <c r="EV1531" s="4"/>
      <c r="EW1531" s="4"/>
      <c r="EX1531" s="4"/>
      <c r="EY1531" s="4"/>
      <c r="EZ1531" s="4"/>
      <c r="FA1531" s="4"/>
      <c r="FB1531" s="4"/>
      <c r="FC1531" s="4"/>
      <c r="FD1531" s="4"/>
      <c r="FE1531" s="4"/>
      <c r="FF1531" s="4"/>
      <c r="FG1531" s="4"/>
      <c r="FH1531" s="4"/>
      <c r="FI1531" s="4"/>
      <c r="FJ1531" s="4"/>
      <c r="FK1531" s="4"/>
      <c r="FL1531" s="4"/>
      <c r="FM1531" s="4"/>
      <c r="FN1531" s="4"/>
      <c r="FO1531" s="4"/>
      <c r="FP1531" s="4"/>
      <c r="FQ1531" s="4"/>
      <c r="FR1531" s="4"/>
    </row>
    <row r="1532" spans="19:174" s="10" customFormat="1" x14ac:dyDescent="0.25">
      <c r="S1532" s="92"/>
      <c r="T1532" s="1"/>
      <c r="U1532" s="1"/>
      <c r="V1532" s="1"/>
      <c r="W1532" s="1"/>
      <c r="X1532" s="1"/>
      <c r="Y1532" s="1"/>
      <c r="Z1532" s="2"/>
      <c r="AA1532" s="2"/>
      <c r="AB1532" s="2"/>
      <c r="AC1532" s="2"/>
      <c r="AD1532" s="2"/>
      <c r="AE1532" s="2"/>
      <c r="AF1532" s="2"/>
      <c r="AG1532" s="2"/>
      <c r="AH1532" s="2"/>
      <c r="AI1532" s="2"/>
      <c r="AJ1532" s="2"/>
      <c r="AK1532" s="2"/>
      <c r="AL1532" s="2"/>
      <c r="AM1532" s="2"/>
      <c r="AN1532" s="2"/>
      <c r="AO1532" s="2"/>
      <c r="AP1532" s="2"/>
      <c r="AQ1532" s="2"/>
      <c r="AR1532" s="2"/>
      <c r="AS1532" s="2"/>
      <c r="AT1532" s="2"/>
      <c r="AU1532" s="2"/>
      <c r="AV1532" s="2"/>
      <c r="AW1532" s="2"/>
      <c r="AX1532" s="2"/>
      <c r="AY1532" s="2"/>
      <c r="AZ1532" s="2"/>
      <c r="BA1532" s="2"/>
      <c r="BB1532" s="2"/>
      <c r="BC1532" s="2"/>
      <c r="BD1532" s="2"/>
      <c r="BE1532" s="2"/>
      <c r="BF1532" s="2"/>
      <c r="BG1532" s="2"/>
      <c r="BH1532" s="2"/>
      <c r="BI1532" s="2"/>
      <c r="BJ1532" s="2"/>
      <c r="BK1532" s="2"/>
      <c r="BL1532" s="2"/>
      <c r="BM1532" s="2"/>
      <c r="BN1532" s="2"/>
      <c r="BO1532" s="2"/>
      <c r="BP1532" s="2"/>
      <c r="BQ1532" s="3"/>
      <c r="BR1532" s="4"/>
      <c r="BS1532" s="4"/>
      <c r="BT1532" s="4"/>
      <c r="BU1532" s="4"/>
      <c r="BV1532" s="4"/>
      <c r="BW1532" s="4"/>
      <c r="BX1532" s="4"/>
      <c r="BY1532" s="4"/>
      <c r="BZ1532" s="4"/>
      <c r="CA1532" s="4"/>
      <c r="CB1532" s="4"/>
      <c r="CC1532" s="4"/>
      <c r="CD1532" s="4"/>
      <c r="CE1532" s="4"/>
      <c r="CF1532" s="4"/>
      <c r="CG1532" s="4"/>
      <c r="CH1532" s="4"/>
      <c r="CI1532" s="4"/>
      <c r="CJ1532" s="4"/>
      <c r="CK1532" s="4"/>
      <c r="CL1532" s="4"/>
      <c r="CM1532" s="4"/>
      <c r="CN1532" s="4"/>
      <c r="CO1532" s="4"/>
      <c r="CP1532" s="4"/>
      <c r="CQ1532" s="4"/>
      <c r="CR1532" s="4"/>
      <c r="CS1532" s="4"/>
      <c r="CT1532" s="4"/>
      <c r="CU1532" s="4"/>
      <c r="CV1532" s="4"/>
      <c r="CW1532" s="4"/>
      <c r="CX1532" s="4"/>
      <c r="CY1532" s="4"/>
      <c r="CZ1532" s="4"/>
      <c r="DA1532" s="4"/>
      <c r="DB1532" s="4"/>
      <c r="DC1532" s="4"/>
      <c r="DD1532" s="4"/>
      <c r="DE1532" s="4"/>
      <c r="DF1532" s="4"/>
      <c r="DG1532" s="4"/>
      <c r="DH1532" s="4"/>
      <c r="DI1532" s="4"/>
      <c r="DJ1532" s="4"/>
      <c r="DK1532" s="4"/>
      <c r="DL1532" s="4"/>
      <c r="DM1532" s="4"/>
      <c r="DN1532" s="4"/>
      <c r="DO1532" s="4"/>
      <c r="DP1532" s="4"/>
      <c r="DQ1532" s="4"/>
      <c r="DR1532" s="4"/>
      <c r="DS1532" s="4"/>
      <c r="DT1532" s="4"/>
      <c r="DU1532" s="4"/>
      <c r="DV1532" s="4"/>
      <c r="DW1532" s="4"/>
      <c r="DX1532" s="4"/>
      <c r="DY1532" s="4"/>
      <c r="DZ1532" s="4"/>
      <c r="EA1532" s="4"/>
      <c r="EB1532" s="4"/>
      <c r="EC1532" s="4"/>
      <c r="ED1532" s="4"/>
      <c r="EE1532" s="4"/>
      <c r="EF1532" s="4"/>
      <c r="EG1532" s="4"/>
      <c r="EH1532" s="4"/>
      <c r="EI1532" s="4"/>
      <c r="EJ1532" s="4"/>
      <c r="EK1532" s="4"/>
      <c r="EL1532" s="4"/>
      <c r="EM1532" s="4"/>
      <c r="EN1532" s="4"/>
      <c r="EO1532" s="4"/>
      <c r="EP1532" s="4"/>
      <c r="EQ1532" s="4"/>
      <c r="ER1532" s="4"/>
      <c r="ES1532" s="4"/>
      <c r="ET1532" s="4"/>
      <c r="EU1532" s="4"/>
      <c r="EV1532" s="4"/>
      <c r="EW1532" s="4"/>
      <c r="EX1532" s="4"/>
      <c r="EY1532" s="4"/>
      <c r="EZ1532" s="4"/>
      <c r="FA1532" s="4"/>
      <c r="FB1532" s="4"/>
      <c r="FC1532" s="4"/>
      <c r="FD1532" s="4"/>
      <c r="FE1532" s="4"/>
      <c r="FF1532" s="4"/>
      <c r="FG1532" s="4"/>
      <c r="FH1532" s="4"/>
      <c r="FI1532" s="4"/>
      <c r="FJ1532" s="4"/>
      <c r="FK1532" s="4"/>
      <c r="FL1532" s="4"/>
      <c r="FM1532" s="4"/>
      <c r="FN1532" s="4"/>
      <c r="FO1532" s="4"/>
      <c r="FP1532" s="4"/>
      <c r="FQ1532" s="4"/>
      <c r="FR1532" s="4"/>
    </row>
    <row r="1533" spans="19:174" s="10" customFormat="1" x14ac:dyDescent="0.25">
      <c r="S1533" s="92"/>
      <c r="T1533" s="1"/>
      <c r="U1533" s="1"/>
      <c r="V1533" s="1"/>
      <c r="W1533" s="1"/>
      <c r="X1533" s="1"/>
      <c r="Y1533" s="1"/>
      <c r="Z1533" s="2"/>
      <c r="AA1533" s="2"/>
      <c r="AB1533" s="2"/>
      <c r="AC1533" s="2"/>
      <c r="AD1533" s="2"/>
      <c r="AE1533" s="2"/>
      <c r="AF1533" s="2"/>
      <c r="AG1533" s="2"/>
      <c r="AH1533" s="2"/>
      <c r="AI1533" s="2"/>
      <c r="AJ1533" s="2"/>
      <c r="AK1533" s="2"/>
      <c r="AL1533" s="2"/>
      <c r="AM1533" s="2"/>
      <c r="AN1533" s="2"/>
      <c r="AO1533" s="2"/>
      <c r="AP1533" s="2"/>
      <c r="AQ1533" s="2"/>
      <c r="AR1533" s="2"/>
      <c r="AS1533" s="2"/>
      <c r="AT1533" s="2"/>
      <c r="AU1533" s="2"/>
      <c r="AV1533" s="2"/>
      <c r="AW1533" s="2"/>
      <c r="AX1533" s="2"/>
      <c r="AY1533" s="2"/>
      <c r="AZ1533" s="2"/>
      <c r="BA1533" s="2"/>
      <c r="BB1533" s="2"/>
      <c r="BC1533" s="2"/>
      <c r="BD1533" s="2"/>
      <c r="BE1533" s="2"/>
      <c r="BF1533" s="2"/>
      <c r="BG1533" s="2"/>
      <c r="BH1533" s="2"/>
      <c r="BI1533" s="2"/>
      <c r="BJ1533" s="2"/>
      <c r="BK1533" s="2"/>
      <c r="BL1533" s="2"/>
      <c r="BM1533" s="2"/>
      <c r="BN1533" s="2"/>
      <c r="BO1533" s="2"/>
      <c r="BP1533" s="2"/>
      <c r="BQ1533" s="3"/>
      <c r="BR1533" s="4"/>
      <c r="BS1533" s="4"/>
      <c r="BT1533" s="4"/>
      <c r="BU1533" s="4"/>
      <c r="BV1533" s="4"/>
      <c r="BW1533" s="4"/>
      <c r="BX1533" s="4"/>
      <c r="BY1533" s="4"/>
      <c r="BZ1533" s="4"/>
      <c r="CA1533" s="4"/>
      <c r="CB1533" s="4"/>
      <c r="CC1533" s="4"/>
      <c r="CD1533" s="4"/>
      <c r="CE1533" s="4"/>
      <c r="CF1533" s="4"/>
      <c r="CG1533" s="4"/>
      <c r="CH1533" s="4"/>
      <c r="CI1533" s="4"/>
      <c r="CJ1533" s="4"/>
      <c r="CK1533" s="4"/>
      <c r="CL1533" s="4"/>
      <c r="CM1533" s="4"/>
      <c r="CN1533" s="4"/>
      <c r="CO1533" s="4"/>
      <c r="CP1533" s="4"/>
      <c r="CQ1533" s="4"/>
      <c r="CR1533" s="4"/>
      <c r="CS1533" s="4"/>
      <c r="CT1533" s="4"/>
      <c r="CU1533" s="4"/>
      <c r="CV1533" s="4"/>
      <c r="CW1533" s="4"/>
      <c r="CX1533" s="4"/>
      <c r="CY1533" s="4"/>
      <c r="CZ1533" s="4"/>
      <c r="DA1533" s="4"/>
      <c r="DB1533" s="4"/>
      <c r="DC1533" s="4"/>
      <c r="DD1533" s="4"/>
      <c r="DE1533" s="4"/>
      <c r="DF1533" s="4"/>
      <c r="DG1533" s="4"/>
      <c r="DH1533" s="4"/>
      <c r="DI1533" s="4"/>
      <c r="DJ1533" s="4"/>
      <c r="DK1533" s="4"/>
      <c r="DL1533" s="4"/>
      <c r="DM1533" s="4"/>
      <c r="DN1533" s="4"/>
      <c r="DO1533" s="4"/>
      <c r="DP1533" s="4"/>
      <c r="DQ1533" s="4"/>
      <c r="DR1533" s="4"/>
      <c r="DS1533" s="4"/>
      <c r="DT1533" s="4"/>
      <c r="DU1533" s="4"/>
      <c r="DV1533" s="4"/>
      <c r="DW1533" s="4"/>
      <c r="DX1533" s="4"/>
      <c r="DY1533" s="4"/>
      <c r="DZ1533" s="4"/>
      <c r="EA1533" s="4"/>
      <c r="EB1533" s="4"/>
      <c r="EC1533" s="4"/>
      <c r="ED1533" s="4"/>
      <c r="EE1533" s="4"/>
      <c r="EF1533" s="4"/>
      <c r="EG1533" s="4"/>
      <c r="EH1533" s="4"/>
      <c r="EI1533" s="4"/>
      <c r="EJ1533" s="4"/>
      <c r="EK1533" s="4"/>
      <c r="EL1533" s="4"/>
      <c r="EM1533" s="4"/>
      <c r="EN1533" s="4"/>
      <c r="EO1533" s="4"/>
      <c r="EP1533" s="4"/>
      <c r="EQ1533" s="4"/>
      <c r="ER1533" s="4"/>
      <c r="ES1533" s="4"/>
      <c r="ET1533" s="4"/>
      <c r="EU1533" s="4"/>
      <c r="EV1533" s="4"/>
      <c r="EW1533" s="4"/>
      <c r="EX1533" s="4"/>
      <c r="EY1533" s="4"/>
      <c r="EZ1533" s="4"/>
      <c r="FA1533" s="4"/>
      <c r="FB1533" s="4"/>
      <c r="FC1533" s="4"/>
      <c r="FD1533" s="4"/>
      <c r="FE1533" s="4"/>
      <c r="FF1533" s="4"/>
      <c r="FG1533" s="4"/>
      <c r="FH1533" s="4"/>
      <c r="FI1533" s="4"/>
      <c r="FJ1533" s="4"/>
      <c r="FK1533" s="4"/>
      <c r="FL1533" s="4"/>
      <c r="FM1533" s="4"/>
      <c r="FN1533" s="4"/>
      <c r="FO1533" s="4"/>
      <c r="FP1533" s="4"/>
      <c r="FQ1533" s="4"/>
      <c r="FR1533" s="4"/>
    </row>
    <row r="1534" spans="19:174" s="10" customFormat="1" x14ac:dyDescent="0.25">
      <c r="S1534" s="92"/>
      <c r="T1534" s="1"/>
      <c r="U1534" s="1"/>
      <c r="V1534" s="1"/>
      <c r="W1534" s="1"/>
      <c r="X1534" s="1"/>
      <c r="Y1534" s="1"/>
      <c r="Z1534" s="2"/>
      <c r="AA1534" s="2"/>
      <c r="AB1534" s="2"/>
      <c r="AC1534" s="2"/>
      <c r="AD1534" s="2"/>
      <c r="AE1534" s="2"/>
      <c r="AF1534" s="2"/>
      <c r="AG1534" s="2"/>
      <c r="AH1534" s="2"/>
      <c r="AI1534" s="2"/>
      <c r="AJ1534" s="2"/>
      <c r="AK1534" s="2"/>
      <c r="AL1534" s="2"/>
      <c r="AM1534" s="2"/>
      <c r="AN1534" s="2"/>
      <c r="AO1534" s="2"/>
      <c r="AP1534" s="2"/>
      <c r="AQ1534" s="2"/>
      <c r="AR1534" s="2"/>
      <c r="AS1534" s="2"/>
      <c r="AT1534" s="2"/>
      <c r="AU1534" s="2"/>
      <c r="AV1534" s="2"/>
      <c r="AW1534" s="2"/>
      <c r="AX1534" s="2"/>
      <c r="AY1534" s="2"/>
      <c r="AZ1534" s="2"/>
      <c r="BA1534" s="2"/>
      <c r="BB1534" s="2"/>
      <c r="BC1534" s="2"/>
      <c r="BD1534" s="2"/>
      <c r="BE1534" s="2"/>
      <c r="BF1534" s="2"/>
      <c r="BG1534" s="2"/>
      <c r="BH1534" s="2"/>
      <c r="BI1534" s="2"/>
      <c r="BJ1534" s="2"/>
      <c r="BK1534" s="2"/>
      <c r="BL1534" s="2"/>
      <c r="BM1534" s="2"/>
      <c r="BN1534" s="2"/>
      <c r="BO1534" s="2"/>
      <c r="BP1534" s="2"/>
      <c r="BQ1534" s="3"/>
      <c r="BR1534" s="4"/>
      <c r="BS1534" s="4"/>
      <c r="BT1534" s="4"/>
      <c r="BU1534" s="4"/>
      <c r="BV1534" s="4"/>
      <c r="BW1534" s="4"/>
      <c r="BX1534" s="4"/>
      <c r="BY1534" s="4"/>
      <c r="BZ1534" s="4"/>
      <c r="CA1534" s="4"/>
      <c r="CB1534" s="4"/>
      <c r="CC1534" s="4"/>
      <c r="CD1534" s="4"/>
      <c r="CE1534" s="4"/>
      <c r="CF1534" s="4"/>
      <c r="CG1534" s="4"/>
      <c r="CH1534" s="4"/>
      <c r="CI1534" s="4"/>
      <c r="CJ1534" s="4"/>
      <c r="CK1534" s="4"/>
      <c r="CL1534" s="4"/>
      <c r="CM1534" s="4"/>
      <c r="CN1534" s="4"/>
      <c r="CO1534" s="4"/>
      <c r="CP1534" s="4"/>
      <c r="CQ1534" s="4"/>
      <c r="CR1534" s="4"/>
      <c r="CS1534" s="4"/>
      <c r="CT1534" s="4"/>
      <c r="CU1534" s="4"/>
      <c r="CV1534" s="4"/>
      <c r="CW1534" s="4"/>
      <c r="CX1534" s="4"/>
      <c r="CY1534" s="4"/>
      <c r="CZ1534" s="4"/>
      <c r="DA1534" s="4"/>
      <c r="DB1534" s="4"/>
      <c r="DC1534" s="4"/>
      <c r="DD1534" s="4"/>
      <c r="DE1534" s="4"/>
      <c r="DF1534" s="4"/>
      <c r="DG1534" s="4"/>
      <c r="DH1534" s="4"/>
      <c r="DI1534" s="4"/>
      <c r="DJ1534" s="4"/>
      <c r="DK1534" s="4"/>
      <c r="DL1534" s="4"/>
      <c r="DM1534" s="4"/>
      <c r="DN1534" s="4"/>
      <c r="DO1534" s="4"/>
      <c r="DP1534" s="4"/>
      <c r="DQ1534" s="4"/>
      <c r="DR1534" s="4"/>
      <c r="DS1534" s="4"/>
      <c r="DT1534" s="4"/>
      <c r="DU1534" s="4"/>
      <c r="DV1534" s="4"/>
      <c r="DW1534" s="4"/>
      <c r="DX1534" s="4"/>
      <c r="DY1534" s="4"/>
      <c r="DZ1534" s="4"/>
      <c r="EA1534" s="4"/>
      <c r="EB1534" s="4"/>
      <c r="EC1534" s="4"/>
      <c r="ED1534" s="4"/>
      <c r="EE1534" s="4"/>
      <c r="EF1534" s="4"/>
      <c r="EG1534" s="4"/>
      <c r="EH1534" s="4"/>
      <c r="EI1534" s="4"/>
      <c r="EJ1534" s="4"/>
      <c r="EK1534" s="4"/>
      <c r="EL1534" s="4"/>
      <c r="EM1534" s="4"/>
      <c r="EN1534" s="4"/>
      <c r="EO1534" s="4"/>
      <c r="EP1534" s="4"/>
      <c r="EQ1534" s="4"/>
      <c r="ER1534" s="4"/>
      <c r="ES1534" s="4"/>
      <c r="ET1534" s="4"/>
      <c r="EU1534" s="4"/>
      <c r="EV1534" s="4"/>
      <c r="EW1534" s="4"/>
      <c r="EX1534" s="4"/>
      <c r="EY1534" s="4"/>
      <c r="EZ1534" s="4"/>
      <c r="FA1534" s="4"/>
      <c r="FB1534" s="4"/>
      <c r="FC1534" s="4"/>
      <c r="FD1534" s="4"/>
      <c r="FE1534" s="4"/>
      <c r="FF1534" s="4"/>
      <c r="FG1534" s="4"/>
      <c r="FH1534" s="4"/>
      <c r="FI1534" s="4"/>
      <c r="FJ1534" s="4"/>
      <c r="FK1534" s="4"/>
      <c r="FL1534" s="4"/>
      <c r="FM1534" s="4"/>
      <c r="FN1534" s="4"/>
      <c r="FO1534" s="4"/>
      <c r="FP1534" s="4"/>
      <c r="FQ1534" s="4"/>
      <c r="FR1534" s="4"/>
    </row>
    <row r="1535" spans="19:174" s="10" customFormat="1" x14ac:dyDescent="0.25">
      <c r="S1535" s="92"/>
      <c r="T1535" s="1"/>
      <c r="U1535" s="1"/>
      <c r="V1535" s="1"/>
      <c r="W1535" s="1"/>
      <c r="X1535" s="1"/>
      <c r="Y1535" s="1"/>
      <c r="Z1535" s="2"/>
      <c r="AA1535" s="2"/>
      <c r="AB1535" s="2"/>
      <c r="AC1535" s="2"/>
      <c r="AD1535" s="2"/>
      <c r="AE1535" s="2"/>
      <c r="AF1535" s="2"/>
      <c r="AG1535" s="2"/>
      <c r="AH1535" s="2"/>
      <c r="AI1535" s="2"/>
      <c r="AJ1535" s="2"/>
      <c r="AK1535" s="2"/>
      <c r="AL1535" s="2"/>
      <c r="AM1535" s="2"/>
      <c r="AN1535" s="2"/>
      <c r="AO1535" s="2"/>
      <c r="AP1535" s="2"/>
      <c r="AQ1535" s="2"/>
      <c r="AR1535" s="2"/>
      <c r="AS1535" s="2"/>
      <c r="AT1535" s="2"/>
      <c r="AU1535" s="2"/>
      <c r="AV1535" s="2"/>
      <c r="AW1535" s="2"/>
      <c r="AX1535" s="2"/>
      <c r="AY1535" s="2"/>
      <c r="AZ1535" s="2"/>
      <c r="BA1535" s="2"/>
      <c r="BB1535" s="2"/>
      <c r="BC1535" s="2"/>
      <c r="BD1535" s="2"/>
      <c r="BE1535" s="2"/>
      <c r="BF1535" s="2"/>
      <c r="BG1535" s="2"/>
      <c r="BH1535" s="2"/>
      <c r="BI1535" s="2"/>
      <c r="BJ1535" s="2"/>
      <c r="BK1535" s="2"/>
      <c r="BL1535" s="2"/>
      <c r="BM1535" s="2"/>
      <c r="BN1535" s="2"/>
      <c r="BO1535" s="2"/>
      <c r="BP1535" s="2"/>
      <c r="BQ1535" s="3"/>
      <c r="BR1535" s="4"/>
      <c r="BS1535" s="4"/>
      <c r="BT1535" s="4"/>
      <c r="BU1535" s="4"/>
      <c r="BV1535" s="4"/>
      <c r="BW1535" s="4"/>
      <c r="BX1535" s="4"/>
      <c r="BY1535" s="4"/>
      <c r="BZ1535" s="4"/>
      <c r="CA1535" s="4"/>
      <c r="CB1535" s="4"/>
      <c r="CC1535" s="4"/>
      <c r="CD1535" s="4"/>
      <c r="CE1535" s="4"/>
      <c r="CF1535" s="4"/>
      <c r="CG1535" s="4"/>
      <c r="CH1535" s="4"/>
      <c r="CI1535" s="4"/>
      <c r="CJ1535" s="4"/>
      <c r="CK1535" s="4"/>
      <c r="CL1535" s="4"/>
      <c r="CM1535" s="4"/>
      <c r="CN1535" s="4"/>
      <c r="CO1535" s="4"/>
      <c r="CP1535" s="4"/>
      <c r="CQ1535" s="4"/>
      <c r="CR1535" s="4"/>
      <c r="CS1535" s="4"/>
      <c r="CT1535" s="4"/>
      <c r="CU1535" s="4"/>
      <c r="CV1535" s="4"/>
      <c r="CW1535" s="4"/>
      <c r="CX1535" s="4"/>
      <c r="CY1535" s="4"/>
      <c r="CZ1535" s="4"/>
      <c r="DA1535" s="4"/>
      <c r="DB1535" s="4"/>
      <c r="DC1535" s="4"/>
      <c r="DD1535" s="4"/>
      <c r="DE1535" s="4"/>
      <c r="DF1535" s="4"/>
      <c r="DG1535" s="4"/>
      <c r="DH1535" s="4"/>
      <c r="DI1535" s="4"/>
      <c r="DJ1535" s="4"/>
      <c r="DK1535" s="4"/>
      <c r="DL1535" s="4"/>
      <c r="DM1535" s="4"/>
      <c r="DN1535" s="4"/>
      <c r="DO1535" s="4"/>
      <c r="DP1535" s="4"/>
      <c r="DQ1535" s="4"/>
      <c r="DR1535" s="4"/>
      <c r="DS1535" s="4"/>
      <c r="DT1535" s="4"/>
      <c r="DU1535" s="4"/>
      <c r="DV1535" s="4"/>
      <c r="DW1535" s="4"/>
      <c r="DX1535" s="4"/>
      <c r="DY1535" s="4"/>
      <c r="DZ1535" s="4"/>
      <c r="EA1535" s="4"/>
      <c r="EB1535" s="4"/>
      <c r="EC1535" s="4"/>
      <c r="ED1535" s="4"/>
      <c r="EE1535" s="4"/>
      <c r="EF1535" s="4"/>
      <c r="EG1535" s="4"/>
      <c r="EH1535" s="4"/>
      <c r="EI1535" s="4"/>
      <c r="EJ1535" s="4"/>
      <c r="EK1535" s="4"/>
      <c r="EL1535" s="4"/>
      <c r="EM1535" s="4"/>
      <c r="EN1535" s="4"/>
      <c r="EO1535" s="4"/>
      <c r="EP1535" s="4"/>
      <c r="EQ1535" s="4"/>
      <c r="ER1535" s="4"/>
      <c r="ES1535" s="4"/>
      <c r="ET1535" s="4"/>
      <c r="EU1535" s="4"/>
      <c r="EV1535" s="4"/>
      <c r="EW1535" s="4"/>
      <c r="EX1535" s="4"/>
      <c r="EY1535" s="4"/>
      <c r="EZ1535" s="4"/>
      <c r="FA1535" s="4"/>
      <c r="FB1535" s="4"/>
      <c r="FC1535" s="4"/>
      <c r="FD1535" s="4"/>
      <c r="FE1535" s="4"/>
      <c r="FF1535" s="4"/>
      <c r="FG1535" s="4"/>
      <c r="FH1535" s="4"/>
      <c r="FI1535" s="4"/>
      <c r="FJ1535" s="4"/>
      <c r="FK1535" s="4"/>
      <c r="FL1535" s="4"/>
      <c r="FM1535" s="4"/>
      <c r="FN1535" s="4"/>
      <c r="FO1535" s="4"/>
      <c r="FP1535" s="4"/>
      <c r="FQ1535" s="4"/>
      <c r="FR1535" s="4"/>
    </row>
    <row r="1536" spans="19:174" s="10" customFormat="1" x14ac:dyDescent="0.25">
      <c r="S1536" s="92"/>
      <c r="T1536" s="1"/>
      <c r="U1536" s="1"/>
      <c r="V1536" s="1"/>
      <c r="W1536" s="1"/>
      <c r="X1536" s="1"/>
      <c r="Y1536" s="1"/>
      <c r="Z1536" s="2"/>
      <c r="AA1536" s="2"/>
      <c r="AB1536" s="2"/>
      <c r="AC1536" s="2"/>
      <c r="AD1536" s="2"/>
      <c r="AE1536" s="2"/>
      <c r="AF1536" s="2"/>
      <c r="AG1536" s="2"/>
      <c r="AH1536" s="2"/>
      <c r="AI1536" s="2"/>
      <c r="AJ1536" s="2"/>
      <c r="AK1536" s="2"/>
      <c r="AL1536" s="2"/>
      <c r="AM1536" s="2"/>
      <c r="AN1536" s="2"/>
      <c r="AO1536" s="2"/>
      <c r="AP1536" s="2"/>
      <c r="AQ1536" s="2"/>
      <c r="AR1536" s="2"/>
      <c r="AS1536" s="2"/>
      <c r="AT1536" s="2"/>
      <c r="AU1536" s="2"/>
      <c r="AV1536" s="2"/>
      <c r="AW1536" s="2"/>
      <c r="AX1536" s="2"/>
      <c r="AY1536" s="2"/>
      <c r="AZ1536" s="2"/>
      <c r="BA1536" s="2"/>
      <c r="BB1536" s="2"/>
      <c r="BC1536" s="2"/>
      <c r="BD1536" s="2"/>
      <c r="BE1536" s="2"/>
      <c r="BF1536" s="2"/>
      <c r="BG1536" s="2"/>
      <c r="BH1536" s="2"/>
      <c r="BI1536" s="2"/>
      <c r="BJ1536" s="2"/>
      <c r="BK1536" s="2"/>
      <c r="BL1536" s="2"/>
      <c r="BM1536" s="2"/>
      <c r="BN1536" s="2"/>
      <c r="BO1536" s="2"/>
      <c r="BP1536" s="2"/>
      <c r="BQ1536" s="3"/>
      <c r="BR1536" s="4"/>
      <c r="BS1536" s="4"/>
      <c r="BT1536" s="4"/>
      <c r="BU1536" s="4"/>
      <c r="BV1536" s="4"/>
      <c r="BW1536" s="4"/>
      <c r="BX1536" s="4"/>
      <c r="BY1536" s="4"/>
      <c r="BZ1536" s="4"/>
      <c r="CA1536" s="4"/>
      <c r="CB1536" s="4"/>
      <c r="CC1536" s="4"/>
      <c r="CD1536" s="4"/>
      <c r="CE1536" s="4"/>
      <c r="CF1536" s="4"/>
      <c r="CG1536" s="4"/>
      <c r="CH1536" s="4"/>
      <c r="CI1536" s="4"/>
      <c r="CJ1536" s="4"/>
      <c r="CK1536" s="4"/>
      <c r="CL1536" s="4"/>
      <c r="CM1536" s="4"/>
      <c r="CN1536" s="4"/>
      <c r="CO1536" s="4"/>
      <c r="CP1536" s="4"/>
      <c r="CQ1536" s="4"/>
      <c r="CR1536" s="4"/>
      <c r="CS1536" s="4"/>
      <c r="CT1536" s="4"/>
      <c r="CU1536" s="4"/>
      <c r="CV1536" s="4"/>
      <c r="CW1536" s="4"/>
      <c r="CX1536" s="4"/>
      <c r="CY1536" s="4"/>
      <c r="CZ1536" s="4"/>
      <c r="DA1536" s="4"/>
      <c r="DB1536" s="4"/>
      <c r="DC1536" s="4"/>
      <c r="DD1536" s="4"/>
      <c r="DE1536" s="4"/>
      <c r="DF1536" s="4"/>
      <c r="DG1536" s="4"/>
      <c r="DH1536" s="4"/>
      <c r="DI1536" s="4"/>
      <c r="DJ1536" s="4"/>
      <c r="DK1536" s="4"/>
      <c r="DL1536" s="4"/>
      <c r="DM1536" s="4"/>
      <c r="DN1536" s="4"/>
      <c r="DO1536" s="4"/>
      <c r="DP1536" s="4"/>
      <c r="DQ1536" s="4"/>
      <c r="DR1536" s="4"/>
      <c r="DS1536" s="4"/>
      <c r="DT1536" s="4"/>
      <c r="DU1536" s="4"/>
      <c r="DV1536" s="4"/>
      <c r="DW1536" s="4"/>
      <c r="DX1536" s="4"/>
      <c r="DY1536" s="4"/>
      <c r="DZ1536" s="4"/>
      <c r="EA1536" s="4"/>
      <c r="EB1536" s="4"/>
      <c r="EC1536" s="4"/>
      <c r="ED1536" s="4"/>
      <c r="EE1536" s="4"/>
      <c r="EF1536" s="4"/>
      <c r="EG1536" s="4"/>
      <c r="EH1536" s="4"/>
      <c r="EI1536" s="4"/>
      <c r="EJ1536" s="4"/>
      <c r="EK1536" s="4"/>
      <c r="EL1536" s="4"/>
      <c r="EM1536" s="4"/>
      <c r="EN1536" s="4"/>
      <c r="EO1536" s="4"/>
      <c r="EP1536" s="4"/>
      <c r="EQ1536" s="4"/>
      <c r="ER1536" s="4"/>
      <c r="ES1536" s="4"/>
      <c r="ET1536" s="4"/>
      <c r="EU1536" s="4"/>
      <c r="EV1536" s="4"/>
      <c r="EW1536" s="4"/>
      <c r="EX1536" s="4"/>
      <c r="EY1536" s="4"/>
      <c r="EZ1536" s="4"/>
      <c r="FA1536" s="4"/>
      <c r="FB1536" s="4"/>
      <c r="FC1536" s="4"/>
      <c r="FD1536" s="4"/>
      <c r="FE1536" s="4"/>
      <c r="FF1536" s="4"/>
      <c r="FG1536" s="4"/>
      <c r="FH1536" s="4"/>
      <c r="FI1536" s="4"/>
      <c r="FJ1536" s="4"/>
      <c r="FK1536" s="4"/>
      <c r="FL1536" s="4"/>
      <c r="FM1536" s="4"/>
      <c r="FN1536" s="4"/>
      <c r="FO1536" s="4"/>
      <c r="FP1536" s="4"/>
      <c r="FQ1536" s="4"/>
      <c r="FR1536" s="4"/>
    </row>
    <row r="1537" spans="19:174" s="10" customFormat="1" x14ac:dyDescent="0.25">
      <c r="S1537" s="92"/>
      <c r="T1537" s="1"/>
      <c r="U1537" s="1"/>
      <c r="V1537" s="1"/>
      <c r="W1537" s="1"/>
      <c r="X1537" s="1"/>
      <c r="Y1537" s="1"/>
      <c r="Z1537" s="2"/>
      <c r="AA1537" s="2"/>
      <c r="AB1537" s="2"/>
      <c r="AC1537" s="2"/>
      <c r="AD1537" s="2"/>
      <c r="AE1537" s="2"/>
      <c r="AF1537" s="2"/>
      <c r="AG1537" s="2"/>
      <c r="AH1537" s="2"/>
      <c r="AI1537" s="2"/>
      <c r="AJ1537" s="2"/>
      <c r="AK1537" s="2"/>
      <c r="AL1537" s="2"/>
      <c r="AM1537" s="2"/>
      <c r="AN1537" s="2"/>
      <c r="AO1537" s="2"/>
      <c r="AP1537" s="2"/>
      <c r="AQ1537" s="2"/>
      <c r="AR1537" s="2"/>
      <c r="AS1537" s="2"/>
      <c r="AT1537" s="2"/>
      <c r="AU1537" s="2"/>
      <c r="AV1537" s="2"/>
      <c r="AW1537" s="2"/>
      <c r="AX1537" s="2"/>
      <c r="AY1537" s="2"/>
      <c r="AZ1537" s="2"/>
      <c r="BA1537" s="2"/>
      <c r="BB1537" s="2"/>
      <c r="BC1537" s="2"/>
      <c r="BD1537" s="2"/>
      <c r="BE1537" s="2"/>
      <c r="BF1537" s="2"/>
      <c r="BG1537" s="2"/>
      <c r="BH1537" s="2"/>
      <c r="BI1537" s="2"/>
      <c r="BJ1537" s="2"/>
      <c r="BK1537" s="2"/>
      <c r="BL1537" s="2"/>
      <c r="BM1537" s="2"/>
      <c r="BN1537" s="2"/>
      <c r="BO1537" s="2"/>
      <c r="BP1537" s="2"/>
      <c r="BQ1537" s="3"/>
      <c r="BR1537" s="4"/>
      <c r="BS1537" s="4"/>
      <c r="BT1537" s="4"/>
      <c r="BU1537" s="4"/>
      <c r="BV1537" s="4"/>
      <c r="BW1537" s="4"/>
      <c r="BX1537" s="4"/>
      <c r="BY1537" s="4"/>
      <c r="BZ1537" s="4"/>
      <c r="CA1537" s="4"/>
      <c r="CB1537" s="4"/>
      <c r="CC1537" s="4"/>
      <c r="CD1537" s="4"/>
      <c r="CE1537" s="4"/>
      <c r="CF1537" s="4"/>
      <c r="CG1537" s="4"/>
      <c r="CH1537" s="4"/>
      <c r="CI1537" s="4"/>
      <c r="CJ1537" s="4"/>
      <c r="CK1537" s="4"/>
      <c r="CL1537" s="4"/>
      <c r="CM1537" s="4"/>
      <c r="CN1537" s="4"/>
      <c r="CO1537" s="4"/>
      <c r="CP1537" s="4"/>
      <c r="CQ1537" s="4"/>
      <c r="CR1537" s="4"/>
      <c r="CS1537" s="4"/>
      <c r="CT1537" s="4"/>
      <c r="CU1537" s="4"/>
      <c r="CV1537" s="4"/>
      <c r="CW1537" s="4"/>
      <c r="CX1537" s="4"/>
      <c r="CY1537" s="4"/>
      <c r="CZ1537" s="4"/>
      <c r="DA1537" s="4"/>
      <c r="DB1537" s="4"/>
      <c r="DC1537" s="4"/>
      <c r="DD1537" s="4"/>
      <c r="DE1537" s="4"/>
      <c r="DF1537" s="4"/>
      <c r="DG1537" s="4"/>
      <c r="DH1537" s="4"/>
      <c r="DI1537" s="4"/>
      <c r="DJ1537" s="4"/>
      <c r="DK1537" s="4"/>
      <c r="DL1537" s="4"/>
      <c r="DM1537" s="4"/>
      <c r="DN1537" s="4"/>
      <c r="DO1537" s="4"/>
      <c r="DP1537" s="4"/>
      <c r="DQ1537" s="4"/>
      <c r="DR1537" s="4"/>
      <c r="DS1537" s="4"/>
      <c r="DT1537" s="4"/>
      <c r="DU1537" s="4"/>
      <c r="DV1537" s="4"/>
      <c r="DW1537" s="4"/>
      <c r="DX1537" s="4"/>
      <c r="DY1537" s="4"/>
      <c r="DZ1537" s="4"/>
      <c r="EA1537" s="4"/>
      <c r="EB1537" s="4"/>
      <c r="EC1537" s="4"/>
      <c r="ED1537" s="4"/>
      <c r="EE1537" s="4"/>
      <c r="EF1537" s="4"/>
      <c r="EG1537" s="4"/>
      <c r="EH1537" s="4"/>
      <c r="EI1537" s="4"/>
      <c r="EJ1537" s="4"/>
      <c r="EK1537" s="4"/>
      <c r="EL1537" s="4"/>
      <c r="EM1537" s="4"/>
      <c r="EN1537" s="4"/>
      <c r="EO1537" s="4"/>
      <c r="EP1537" s="4"/>
      <c r="EQ1537" s="4"/>
      <c r="ER1537" s="4"/>
      <c r="ES1537" s="4"/>
      <c r="ET1537" s="4"/>
      <c r="EU1537" s="4"/>
      <c r="EV1537" s="4"/>
      <c r="EW1537" s="4"/>
      <c r="EX1537" s="4"/>
      <c r="EY1537" s="4"/>
      <c r="EZ1537" s="4"/>
      <c r="FA1537" s="4"/>
      <c r="FB1537" s="4"/>
      <c r="FC1537" s="4"/>
      <c r="FD1537" s="4"/>
      <c r="FE1537" s="4"/>
      <c r="FF1537" s="4"/>
      <c r="FG1537" s="4"/>
      <c r="FH1537" s="4"/>
      <c r="FI1537" s="4"/>
      <c r="FJ1537" s="4"/>
      <c r="FK1537" s="4"/>
      <c r="FL1537" s="4"/>
      <c r="FM1537" s="4"/>
      <c r="FN1537" s="4"/>
      <c r="FO1537" s="4"/>
      <c r="FP1537" s="4"/>
      <c r="FQ1537" s="4"/>
      <c r="FR1537" s="4"/>
    </row>
    <row r="1538" spans="19:174" s="10" customFormat="1" x14ac:dyDescent="0.25">
      <c r="S1538" s="92"/>
      <c r="T1538" s="1"/>
      <c r="U1538" s="1"/>
      <c r="V1538" s="1"/>
      <c r="W1538" s="1"/>
      <c r="X1538" s="1"/>
      <c r="Y1538" s="1"/>
      <c r="Z1538" s="2"/>
      <c r="AA1538" s="2"/>
      <c r="AB1538" s="2"/>
      <c r="AC1538" s="2"/>
      <c r="AD1538" s="2"/>
      <c r="AE1538" s="2"/>
      <c r="AF1538" s="2"/>
      <c r="AG1538" s="2"/>
      <c r="AH1538" s="2"/>
      <c r="AI1538" s="2"/>
      <c r="AJ1538" s="2"/>
      <c r="AK1538" s="2"/>
      <c r="AL1538" s="2"/>
      <c r="AM1538" s="2"/>
      <c r="AN1538" s="2"/>
      <c r="AO1538" s="2"/>
      <c r="AP1538" s="2"/>
      <c r="AQ1538" s="2"/>
      <c r="AR1538" s="2"/>
      <c r="AS1538" s="2"/>
      <c r="AT1538" s="2"/>
      <c r="AU1538" s="2"/>
      <c r="AV1538" s="2"/>
      <c r="AW1538" s="2"/>
      <c r="AX1538" s="2"/>
      <c r="AY1538" s="2"/>
      <c r="AZ1538" s="2"/>
      <c r="BA1538" s="2"/>
      <c r="BB1538" s="2"/>
      <c r="BC1538" s="2"/>
      <c r="BD1538" s="2"/>
      <c r="BE1538" s="2"/>
      <c r="BF1538" s="2"/>
      <c r="BG1538" s="2"/>
      <c r="BH1538" s="2"/>
      <c r="BI1538" s="2"/>
      <c r="BJ1538" s="2"/>
      <c r="BK1538" s="2"/>
      <c r="BL1538" s="2"/>
      <c r="BM1538" s="2"/>
      <c r="BN1538" s="2"/>
      <c r="BO1538" s="2"/>
      <c r="BP1538" s="2"/>
      <c r="BQ1538" s="3"/>
      <c r="BR1538" s="4"/>
      <c r="BS1538" s="4"/>
      <c r="BT1538" s="4"/>
      <c r="BU1538" s="4"/>
      <c r="BV1538" s="4"/>
      <c r="BW1538" s="4"/>
      <c r="BX1538" s="4"/>
      <c r="BY1538" s="4"/>
      <c r="BZ1538" s="4"/>
      <c r="CA1538" s="4"/>
      <c r="CB1538" s="4"/>
      <c r="CC1538" s="4"/>
      <c r="CD1538" s="4"/>
      <c r="CE1538" s="4"/>
      <c r="CF1538" s="4"/>
      <c r="CG1538" s="4"/>
      <c r="CH1538" s="4"/>
      <c r="CI1538" s="4"/>
      <c r="CJ1538" s="4"/>
      <c r="CK1538" s="4"/>
      <c r="CL1538" s="4"/>
      <c r="CM1538" s="4"/>
      <c r="CN1538" s="4"/>
      <c r="CO1538" s="4"/>
      <c r="CP1538" s="4"/>
      <c r="CQ1538" s="4"/>
      <c r="CR1538" s="4"/>
      <c r="CS1538" s="4"/>
      <c r="CT1538" s="4"/>
      <c r="CU1538" s="4"/>
      <c r="CV1538" s="4"/>
      <c r="CW1538" s="4"/>
      <c r="CX1538" s="4"/>
      <c r="CY1538" s="4"/>
      <c r="CZ1538" s="4"/>
      <c r="DA1538" s="4"/>
      <c r="DB1538" s="4"/>
      <c r="DC1538" s="4"/>
      <c r="DD1538" s="4"/>
      <c r="DE1538" s="4"/>
      <c r="DF1538" s="4"/>
      <c r="DG1538" s="4"/>
      <c r="DH1538" s="4"/>
      <c r="DI1538" s="4"/>
      <c r="DJ1538" s="4"/>
      <c r="DK1538" s="4"/>
      <c r="DL1538" s="4"/>
      <c r="DM1538" s="4"/>
      <c r="DN1538" s="4"/>
      <c r="DO1538" s="4"/>
      <c r="DP1538" s="4"/>
      <c r="DQ1538" s="4"/>
      <c r="DR1538" s="4"/>
      <c r="DS1538" s="4"/>
      <c r="DT1538" s="4"/>
      <c r="DU1538" s="4"/>
      <c r="DV1538" s="4"/>
      <c r="DW1538" s="4"/>
      <c r="DX1538" s="4"/>
      <c r="DY1538" s="4"/>
      <c r="DZ1538" s="4"/>
      <c r="EA1538" s="4"/>
      <c r="EB1538" s="4"/>
      <c r="EC1538" s="4"/>
      <c r="ED1538" s="4"/>
      <c r="EE1538" s="4"/>
      <c r="EF1538" s="4"/>
      <c r="EG1538" s="4"/>
      <c r="EH1538" s="4"/>
      <c r="EI1538" s="4"/>
      <c r="EJ1538" s="4"/>
      <c r="EK1538" s="4"/>
      <c r="EL1538" s="4"/>
      <c r="EM1538" s="4"/>
      <c r="EN1538" s="4"/>
      <c r="EO1538" s="4"/>
      <c r="EP1538" s="4"/>
      <c r="EQ1538" s="4"/>
      <c r="ER1538" s="4"/>
      <c r="ES1538" s="4"/>
      <c r="ET1538" s="4"/>
      <c r="EU1538" s="4"/>
      <c r="EV1538" s="4"/>
      <c r="EW1538" s="4"/>
      <c r="EX1538" s="4"/>
      <c r="EY1538" s="4"/>
      <c r="EZ1538" s="4"/>
      <c r="FA1538" s="4"/>
      <c r="FB1538" s="4"/>
      <c r="FC1538" s="4"/>
      <c r="FD1538" s="4"/>
      <c r="FE1538" s="4"/>
      <c r="FF1538" s="4"/>
      <c r="FG1538" s="4"/>
      <c r="FH1538" s="4"/>
      <c r="FI1538" s="4"/>
      <c r="FJ1538" s="4"/>
      <c r="FK1538" s="4"/>
      <c r="FL1538" s="4"/>
      <c r="FM1538" s="4"/>
      <c r="FN1538" s="4"/>
      <c r="FO1538" s="4"/>
      <c r="FP1538" s="4"/>
      <c r="FQ1538" s="4"/>
      <c r="FR1538" s="4"/>
    </row>
    <row r="1539" spans="19:174" s="10" customFormat="1" x14ac:dyDescent="0.25">
      <c r="S1539" s="92"/>
      <c r="T1539" s="1"/>
      <c r="U1539" s="1"/>
      <c r="V1539" s="1"/>
      <c r="W1539" s="1"/>
      <c r="X1539" s="1"/>
      <c r="Y1539" s="1"/>
      <c r="Z1539" s="2"/>
      <c r="AA1539" s="2"/>
      <c r="AB1539" s="2"/>
      <c r="AC1539" s="2"/>
      <c r="AD1539" s="2"/>
      <c r="AE1539" s="2"/>
      <c r="AF1539" s="2"/>
      <c r="AG1539" s="2"/>
      <c r="AH1539" s="2"/>
      <c r="AI1539" s="2"/>
      <c r="AJ1539" s="2"/>
      <c r="AK1539" s="2"/>
      <c r="AL1539" s="2"/>
      <c r="AM1539" s="2"/>
      <c r="AN1539" s="2"/>
      <c r="AO1539" s="2"/>
      <c r="AP1539" s="2"/>
      <c r="AQ1539" s="2"/>
      <c r="AR1539" s="2"/>
      <c r="AS1539" s="2"/>
      <c r="AT1539" s="2"/>
      <c r="AU1539" s="2"/>
      <c r="AV1539" s="2"/>
      <c r="AW1539" s="2"/>
      <c r="AX1539" s="2"/>
      <c r="AY1539" s="2"/>
      <c r="AZ1539" s="2"/>
      <c r="BA1539" s="2"/>
      <c r="BB1539" s="2"/>
      <c r="BC1539" s="2"/>
      <c r="BD1539" s="2"/>
      <c r="BE1539" s="2"/>
      <c r="BF1539" s="2"/>
      <c r="BG1539" s="2"/>
      <c r="BH1539" s="2"/>
      <c r="BI1539" s="2"/>
      <c r="BJ1539" s="2"/>
      <c r="BK1539" s="2"/>
      <c r="BL1539" s="2"/>
      <c r="BM1539" s="2"/>
      <c r="BN1539" s="2"/>
      <c r="BO1539" s="2"/>
      <c r="BP1539" s="2"/>
      <c r="BQ1539" s="3"/>
      <c r="BR1539" s="4"/>
      <c r="BS1539" s="4"/>
      <c r="BT1539" s="4"/>
      <c r="BU1539" s="4"/>
      <c r="BV1539" s="4"/>
      <c r="BW1539" s="4"/>
      <c r="BX1539" s="4"/>
      <c r="BY1539" s="4"/>
      <c r="BZ1539" s="4"/>
      <c r="CA1539" s="4"/>
      <c r="CB1539" s="4"/>
      <c r="CC1539" s="4"/>
      <c r="CD1539" s="4"/>
      <c r="CE1539" s="4"/>
      <c r="CF1539" s="4"/>
      <c r="CG1539" s="4"/>
      <c r="CH1539" s="4"/>
      <c r="CI1539" s="4"/>
      <c r="CJ1539" s="4"/>
      <c r="CK1539" s="4"/>
      <c r="CL1539" s="4"/>
      <c r="CM1539" s="4"/>
      <c r="CN1539" s="4"/>
      <c r="CO1539" s="4"/>
      <c r="CP1539" s="4"/>
      <c r="CQ1539" s="4"/>
      <c r="CR1539" s="4"/>
      <c r="CS1539" s="4"/>
      <c r="CT1539" s="4"/>
      <c r="CU1539" s="4"/>
      <c r="CV1539" s="4"/>
      <c r="CW1539" s="4"/>
      <c r="CX1539" s="4"/>
      <c r="CY1539" s="4"/>
      <c r="CZ1539" s="4"/>
      <c r="DA1539" s="4"/>
      <c r="DB1539" s="4"/>
      <c r="DC1539" s="4"/>
      <c r="DD1539" s="4"/>
      <c r="DE1539" s="4"/>
      <c r="DF1539" s="4"/>
      <c r="DG1539" s="4"/>
      <c r="DH1539" s="4"/>
      <c r="DI1539" s="4"/>
      <c r="DJ1539" s="4"/>
      <c r="DK1539" s="4"/>
      <c r="DL1539" s="4"/>
      <c r="DM1539" s="4"/>
      <c r="DN1539" s="4"/>
      <c r="DO1539" s="4"/>
      <c r="DP1539" s="4"/>
      <c r="DQ1539" s="4"/>
      <c r="DR1539" s="4"/>
      <c r="DS1539" s="4"/>
      <c r="DT1539" s="4"/>
      <c r="DU1539" s="4"/>
      <c r="DV1539" s="4"/>
      <c r="DW1539" s="4"/>
      <c r="DX1539" s="4"/>
      <c r="DY1539" s="4"/>
      <c r="DZ1539" s="4"/>
      <c r="EA1539" s="4"/>
      <c r="EB1539" s="4"/>
      <c r="EC1539" s="4"/>
      <c r="ED1539" s="4"/>
      <c r="EE1539" s="4"/>
      <c r="EF1539" s="4"/>
      <c r="EG1539" s="4"/>
      <c r="EH1539" s="4"/>
      <c r="EI1539" s="4"/>
      <c r="EJ1539" s="4"/>
      <c r="EK1539" s="4"/>
      <c r="EL1539" s="4"/>
      <c r="EM1539" s="4"/>
      <c r="EN1539" s="4"/>
      <c r="EO1539" s="4"/>
      <c r="EP1539" s="4"/>
      <c r="EQ1539" s="4"/>
      <c r="ER1539" s="4"/>
      <c r="ES1539" s="4"/>
      <c r="ET1539" s="4"/>
      <c r="EU1539" s="4"/>
      <c r="EV1539" s="4"/>
      <c r="EW1539" s="4"/>
      <c r="EX1539" s="4"/>
      <c r="EY1539" s="4"/>
      <c r="EZ1539" s="4"/>
      <c r="FA1539" s="4"/>
      <c r="FB1539" s="4"/>
      <c r="FC1539" s="4"/>
      <c r="FD1539" s="4"/>
      <c r="FE1539" s="4"/>
      <c r="FF1539" s="4"/>
      <c r="FG1539" s="4"/>
      <c r="FH1539" s="4"/>
      <c r="FI1539" s="4"/>
      <c r="FJ1539" s="4"/>
      <c r="FK1539" s="4"/>
      <c r="FL1539" s="4"/>
      <c r="FM1539" s="4"/>
      <c r="FN1539" s="4"/>
      <c r="FO1539" s="4"/>
      <c r="FP1539" s="4"/>
      <c r="FQ1539" s="4"/>
      <c r="FR1539" s="4"/>
    </row>
    <row r="1540" spans="19:174" s="10" customFormat="1" x14ac:dyDescent="0.25">
      <c r="S1540" s="92"/>
      <c r="T1540" s="1"/>
      <c r="U1540" s="1"/>
      <c r="V1540" s="1"/>
      <c r="W1540" s="1"/>
      <c r="X1540" s="1"/>
      <c r="Y1540" s="1"/>
      <c r="Z1540" s="2"/>
      <c r="AA1540" s="2"/>
      <c r="AB1540" s="2"/>
      <c r="AC1540" s="2"/>
      <c r="AD1540" s="2"/>
      <c r="AE1540" s="2"/>
      <c r="AF1540" s="2"/>
      <c r="AG1540" s="2"/>
      <c r="AH1540" s="2"/>
      <c r="AI1540" s="2"/>
      <c r="AJ1540" s="2"/>
      <c r="AK1540" s="2"/>
      <c r="AL1540" s="2"/>
      <c r="AM1540" s="2"/>
      <c r="AN1540" s="2"/>
      <c r="AO1540" s="2"/>
      <c r="AP1540" s="2"/>
      <c r="AQ1540" s="2"/>
      <c r="AR1540" s="2"/>
      <c r="AS1540" s="2"/>
      <c r="AT1540" s="2"/>
      <c r="AU1540" s="2"/>
      <c r="AV1540" s="2"/>
      <c r="AW1540" s="2"/>
      <c r="AX1540" s="2"/>
      <c r="AY1540" s="2"/>
      <c r="AZ1540" s="2"/>
      <c r="BA1540" s="2"/>
      <c r="BB1540" s="2"/>
      <c r="BC1540" s="2"/>
      <c r="BD1540" s="2"/>
      <c r="BE1540" s="2"/>
      <c r="BF1540" s="2"/>
      <c r="BG1540" s="2"/>
      <c r="BH1540" s="2"/>
      <c r="BI1540" s="2"/>
      <c r="BJ1540" s="2"/>
      <c r="BK1540" s="2"/>
      <c r="BL1540" s="2"/>
      <c r="BM1540" s="2"/>
      <c r="BN1540" s="2"/>
      <c r="BO1540" s="2"/>
      <c r="BP1540" s="2"/>
      <c r="BQ1540" s="3"/>
      <c r="BR1540" s="4"/>
      <c r="BS1540" s="4"/>
      <c r="BT1540" s="4"/>
      <c r="BU1540" s="4"/>
      <c r="BV1540" s="4"/>
      <c r="BW1540" s="4"/>
      <c r="BX1540" s="4"/>
      <c r="BY1540" s="4"/>
      <c r="BZ1540" s="4"/>
      <c r="CA1540" s="4"/>
      <c r="CB1540" s="4"/>
      <c r="CC1540" s="4"/>
      <c r="CD1540" s="4"/>
      <c r="CE1540" s="4"/>
      <c r="CF1540" s="4"/>
      <c r="CG1540" s="4"/>
      <c r="CH1540" s="4"/>
      <c r="CI1540" s="4"/>
      <c r="CJ1540" s="4"/>
      <c r="CK1540" s="4"/>
      <c r="CL1540" s="4"/>
      <c r="CM1540" s="4"/>
      <c r="CN1540" s="4"/>
      <c r="CO1540" s="4"/>
      <c r="CP1540" s="4"/>
      <c r="CQ1540" s="4"/>
      <c r="CR1540" s="4"/>
      <c r="CS1540" s="4"/>
      <c r="CT1540" s="4"/>
      <c r="CU1540" s="4"/>
      <c r="CV1540" s="4"/>
      <c r="CW1540" s="4"/>
      <c r="CX1540" s="4"/>
      <c r="CY1540" s="4"/>
      <c r="CZ1540" s="4"/>
      <c r="DA1540" s="4"/>
      <c r="DB1540" s="4"/>
      <c r="DC1540" s="4"/>
      <c r="DD1540" s="4"/>
      <c r="DE1540" s="4"/>
      <c r="DF1540" s="4"/>
      <c r="DG1540" s="4"/>
      <c r="DH1540" s="4"/>
      <c r="DI1540" s="4"/>
      <c r="DJ1540" s="4"/>
      <c r="DK1540" s="4"/>
      <c r="DL1540" s="4"/>
      <c r="DM1540" s="4"/>
      <c r="DN1540" s="4"/>
      <c r="DO1540" s="4"/>
      <c r="DP1540" s="4"/>
      <c r="DQ1540" s="4"/>
      <c r="DR1540" s="4"/>
      <c r="DS1540" s="4"/>
      <c r="DT1540" s="4"/>
      <c r="DU1540" s="4"/>
      <c r="DV1540" s="4"/>
      <c r="DW1540" s="4"/>
      <c r="DX1540" s="4"/>
      <c r="DY1540" s="4"/>
      <c r="DZ1540" s="4"/>
      <c r="EA1540" s="4"/>
      <c r="EB1540" s="4"/>
      <c r="EC1540" s="4"/>
      <c r="ED1540" s="4"/>
      <c r="EE1540" s="4"/>
      <c r="EF1540" s="4"/>
      <c r="EG1540" s="4"/>
      <c r="EH1540" s="4"/>
      <c r="EI1540" s="4"/>
      <c r="EJ1540" s="4"/>
      <c r="EK1540" s="4"/>
      <c r="EL1540" s="4"/>
      <c r="EM1540" s="4"/>
      <c r="EN1540" s="4"/>
      <c r="EO1540" s="4"/>
      <c r="EP1540" s="4"/>
      <c r="EQ1540" s="4"/>
      <c r="ER1540" s="4"/>
      <c r="ES1540" s="4"/>
      <c r="ET1540" s="4"/>
      <c r="EU1540" s="4"/>
      <c r="EV1540" s="4"/>
      <c r="EW1540" s="4"/>
      <c r="EX1540" s="4"/>
      <c r="EY1540" s="4"/>
      <c r="EZ1540" s="4"/>
      <c r="FA1540" s="4"/>
      <c r="FB1540" s="4"/>
      <c r="FC1540" s="4"/>
      <c r="FD1540" s="4"/>
      <c r="FE1540" s="4"/>
      <c r="FF1540" s="4"/>
      <c r="FG1540" s="4"/>
      <c r="FH1540" s="4"/>
      <c r="FI1540" s="4"/>
      <c r="FJ1540" s="4"/>
      <c r="FK1540" s="4"/>
      <c r="FL1540" s="4"/>
      <c r="FM1540" s="4"/>
      <c r="FN1540" s="4"/>
      <c r="FO1540" s="4"/>
      <c r="FP1540" s="4"/>
      <c r="FQ1540" s="4"/>
      <c r="FR1540" s="4"/>
    </row>
    <row r="1541" spans="19:174" s="10" customFormat="1" x14ac:dyDescent="0.25">
      <c r="S1541" s="92"/>
      <c r="T1541" s="1"/>
      <c r="U1541" s="1"/>
      <c r="V1541" s="1"/>
      <c r="W1541" s="1"/>
      <c r="X1541" s="1"/>
      <c r="Y1541" s="1"/>
      <c r="Z1541" s="2"/>
      <c r="AA1541" s="2"/>
      <c r="AB1541" s="2"/>
      <c r="AC1541" s="2"/>
      <c r="AD1541" s="2"/>
      <c r="AE1541" s="2"/>
      <c r="AF1541" s="2"/>
      <c r="AG1541" s="2"/>
      <c r="AH1541" s="2"/>
      <c r="AI1541" s="2"/>
      <c r="AJ1541" s="2"/>
      <c r="AK1541" s="2"/>
      <c r="AL1541" s="2"/>
      <c r="AM1541" s="2"/>
      <c r="AN1541" s="2"/>
      <c r="AO1541" s="2"/>
      <c r="AP1541" s="2"/>
      <c r="AQ1541" s="2"/>
      <c r="AR1541" s="2"/>
      <c r="AS1541" s="2"/>
      <c r="AT1541" s="2"/>
      <c r="AU1541" s="2"/>
      <c r="AV1541" s="2"/>
      <c r="AW1541" s="2"/>
      <c r="AX1541" s="2"/>
      <c r="AY1541" s="2"/>
      <c r="AZ1541" s="2"/>
      <c r="BA1541" s="2"/>
      <c r="BB1541" s="2"/>
      <c r="BC1541" s="2"/>
      <c r="BD1541" s="2"/>
      <c r="BE1541" s="2"/>
      <c r="BF1541" s="2"/>
      <c r="BG1541" s="2"/>
      <c r="BH1541" s="2"/>
      <c r="BI1541" s="2"/>
      <c r="BJ1541" s="2"/>
      <c r="BK1541" s="2"/>
      <c r="BL1541" s="2"/>
      <c r="BM1541" s="2"/>
      <c r="BN1541" s="2"/>
      <c r="BO1541" s="2"/>
      <c r="BP1541" s="2"/>
      <c r="BQ1541" s="3"/>
      <c r="BR1541" s="4"/>
      <c r="BS1541" s="4"/>
      <c r="BT1541" s="4"/>
      <c r="BU1541" s="4"/>
      <c r="BV1541" s="4"/>
      <c r="BW1541" s="4"/>
      <c r="BX1541" s="4"/>
      <c r="BY1541" s="4"/>
      <c r="BZ1541" s="4"/>
      <c r="CA1541" s="4"/>
      <c r="CB1541" s="4"/>
      <c r="CC1541" s="4"/>
      <c r="CD1541" s="4"/>
      <c r="CE1541" s="4"/>
      <c r="CF1541" s="4"/>
      <c r="CG1541" s="4"/>
      <c r="CH1541" s="4"/>
      <c r="CI1541" s="4"/>
      <c r="CJ1541" s="4"/>
      <c r="CK1541" s="4"/>
      <c r="CL1541" s="4"/>
      <c r="CM1541" s="4"/>
      <c r="CN1541" s="4"/>
      <c r="CO1541" s="4"/>
      <c r="CP1541" s="4"/>
      <c r="CQ1541" s="4"/>
      <c r="CR1541" s="4"/>
      <c r="CS1541" s="4"/>
      <c r="CT1541" s="4"/>
      <c r="CU1541" s="4"/>
      <c r="CV1541" s="4"/>
      <c r="CW1541" s="4"/>
      <c r="CX1541" s="4"/>
      <c r="CY1541" s="4"/>
      <c r="CZ1541" s="4"/>
      <c r="DA1541" s="4"/>
      <c r="DB1541" s="4"/>
      <c r="DC1541" s="4"/>
      <c r="DD1541" s="4"/>
      <c r="DE1541" s="4"/>
      <c r="DF1541" s="4"/>
      <c r="DG1541" s="4"/>
      <c r="DH1541" s="4"/>
      <c r="DI1541" s="4"/>
      <c r="DJ1541" s="4"/>
      <c r="DK1541" s="4"/>
      <c r="DL1541" s="4"/>
      <c r="DM1541" s="4"/>
      <c r="DN1541" s="4"/>
      <c r="DO1541" s="4"/>
      <c r="DP1541" s="4"/>
      <c r="DQ1541" s="4"/>
      <c r="DR1541" s="4"/>
      <c r="DS1541" s="4"/>
      <c r="DT1541" s="4"/>
      <c r="DU1541" s="4"/>
      <c r="DV1541" s="4"/>
      <c r="DW1541" s="4"/>
      <c r="DX1541" s="4"/>
      <c r="DY1541" s="4"/>
      <c r="DZ1541" s="4"/>
      <c r="EA1541" s="4"/>
      <c r="EB1541" s="4"/>
      <c r="EC1541" s="4"/>
      <c r="ED1541" s="4"/>
      <c r="EE1541" s="4"/>
      <c r="EF1541" s="4"/>
      <c r="EG1541" s="4"/>
      <c r="EH1541" s="4"/>
      <c r="EI1541" s="4"/>
      <c r="EJ1541" s="4"/>
      <c r="EK1541" s="4"/>
      <c r="EL1541" s="4"/>
      <c r="EM1541" s="4"/>
      <c r="EN1541" s="4"/>
      <c r="EO1541" s="4"/>
      <c r="EP1541" s="4"/>
      <c r="EQ1541" s="4"/>
      <c r="ER1541" s="4"/>
      <c r="ES1541" s="4"/>
      <c r="ET1541" s="4"/>
      <c r="EU1541" s="4"/>
      <c r="EV1541" s="4"/>
      <c r="EW1541" s="4"/>
      <c r="EX1541" s="4"/>
      <c r="EY1541" s="4"/>
      <c r="EZ1541" s="4"/>
      <c r="FA1541" s="4"/>
      <c r="FB1541" s="4"/>
      <c r="FC1541" s="4"/>
      <c r="FD1541" s="4"/>
      <c r="FE1541" s="4"/>
      <c r="FF1541" s="4"/>
      <c r="FG1541" s="4"/>
      <c r="FH1541" s="4"/>
      <c r="FI1541" s="4"/>
      <c r="FJ1541" s="4"/>
      <c r="FK1541" s="4"/>
      <c r="FL1541" s="4"/>
      <c r="FM1541" s="4"/>
      <c r="FN1541" s="4"/>
      <c r="FO1541" s="4"/>
      <c r="FP1541" s="4"/>
      <c r="FQ1541" s="4"/>
      <c r="FR1541" s="4"/>
    </row>
    <row r="1542" spans="19:174" s="10" customFormat="1" x14ac:dyDescent="0.25">
      <c r="S1542" s="92"/>
      <c r="T1542" s="1"/>
      <c r="U1542" s="1"/>
      <c r="V1542" s="1"/>
      <c r="W1542" s="1"/>
      <c r="X1542" s="1"/>
      <c r="Y1542" s="1"/>
      <c r="Z1542" s="2"/>
      <c r="AA1542" s="2"/>
      <c r="AB1542" s="2"/>
      <c r="AC1542" s="2"/>
      <c r="AD1542" s="2"/>
      <c r="AE1542" s="2"/>
      <c r="AF1542" s="2"/>
      <c r="AG1542" s="2"/>
      <c r="AH1542" s="2"/>
      <c r="AI1542" s="2"/>
      <c r="AJ1542" s="2"/>
      <c r="AK1542" s="2"/>
      <c r="AL1542" s="2"/>
      <c r="AM1542" s="2"/>
      <c r="AN1542" s="2"/>
      <c r="AO1542" s="2"/>
      <c r="AP1542" s="2"/>
      <c r="AQ1542" s="2"/>
      <c r="AR1542" s="2"/>
      <c r="AS1542" s="2"/>
      <c r="AT1542" s="2"/>
      <c r="AU1542" s="2"/>
      <c r="AV1542" s="2"/>
      <c r="AW1542" s="2"/>
      <c r="AX1542" s="2"/>
      <c r="AY1542" s="2"/>
      <c r="AZ1542" s="2"/>
      <c r="BA1542" s="2"/>
      <c r="BB1542" s="2"/>
      <c r="BC1542" s="2"/>
      <c r="BD1542" s="2"/>
      <c r="BE1542" s="2"/>
      <c r="BF1542" s="2"/>
      <c r="BG1542" s="2"/>
      <c r="BH1542" s="2"/>
      <c r="BI1542" s="2"/>
      <c r="BJ1542" s="2"/>
      <c r="BK1542" s="2"/>
      <c r="BL1542" s="2"/>
      <c r="BM1542" s="2"/>
      <c r="BN1542" s="2"/>
      <c r="BO1542" s="2"/>
      <c r="BP1542" s="2"/>
      <c r="BQ1542" s="3"/>
      <c r="BR1542" s="4"/>
      <c r="BS1542" s="4"/>
      <c r="BT1542" s="4"/>
      <c r="BU1542" s="4"/>
      <c r="BV1542" s="4"/>
      <c r="BW1542" s="4"/>
      <c r="BX1542" s="4"/>
      <c r="BY1542" s="4"/>
      <c r="BZ1542" s="4"/>
      <c r="CA1542" s="4"/>
      <c r="CB1542" s="4"/>
      <c r="CC1542" s="4"/>
      <c r="CD1542" s="4"/>
      <c r="CE1542" s="4"/>
      <c r="CF1542" s="4"/>
      <c r="CG1542" s="4"/>
      <c r="CH1542" s="4"/>
      <c r="CI1542" s="4"/>
      <c r="CJ1542" s="4"/>
      <c r="CK1542" s="4"/>
      <c r="CL1542" s="4"/>
      <c r="CM1542" s="4"/>
      <c r="CN1542" s="4"/>
      <c r="CO1542" s="4"/>
      <c r="CP1542" s="4"/>
      <c r="CQ1542" s="4"/>
      <c r="CR1542" s="4"/>
      <c r="CS1542" s="4"/>
      <c r="CT1542" s="4"/>
      <c r="CU1542" s="4"/>
      <c r="CV1542" s="4"/>
      <c r="CW1542" s="4"/>
      <c r="CX1542" s="4"/>
      <c r="CY1542" s="4"/>
      <c r="CZ1542" s="4"/>
      <c r="DA1542" s="4"/>
      <c r="DB1542" s="4"/>
      <c r="DC1542" s="4"/>
      <c r="DD1542" s="4"/>
      <c r="DE1542" s="4"/>
      <c r="DF1542" s="4"/>
      <c r="DG1542" s="4"/>
      <c r="DH1542" s="4"/>
      <c r="DI1542" s="4"/>
      <c r="DJ1542" s="4"/>
      <c r="DK1542" s="4"/>
      <c r="DL1542" s="4"/>
      <c r="DM1542" s="4"/>
      <c r="DN1542" s="4"/>
      <c r="DO1542" s="4"/>
      <c r="DP1542" s="4"/>
      <c r="DQ1542" s="4"/>
      <c r="DR1542" s="4"/>
      <c r="DS1542" s="4"/>
      <c r="DT1542" s="4"/>
      <c r="DU1542" s="4"/>
      <c r="DV1542" s="4"/>
      <c r="DW1542" s="4"/>
      <c r="DX1542" s="4"/>
      <c r="DY1542" s="4"/>
      <c r="DZ1542" s="4"/>
      <c r="EA1542" s="4"/>
      <c r="EB1542" s="4"/>
      <c r="EC1542" s="4"/>
      <c r="ED1542" s="4"/>
      <c r="EE1542" s="4"/>
      <c r="EF1542" s="4"/>
      <c r="EG1542" s="4"/>
      <c r="EH1542" s="4"/>
      <c r="EI1542" s="4"/>
      <c r="EJ1542" s="4"/>
      <c r="EK1542" s="4"/>
      <c r="EL1542" s="4"/>
      <c r="EM1542" s="4"/>
      <c r="EN1542" s="4"/>
      <c r="EO1542" s="4"/>
      <c r="EP1542" s="4"/>
      <c r="EQ1542" s="4"/>
      <c r="ER1542" s="4"/>
      <c r="ES1542" s="4"/>
      <c r="ET1542" s="4"/>
      <c r="EU1542" s="4"/>
      <c r="EV1542" s="4"/>
      <c r="EW1542" s="4"/>
      <c r="EX1542" s="4"/>
      <c r="EY1542" s="4"/>
      <c r="EZ1542" s="4"/>
      <c r="FA1542" s="4"/>
      <c r="FB1542" s="4"/>
      <c r="FC1542" s="4"/>
      <c r="FD1542" s="4"/>
      <c r="FE1542" s="4"/>
      <c r="FF1542" s="4"/>
      <c r="FG1542" s="4"/>
      <c r="FH1542" s="4"/>
      <c r="FI1542" s="4"/>
      <c r="FJ1542" s="4"/>
      <c r="FK1542" s="4"/>
      <c r="FL1542" s="4"/>
      <c r="FM1542" s="4"/>
      <c r="FN1542" s="4"/>
      <c r="FO1542" s="4"/>
      <c r="FP1542" s="4"/>
      <c r="FQ1542" s="4"/>
      <c r="FR1542" s="4"/>
    </row>
    <row r="1543" spans="19:174" s="10" customFormat="1" x14ac:dyDescent="0.25">
      <c r="S1543" s="92"/>
      <c r="T1543" s="1"/>
      <c r="U1543" s="1"/>
      <c r="V1543" s="1"/>
      <c r="W1543" s="1"/>
      <c r="X1543" s="1"/>
      <c r="Y1543" s="1"/>
      <c r="Z1543" s="2"/>
      <c r="AA1543" s="2"/>
      <c r="AB1543" s="2"/>
      <c r="AC1543" s="2"/>
      <c r="AD1543" s="2"/>
      <c r="AE1543" s="2"/>
      <c r="AF1543" s="2"/>
      <c r="AG1543" s="2"/>
      <c r="AH1543" s="2"/>
      <c r="AI1543" s="2"/>
      <c r="AJ1543" s="2"/>
      <c r="AK1543" s="2"/>
      <c r="AL1543" s="2"/>
      <c r="AM1543" s="2"/>
      <c r="AN1543" s="2"/>
      <c r="AO1543" s="2"/>
      <c r="AP1543" s="2"/>
      <c r="AQ1543" s="2"/>
      <c r="AR1543" s="2"/>
      <c r="AS1543" s="2"/>
      <c r="AT1543" s="2"/>
      <c r="AU1543" s="2"/>
      <c r="AV1543" s="2"/>
      <c r="AW1543" s="2"/>
      <c r="AX1543" s="2"/>
      <c r="AY1543" s="2"/>
      <c r="AZ1543" s="2"/>
      <c r="BA1543" s="2"/>
      <c r="BB1543" s="2"/>
      <c r="BC1543" s="2"/>
      <c r="BD1543" s="2"/>
      <c r="BE1543" s="2"/>
      <c r="BF1543" s="2"/>
      <c r="BG1543" s="2"/>
      <c r="BH1543" s="2"/>
      <c r="BI1543" s="2"/>
      <c r="BJ1543" s="2"/>
      <c r="BK1543" s="2"/>
      <c r="BL1543" s="2"/>
      <c r="BM1543" s="2"/>
      <c r="BN1543" s="2"/>
      <c r="BO1543" s="2"/>
      <c r="BP1543" s="2"/>
      <c r="BQ1543" s="3"/>
      <c r="BR1543" s="4"/>
      <c r="BS1543" s="4"/>
      <c r="BT1543" s="4"/>
      <c r="BU1543" s="4"/>
      <c r="BV1543" s="4"/>
      <c r="BW1543" s="4"/>
      <c r="BX1543" s="4"/>
      <c r="BY1543" s="4"/>
      <c r="BZ1543" s="4"/>
      <c r="CA1543" s="4"/>
      <c r="CB1543" s="4"/>
      <c r="CC1543" s="4"/>
      <c r="CD1543" s="4"/>
      <c r="CE1543" s="4"/>
      <c r="CF1543" s="4"/>
      <c r="CG1543" s="4"/>
      <c r="CH1543" s="4"/>
      <c r="CI1543" s="4"/>
      <c r="CJ1543" s="4"/>
      <c r="CK1543" s="4"/>
      <c r="CL1543" s="4"/>
      <c r="CM1543" s="4"/>
      <c r="CN1543" s="4"/>
      <c r="CO1543" s="4"/>
      <c r="CP1543" s="4"/>
      <c r="CQ1543" s="4"/>
      <c r="CR1543" s="4"/>
      <c r="CS1543" s="4"/>
      <c r="CT1543" s="4"/>
      <c r="CU1543" s="4"/>
      <c r="CV1543" s="4"/>
      <c r="CW1543" s="4"/>
      <c r="CX1543" s="4"/>
      <c r="CY1543" s="4"/>
      <c r="CZ1543" s="4"/>
      <c r="DA1543" s="4"/>
      <c r="DB1543" s="4"/>
      <c r="DC1543" s="4"/>
      <c r="DD1543" s="4"/>
      <c r="DE1543" s="4"/>
      <c r="DF1543" s="4"/>
      <c r="DG1543" s="4"/>
      <c r="DH1543" s="4"/>
      <c r="DI1543" s="4"/>
      <c r="DJ1543" s="4"/>
      <c r="DK1543" s="4"/>
      <c r="DL1543" s="4"/>
      <c r="DM1543" s="4"/>
      <c r="DN1543" s="4"/>
      <c r="DO1543" s="4"/>
      <c r="DP1543" s="4"/>
      <c r="DQ1543" s="4"/>
      <c r="DR1543" s="4"/>
      <c r="DS1543" s="4"/>
      <c r="DT1543" s="4"/>
      <c r="DU1543" s="4"/>
      <c r="DV1543" s="4"/>
      <c r="DW1543" s="4"/>
      <c r="DX1543" s="4"/>
      <c r="DY1543" s="4"/>
      <c r="DZ1543" s="4"/>
      <c r="EA1543" s="4"/>
      <c r="EB1543" s="4"/>
      <c r="EC1543" s="4"/>
      <c r="ED1543" s="4"/>
      <c r="EE1543" s="4"/>
      <c r="EF1543" s="4"/>
      <c r="EG1543" s="4"/>
      <c r="EH1543" s="4"/>
      <c r="EI1543" s="4"/>
      <c r="EJ1543" s="4"/>
      <c r="EK1543" s="4"/>
      <c r="EL1543" s="4"/>
      <c r="EM1543" s="4"/>
      <c r="EN1543" s="4"/>
      <c r="EO1543" s="4"/>
      <c r="EP1543" s="4"/>
      <c r="EQ1543" s="4"/>
      <c r="ER1543" s="4"/>
      <c r="ES1543" s="4"/>
      <c r="ET1543" s="4"/>
      <c r="EU1543" s="4"/>
      <c r="EV1543" s="4"/>
      <c r="EW1543" s="4"/>
      <c r="EX1543" s="4"/>
      <c r="EY1543" s="4"/>
      <c r="EZ1543" s="4"/>
      <c r="FA1543" s="4"/>
      <c r="FB1543" s="4"/>
      <c r="FC1543" s="4"/>
      <c r="FD1543" s="4"/>
      <c r="FE1543" s="4"/>
      <c r="FF1543" s="4"/>
      <c r="FG1543" s="4"/>
      <c r="FH1543" s="4"/>
      <c r="FI1543" s="4"/>
      <c r="FJ1543" s="4"/>
      <c r="FK1543" s="4"/>
      <c r="FL1543" s="4"/>
      <c r="FM1543" s="4"/>
      <c r="FN1543" s="4"/>
      <c r="FO1543" s="4"/>
      <c r="FP1543" s="4"/>
      <c r="FQ1543" s="4"/>
      <c r="FR1543" s="4"/>
    </row>
    <row r="1544" spans="19:174" s="10" customFormat="1" x14ac:dyDescent="0.25">
      <c r="S1544" s="92"/>
      <c r="T1544" s="1"/>
      <c r="U1544" s="1"/>
      <c r="V1544" s="1"/>
      <c r="W1544" s="1"/>
      <c r="X1544" s="1"/>
      <c r="Y1544" s="1"/>
      <c r="Z1544" s="2"/>
      <c r="AA1544" s="2"/>
      <c r="AB1544" s="2"/>
      <c r="AC1544" s="2"/>
      <c r="AD1544" s="2"/>
      <c r="AE1544" s="2"/>
      <c r="AF1544" s="2"/>
      <c r="AG1544" s="2"/>
      <c r="AH1544" s="2"/>
      <c r="AI1544" s="2"/>
      <c r="AJ1544" s="2"/>
      <c r="AK1544" s="2"/>
      <c r="AL1544" s="2"/>
      <c r="AM1544" s="2"/>
      <c r="AN1544" s="2"/>
      <c r="AO1544" s="2"/>
      <c r="AP1544" s="2"/>
      <c r="AQ1544" s="2"/>
      <c r="AR1544" s="2"/>
      <c r="AS1544" s="2"/>
      <c r="AT1544" s="2"/>
      <c r="AU1544" s="2"/>
      <c r="AV1544" s="2"/>
      <c r="AW1544" s="2"/>
      <c r="AX1544" s="2"/>
      <c r="AY1544" s="2"/>
      <c r="AZ1544" s="2"/>
      <c r="BA1544" s="2"/>
      <c r="BB1544" s="2"/>
      <c r="BC1544" s="2"/>
      <c r="BD1544" s="2"/>
      <c r="BE1544" s="2"/>
      <c r="BF1544" s="2"/>
      <c r="BG1544" s="2"/>
      <c r="BH1544" s="2"/>
      <c r="BI1544" s="2"/>
      <c r="BJ1544" s="2"/>
      <c r="BK1544" s="2"/>
      <c r="BL1544" s="2"/>
      <c r="BM1544" s="2"/>
      <c r="BN1544" s="2"/>
      <c r="BO1544" s="2"/>
      <c r="BP1544" s="2"/>
      <c r="BQ1544" s="3"/>
      <c r="BR1544" s="4"/>
      <c r="BS1544" s="4"/>
      <c r="BT1544" s="4"/>
      <c r="BU1544" s="4"/>
      <c r="BV1544" s="4"/>
      <c r="BW1544" s="4"/>
      <c r="BX1544" s="4"/>
      <c r="BY1544" s="4"/>
      <c r="BZ1544" s="4"/>
      <c r="CA1544" s="4"/>
      <c r="CB1544" s="4"/>
      <c r="CC1544" s="4"/>
      <c r="CD1544" s="4"/>
      <c r="CE1544" s="4"/>
      <c r="CF1544" s="4"/>
      <c r="CG1544" s="4"/>
      <c r="CH1544" s="4"/>
      <c r="CI1544" s="4"/>
      <c r="CJ1544" s="4"/>
      <c r="CK1544" s="4"/>
      <c r="CL1544" s="4"/>
      <c r="CM1544" s="4"/>
      <c r="CN1544" s="4"/>
      <c r="CO1544" s="4"/>
      <c r="CP1544" s="4"/>
      <c r="CQ1544" s="4"/>
      <c r="CR1544" s="4"/>
      <c r="CS1544" s="4"/>
      <c r="CT1544" s="4"/>
      <c r="CU1544" s="4"/>
      <c r="CV1544" s="4"/>
      <c r="CW1544" s="4"/>
      <c r="CX1544" s="4"/>
      <c r="CY1544" s="4"/>
      <c r="CZ1544" s="4"/>
      <c r="DA1544" s="4"/>
      <c r="DB1544" s="4"/>
      <c r="DC1544" s="4"/>
      <c r="DD1544" s="4"/>
      <c r="DE1544" s="4"/>
      <c r="DF1544" s="4"/>
      <c r="DG1544" s="4"/>
      <c r="DH1544" s="4"/>
      <c r="DI1544" s="4"/>
      <c r="DJ1544" s="4"/>
      <c r="DK1544" s="4"/>
      <c r="DL1544" s="4"/>
      <c r="DM1544" s="4"/>
      <c r="DN1544" s="4"/>
      <c r="DO1544" s="4"/>
      <c r="DP1544" s="4"/>
      <c r="DQ1544" s="4"/>
      <c r="DR1544" s="4"/>
      <c r="DS1544" s="4"/>
      <c r="DT1544" s="4"/>
      <c r="DU1544" s="4"/>
      <c r="DV1544" s="4"/>
      <c r="DW1544" s="4"/>
      <c r="DX1544" s="4"/>
      <c r="DY1544" s="4"/>
      <c r="DZ1544" s="4"/>
      <c r="EA1544" s="4"/>
      <c r="EB1544" s="4"/>
      <c r="EC1544" s="4"/>
      <c r="ED1544" s="4"/>
      <c r="EE1544" s="4"/>
      <c r="EF1544" s="4"/>
      <c r="EG1544" s="4"/>
      <c r="EH1544" s="4"/>
      <c r="EI1544" s="4"/>
      <c r="EJ1544" s="4"/>
      <c r="EK1544" s="4"/>
      <c r="EL1544" s="4"/>
      <c r="EM1544" s="4"/>
      <c r="EN1544" s="4"/>
      <c r="EO1544" s="4"/>
      <c r="EP1544" s="4"/>
      <c r="EQ1544" s="4"/>
      <c r="ER1544" s="4"/>
      <c r="ES1544" s="4"/>
      <c r="ET1544" s="4"/>
      <c r="EU1544" s="4"/>
      <c r="EV1544" s="4"/>
      <c r="EW1544" s="4"/>
      <c r="EX1544" s="4"/>
      <c r="EY1544" s="4"/>
      <c r="EZ1544" s="4"/>
      <c r="FA1544" s="4"/>
      <c r="FB1544" s="4"/>
      <c r="FC1544" s="4"/>
      <c r="FD1544" s="4"/>
      <c r="FE1544" s="4"/>
      <c r="FF1544" s="4"/>
      <c r="FG1544" s="4"/>
      <c r="FH1544" s="4"/>
      <c r="FI1544" s="4"/>
      <c r="FJ1544" s="4"/>
      <c r="FK1544" s="4"/>
      <c r="FL1544" s="4"/>
      <c r="FM1544" s="4"/>
      <c r="FN1544" s="4"/>
      <c r="FO1544" s="4"/>
      <c r="FP1544" s="4"/>
      <c r="FQ1544" s="4"/>
      <c r="FR1544" s="4"/>
    </row>
    <row r="1545" spans="19:174" s="10" customFormat="1" x14ac:dyDescent="0.25">
      <c r="S1545" s="92"/>
      <c r="T1545" s="1"/>
      <c r="U1545" s="1"/>
      <c r="V1545" s="1"/>
      <c r="W1545" s="1"/>
      <c r="X1545" s="1"/>
      <c r="Y1545" s="1"/>
      <c r="Z1545" s="2"/>
      <c r="AA1545" s="2"/>
      <c r="AB1545" s="2"/>
      <c r="AC1545" s="2"/>
      <c r="AD1545" s="2"/>
      <c r="AE1545" s="2"/>
      <c r="AF1545" s="2"/>
      <c r="AG1545" s="2"/>
      <c r="AH1545" s="2"/>
      <c r="AI1545" s="2"/>
      <c r="AJ1545" s="2"/>
      <c r="AK1545" s="2"/>
      <c r="AL1545" s="2"/>
      <c r="AM1545" s="2"/>
      <c r="AN1545" s="2"/>
      <c r="AO1545" s="2"/>
      <c r="AP1545" s="2"/>
      <c r="AQ1545" s="2"/>
      <c r="AR1545" s="2"/>
      <c r="AS1545" s="2"/>
      <c r="AT1545" s="2"/>
      <c r="AU1545" s="2"/>
      <c r="AV1545" s="2"/>
      <c r="AW1545" s="2"/>
      <c r="AX1545" s="2"/>
      <c r="AY1545" s="2"/>
      <c r="AZ1545" s="2"/>
      <c r="BA1545" s="2"/>
      <c r="BB1545" s="2"/>
      <c r="BC1545" s="2"/>
      <c r="BD1545" s="2"/>
      <c r="BE1545" s="2"/>
      <c r="BF1545" s="2"/>
      <c r="BG1545" s="2"/>
      <c r="BH1545" s="2"/>
      <c r="BI1545" s="2"/>
      <c r="BJ1545" s="2"/>
      <c r="BK1545" s="2"/>
      <c r="BL1545" s="2"/>
      <c r="BM1545" s="2"/>
      <c r="BN1545" s="2"/>
      <c r="BO1545" s="2"/>
      <c r="BP1545" s="2"/>
      <c r="BQ1545" s="3"/>
      <c r="BR1545" s="4"/>
      <c r="BS1545" s="4"/>
      <c r="BT1545" s="4"/>
      <c r="BU1545" s="4"/>
      <c r="BV1545" s="4"/>
      <c r="BW1545" s="4"/>
      <c r="BX1545" s="4"/>
      <c r="BY1545" s="4"/>
      <c r="BZ1545" s="4"/>
      <c r="CA1545" s="4"/>
      <c r="CB1545" s="4"/>
      <c r="CC1545" s="4"/>
      <c r="CD1545" s="4"/>
      <c r="CE1545" s="4"/>
      <c r="CF1545" s="4"/>
      <c r="CG1545" s="4"/>
      <c r="CH1545" s="4"/>
      <c r="CI1545" s="4"/>
      <c r="CJ1545" s="4"/>
      <c r="CK1545" s="4"/>
      <c r="CL1545" s="4"/>
      <c r="CM1545" s="4"/>
      <c r="CN1545" s="4"/>
      <c r="CO1545" s="4"/>
      <c r="CP1545" s="4"/>
      <c r="CQ1545" s="4"/>
      <c r="CR1545" s="4"/>
      <c r="CS1545" s="4"/>
      <c r="CT1545" s="4"/>
      <c r="CU1545" s="4"/>
      <c r="CV1545" s="4"/>
      <c r="CW1545" s="4"/>
      <c r="CX1545" s="4"/>
      <c r="CY1545" s="4"/>
      <c r="CZ1545" s="4"/>
      <c r="DA1545" s="4"/>
      <c r="DB1545" s="4"/>
      <c r="DC1545" s="4"/>
      <c r="DD1545" s="4"/>
      <c r="DE1545" s="4"/>
      <c r="DF1545" s="4"/>
      <c r="DG1545" s="4"/>
      <c r="DH1545" s="4"/>
      <c r="DI1545" s="4"/>
      <c r="DJ1545" s="4"/>
      <c r="DK1545" s="4"/>
      <c r="DL1545" s="4"/>
      <c r="DM1545" s="4"/>
      <c r="DN1545" s="4"/>
      <c r="DO1545" s="4"/>
      <c r="DP1545" s="4"/>
      <c r="DQ1545" s="4"/>
      <c r="DR1545" s="4"/>
      <c r="DS1545" s="4"/>
      <c r="DT1545" s="4"/>
      <c r="DU1545" s="4"/>
      <c r="DV1545" s="4"/>
      <c r="DW1545" s="4"/>
      <c r="DX1545" s="4"/>
      <c r="DY1545" s="4"/>
      <c r="DZ1545" s="4"/>
      <c r="EA1545" s="4"/>
      <c r="EB1545" s="4"/>
      <c r="EC1545" s="4"/>
      <c r="ED1545" s="4"/>
      <c r="EE1545" s="4"/>
      <c r="EF1545" s="4"/>
      <c r="EG1545" s="4"/>
      <c r="EH1545" s="4"/>
      <c r="EI1545" s="4"/>
      <c r="EJ1545" s="4"/>
      <c r="EK1545" s="4"/>
      <c r="EL1545" s="4"/>
      <c r="EM1545" s="4"/>
      <c r="EN1545" s="4"/>
      <c r="EO1545" s="4"/>
      <c r="EP1545" s="4"/>
      <c r="EQ1545" s="4"/>
      <c r="ER1545" s="4"/>
      <c r="ES1545" s="4"/>
      <c r="ET1545" s="4"/>
      <c r="EU1545" s="4"/>
      <c r="EV1545" s="4"/>
      <c r="EW1545" s="4"/>
      <c r="EX1545" s="4"/>
      <c r="EY1545" s="4"/>
      <c r="EZ1545" s="4"/>
      <c r="FA1545" s="4"/>
      <c r="FB1545" s="4"/>
      <c r="FC1545" s="4"/>
      <c r="FD1545" s="4"/>
      <c r="FE1545" s="4"/>
      <c r="FF1545" s="4"/>
      <c r="FG1545" s="4"/>
      <c r="FH1545" s="4"/>
      <c r="FI1545" s="4"/>
      <c r="FJ1545" s="4"/>
      <c r="FK1545" s="4"/>
      <c r="FL1545" s="4"/>
      <c r="FM1545" s="4"/>
      <c r="FN1545" s="4"/>
      <c r="FO1545" s="4"/>
      <c r="FP1545" s="4"/>
      <c r="FQ1545" s="4"/>
      <c r="FR1545" s="4"/>
    </row>
    <row r="1546" spans="19:174" s="10" customFormat="1" x14ac:dyDescent="0.25">
      <c r="S1546" s="92"/>
      <c r="T1546" s="1"/>
      <c r="U1546" s="1"/>
      <c r="V1546" s="1"/>
      <c r="W1546" s="1"/>
      <c r="X1546" s="1"/>
      <c r="Y1546" s="1"/>
      <c r="Z1546" s="2"/>
      <c r="AA1546" s="2"/>
      <c r="AB1546" s="2"/>
      <c r="AC1546" s="2"/>
      <c r="AD1546" s="2"/>
      <c r="AE1546" s="2"/>
      <c r="AF1546" s="2"/>
      <c r="AG1546" s="2"/>
      <c r="AH1546" s="2"/>
      <c r="AI1546" s="2"/>
      <c r="AJ1546" s="2"/>
      <c r="AK1546" s="2"/>
      <c r="AL1546" s="2"/>
      <c r="AM1546" s="2"/>
      <c r="AN1546" s="2"/>
      <c r="AO1546" s="2"/>
      <c r="AP1546" s="2"/>
      <c r="AQ1546" s="2"/>
      <c r="AR1546" s="2"/>
      <c r="AS1546" s="2"/>
      <c r="AT1546" s="2"/>
      <c r="AU1546" s="2"/>
      <c r="AV1546" s="2"/>
      <c r="AW1546" s="2"/>
      <c r="AX1546" s="2"/>
      <c r="AY1546" s="2"/>
      <c r="AZ1546" s="2"/>
      <c r="BA1546" s="2"/>
      <c r="BB1546" s="2"/>
      <c r="BC1546" s="2"/>
      <c r="BD1546" s="2"/>
      <c r="BE1546" s="2"/>
      <c r="BF1546" s="2"/>
      <c r="BG1546" s="2"/>
      <c r="BH1546" s="2"/>
      <c r="BI1546" s="2"/>
      <c r="BJ1546" s="2"/>
      <c r="BK1546" s="2"/>
      <c r="BL1546" s="2"/>
      <c r="BM1546" s="2"/>
      <c r="BN1546" s="2"/>
      <c r="BO1546" s="2"/>
      <c r="BP1546" s="2"/>
      <c r="BQ1546" s="3"/>
      <c r="BR1546" s="4"/>
      <c r="BS1546" s="4"/>
      <c r="BT1546" s="4"/>
      <c r="BU1546" s="4"/>
      <c r="BV1546" s="4"/>
      <c r="BW1546" s="4"/>
      <c r="BX1546" s="4"/>
      <c r="BY1546" s="4"/>
      <c r="BZ1546" s="4"/>
      <c r="CA1546" s="4"/>
      <c r="CB1546" s="4"/>
      <c r="CC1546" s="4"/>
      <c r="CD1546" s="4"/>
      <c r="CE1546" s="4"/>
      <c r="CF1546" s="4"/>
      <c r="CG1546" s="4"/>
      <c r="CH1546" s="4"/>
      <c r="CI1546" s="4"/>
      <c r="CJ1546" s="4"/>
      <c r="CK1546" s="4"/>
      <c r="CL1546" s="4"/>
      <c r="CM1546" s="4"/>
      <c r="CN1546" s="4"/>
      <c r="CO1546" s="4"/>
      <c r="CP1546" s="4"/>
      <c r="CQ1546" s="4"/>
      <c r="CR1546" s="4"/>
      <c r="CS1546" s="4"/>
      <c r="CT1546" s="4"/>
      <c r="CU1546" s="4"/>
      <c r="CV1546" s="4"/>
      <c r="CW1546" s="4"/>
      <c r="CX1546" s="4"/>
      <c r="CY1546" s="4"/>
      <c r="CZ1546" s="4"/>
      <c r="DA1546" s="4"/>
      <c r="DB1546" s="4"/>
      <c r="DC1546" s="4"/>
      <c r="DD1546" s="4"/>
      <c r="DE1546" s="4"/>
      <c r="DF1546" s="4"/>
      <c r="DG1546" s="4"/>
      <c r="DH1546" s="4"/>
      <c r="DI1546" s="4"/>
      <c r="DJ1546" s="4"/>
      <c r="DK1546" s="4"/>
      <c r="DL1546" s="4"/>
      <c r="DM1546" s="4"/>
      <c r="DN1546" s="4"/>
      <c r="DO1546" s="4"/>
      <c r="DP1546" s="4"/>
      <c r="DQ1546" s="4"/>
      <c r="DR1546" s="4"/>
      <c r="DS1546" s="4"/>
      <c r="DT1546" s="4"/>
      <c r="DU1546" s="4"/>
      <c r="DV1546" s="4"/>
      <c r="DW1546" s="4"/>
      <c r="DX1546" s="4"/>
      <c r="DY1546" s="4"/>
      <c r="DZ1546" s="4"/>
      <c r="EA1546" s="4"/>
      <c r="EB1546" s="4"/>
      <c r="EC1546" s="4"/>
      <c r="ED1546" s="4"/>
      <c r="EE1546" s="4"/>
      <c r="EF1546" s="4"/>
      <c r="EG1546" s="4"/>
      <c r="EH1546" s="4"/>
      <c r="EI1546" s="4"/>
      <c r="EJ1546" s="4"/>
      <c r="EK1546" s="4"/>
      <c r="EL1546" s="4"/>
      <c r="EM1546" s="4"/>
      <c r="EN1546" s="4"/>
      <c r="EO1546" s="4"/>
      <c r="EP1546" s="4"/>
      <c r="EQ1546" s="4"/>
      <c r="ER1546" s="4"/>
      <c r="ES1546" s="4"/>
      <c r="ET1546" s="4"/>
      <c r="EU1546" s="4"/>
      <c r="EV1546" s="4"/>
      <c r="EW1546" s="4"/>
      <c r="EX1546" s="4"/>
      <c r="EY1546" s="4"/>
      <c r="EZ1546" s="4"/>
      <c r="FA1546" s="4"/>
      <c r="FB1546" s="4"/>
      <c r="FC1546" s="4"/>
      <c r="FD1546" s="4"/>
      <c r="FE1546" s="4"/>
      <c r="FF1546" s="4"/>
      <c r="FG1546" s="4"/>
      <c r="FH1546" s="4"/>
      <c r="FI1546" s="4"/>
      <c r="FJ1546" s="4"/>
      <c r="FK1546" s="4"/>
      <c r="FL1546" s="4"/>
      <c r="FM1546" s="4"/>
      <c r="FN1546" s="4"/>
      <c r="FO1546" s="4"/>
      <c r="FP1546" s="4"/>
      <c r="FQ1546" s="4"/>
      <c r="FR1546" s="4"/>
    </row>
    <row r="1547" spans="19:174" s="10" customFormat="1" x14ac:dyDescent="0.25">
      <c r="S1547" s="92"/>
      <c r="T1547" s="1"/>
      <c r="U1547" s="1"/>
      <c r="V1547" s="1"/>
      <c r="W1547" s="1"/>
      <c r="X1547" s="1"/>
      <c r="Y1547" s="1"/>
      <c r="Z1547" s="2"/>
      <c r="AA1547" s="2"/>
      <c r="AB1547" s="2"/>
      <c r="AC1547" s="2"/>
      <c r="AD1547" s="2"/>
      <c r="AE1547" s="2"/>
      <c r="AF1547" s="2"/>
      <c r="AG1547" s="2"/>
      <c r="AH1547" s="2"/>
      <c r="AI1547" s="2"/>
      <c r="AJ1547" s="2"/>
      <c r="AK1547" s="2"/>
      <c r="AL1547" s="2"/>
      <c r="AM1547" s="2"/>
      <c r="AN1547" s="2"/>
      <c r="AO1547" s="2"/>
      <c r="AP1547" s="2"/>
      <c r="AQ1547" s="2"/>
      <c r="AR1547" s="2"/>
      <c r="AS1547" s="2"/>
      <c r="AT1547" s="2"/>
      <c r="AU1547" s="2"/>
      <c r="AV1547" s="2"/>
      <c r="AW1547" s="2"/>
      <c r="AX1547" s="2"/>
      <c r="AY1547" s="2"/>
      <c r="AZ1547" s="2"/>
      <c r="BA1547" s="2"/>
      <c r="BB1547" s="2"/>
      <c r="BC1547" s="2"/>
      <c r="BD1547" s="2"/>
      <c r="BE1547" s="2"/>
      <c r="BF1547" s="2"/>
      <c r="BG1547" s="2"/>
      <c r="BH1547" s="2"/>
      <c r="BI1547" s="2"/>
      <c r="BJ1547" s="2"/>
      <c r="BK1547" s="2"/>
      <c r="BL1547" s="2"/>
      <c r="BM1547" s="2"/>
      <c r="BN1547" s="2"/>
      <c r="BO1547" s="2"/>
      <c r="BP1547" s="2"/>
      <c r="BQ1547" s="3"/>
      <c r="BR1547" s="4"/>
      <c r="BS1547" s="4"/>
      <c r="BT1547" s="4"/>
      <c r="BU1547" s="4"/>
      <c r="BV1547" s="4"/>
      <c r="BW1547" s="4"/>
      <c r="BX1547" s="4"/>
      <c r="BY1547" s="4"/>
      <c r="BZ1547" s="4"/>
      <c r="CA1547" s="4"/>
      <c r="CB1547" s="4"/>
      <c r="CC1547" s="4"/>
      <c r="CD1547" s="4"/>
      <c r="CE1547" s="4"/>
      <c r="CF1547" s="4"/>
      <c r="CG1547" s="4"/>
      <c r="CH1547" s="4"/>
      <c r="CI1547" s="4"/>
      <c r="CJ1547" s="4"/>
      <c r="CK1547" s="4"/>
      <c r="CL1547" s="4"/>
      <c r="CM1547" s="4"/>
      <c r="CN1547" s="4"/>
      <c r="CO1547" s="4"/>
      <c r="CP1547" s="4"/>
      <c r="CQ1547" s="4"/>
      <c r="CR1547" s="4"/>
      <c r="CS1547" s="4"/>
      <c r="CT1547" s="4"/>
      <c r="CU1547" s="4"/>
      <c r="CV1547" s="4"/>
      <c r="CW1547" s="4"/>
      <c r="CX1547" s="4"/>
      <c r="CY1547" s="4"/>
      <c r="CZ1547" s="4"/>
      <c r="DA1547" s="4"/>
      <c r="DB1547" s="4"/>
      <c r="DC1547" s="4"/>
      <c r="DD1547" s="4"/>
      <c r="DE1547" s="4"/>
      <c r="DF1547" s="4"/>
      <c r="DG1547" s="4"/>
      <c r="DH1547" s="4"/>
      <c r="DI1547" s="4"/>
      <c r="DJ1547" s="4"/>
      <c r="DK1547" s="4"/>
      <c r="DL1547" s="4"/>
      <c r="DM1547" s="4"/>
      <c r="DN1547" s="4"/>
      <c r="DO1547" s="4"/>
      <c r="DP1547" s="4"/>
      <c r="DQ1547" s="4"/>
      <c r="DR1547" s="4"/>
      <c r="DS1547" s="4"/>
      <c r="DT1547" s="4"/>
      <c r="DU1547" s="4"/>
      <c r="DV1547" s="4"/>
      <c r="DW1547" s="4"/>
      <c r="DX1547" s="4"/>
      <c r="DY1547" s="4"/>
      <c r="DZ1547" s="4"/>
      <c r="EA1547" s="4"/>
      <c r="EB1547" s="4"/>
      <c r="EC1547" s="4"/>
      <c r="ED1547" s="4"/>
      <c r="EE1547" s="4"/>
      <c r="EF1547" s="4"/>
      <c r="EG1547" s="4"/>
      <c r="EH1547" s="4"/>
      <c r="EI1547" s="4"/>
      <c r="EJ1547" s="4"/>
      <c r="EK1547" s="4"/>
      <c r="EL1547" s="4"/>
      <c r="EM1547" s="4"/>
      <c r="EN1547" s="4"/>
      <c r="EO1547" s="4"/>
      <c r="EP1547" s="4"/>
      <c r="EQ1547" s="4"/>
      <c r="ER1547" s="4"/>
      <c r="ES1547" s="4"/>
      <c r="ET1547" s="4"/>
      <c r="EU1547" s="4"/>
      <c r="EV1547" s="4"/>
      <c r="EW1547" s="4"/>
      <c r="EX1547" s="4"/>
      <c r="EY1547" s="4"/>
      <c r="EZ1547" s="4"/>
      <c r="FA1547" s="4"/>
      <c r="FB1547" s="4"/>
      <c r="FC1547" s="4"/>
      <c r="FD1547" s="4"/>
      <c r="FE1547" s="4"/>
      <c r="FF1547" s="4"/>
      <c r="FG1547" s="4"/>
      <c r="FH1547" s="4"/>
      <c r="FI1547" s="4"/>
      <c r="FJ1547" s="4"/>
      <c r="FK1547" s="4"/>
      <c r="FL1547" s="4"/>
      <c r="FM1547" s="4"/>
      <c r="FN1547" s="4"/>
      <c r="FO1547" s="4"/>
      <c r="FP1547" s="4"/>
      <c r="FQ1547" s="4"/>
      <c r="FR1547" s="4"/>
    </row>
    <row r="1548" spans="19:174" s="10" customFormat="1" x14ac:dyDescent="0.25">
      <c r="S1548" s="92"/>
      <c r="T1548" s="1"/>
      <c r="U1548" s="1"/>
      <c r="V1548" s="1"/>
      <c r="W1548" s="1"/>
      <c r="X1548" s="1"/>
      <c r="Y1548" s="1"/>
      <c r="Z1548" s="2"/>
      <c r="AA1548" s="2"/>
      <c r="AB1548" s="2"/>
      <c r="AC1548" s="2"/>
      <c r="AD1548" s="2"/>
      <c r="AE1548" s="2"/>
      <c r="AF1548" s="2"/>
      <c r="AG1548" s="2"/>
      <c r="AH1548" s="2"/>
      <c r="AI1548" s="2"/>
      <c r="AJ1548" s="2"/>
      <c r="AK1548" s="2"/>
      <c r="AL1548" s="2"/>
      <c r="AM1548" s="2"/>
      <c r="AN1548" s="2"/>
      <c r="AO1548" s="2"/>
      <c r="AP1548" s="2"/>
      <c r="AQ1548" s="2"/>
      <c r="AR1548" s="2"/>
      <c r="AS1548" s="2"/>
      <c r="AT1548" s="2"/>
      <c r="AU1548" s="2"/>
      <c r="AV1548" s="2"/>
      <c r="AW1548" s="2"/>
      <c r="AX1548" s="2"/>
      <c r="AY1548" s="2"/>
      <c r="AZ1548" s="2"/>
      <c r="BA1548" s="2"/>
      <c r="BB1548" s="2"/>
      <c r="BC1548" s="2"/>
      <c r="BD1548" s="2"/>
      <c r="BE1548" s="2"/>
      <c r="BF1548" s="2"/>
      <c r="BG1548" s="2"/>
      <c r="BH1548" s="2"/>
      <c r="BI1548" s="2"/>
      <c r="BJ1548" s="2"/>
      <c r="BK1548" s="2"/>
      <c r="BL1548" s="2"/>
      <c r="BM1548" s="2"/>
      <c r="BN1548" s="2"/>
      <c r="BO1548" s="2"/>
      <c r="BP1548" s="2"/>
      <c r="BQ1548" s="3"/>
      <c r="BR1548" s="4"/>
      <c r="BS1548" s="4"/>
      <c r="BT1548" s="4"/>
      <c r="BU1548" s="4"/>
      <c r="BV1548" s="4"/>
      <c r="BW1548" s="4"/>
      <c r="BX1548" s="4"/>
      <c r="BY1548" s="4"/>
      <c r="BZ1548" s="4"/>
      <c r="CA1548" s="4"/>
      <c r="CB1548" s="4"/>
      <c r="CC1548" s="4"/>
      <c r="CD1548" s="4"/>
      <c r="CE1548" s="4"/>
      <c r="CF1548" s="4"/>
      <c r="CG1548" s="4"/>
      <c r="CH1548" s="4"/>
      <c r="CI1548" s="4"/>
      <c r="CJ1548" s="4"/>
      <c r="CK1548" s="4"/>
      <c r="CL1548" s="4"/>
      <c r="CM1548" s="4"/>
      <c r="CN1548" s="4"/>
      <c r="CO1548" s="4"/>
      <c r="CP1548" s="4"/>
      <c r="CQ1548" s="4"/>
      <c r="CR1548" s="4"/>
      <c r="CS1548" s="4"/>
      <c r="CT1548" s="4"/>
      <c r="CU1548" s="4"/>
      <c r="CV1548" s="4"/>
      <c r="CW1548" s="4"/>
      <c r="CX1548" s="4"/>
      <c r="CY1548" s="4"/>
      <c r="CZ1548" s="4"/>
      <c r="DA1548" s="4"/>
      <c r="DB1548" s="4"/>
      <c r="DC1548" s="4"/>
      <c r="DD1548" s="4"/>
      <c r="DE1548" s="4"/>
      <c r="DF1548" s="4"/>
      <c r="DG1548" s="4"/>
      <c r="DH1548" s="4"/>
      <c r="DI1548" s="4"/>
      <c r="DJ1548" s="4"/>
      <c r="DK1548" s="4"/>
      <c r="DL1548" s="4"/>
      <c r="DM1548" s="4"/>
      <c r="DN1548" s="4"/>
      <c r="DO1548" s="4"/>
      <c r="DP1548" s="4"/>
      <c r="DQ1548" s="4"/>
      <c r="DR1548" s="4"/>
      <c r="DS1548" s="4"/>
      <c r="DT1548" s="4"/>
      <c r="DU1548" s="4"/>
      <c r="DV1548" s="4"/>
      <c r="DW1548" s="4"/>
      <c r="DX1548" s="4"/>
      <c r="DY1548" s="4"/>
      <c r="DZ1548" s="4"/>
      <c r="EA1548" s="4"/>
      <c r="EB1548" s="4"/>
      <c r="EC1548" s="4"/>
      <c r="ED1548" s="4"/>
      <c r="EE1548" s="4"/>
      <c r="EF1548" s="4"/>
      <c r="EG1548" s="4"/>
      <c r="EH1548" s="4"/>
      <c r="EI1548" s="4"/>
      <c r="EJ1548" s="4"/>
      <c r="EK1548" s="4"/>
      <c r="EL1548" s="4"/>
      <c r="EM1548" s="4"/>
      <c r="EN1548" s="4"/>
      <c r="EO1548" s="4"/>
      <c r="EP1548" s="4"/>
      <c r="EQ1548" s="4"/>
      <c r="ER1548" s="4"/>
      <c r="ES1548" s="4"/>
      <c r="ET1548" s="4"/>
      <c r="EU1548" s="4"/>
      <c r="EV1548" s="4"/>
      <c r="EW1548" s="4"/>
      <c r="EX1548" s="4"/>
      <c r="EY1548" s="4"/>
      <c r="EZ1548" s="4"/>
      <c r="FA1548" s="4"/>
      <c r="FB1548" s="4"/>
      <c r="FC1548" s="4"/>
      <c r="FD1548" s="4"/>
      <c r="FE1548" s="4"/>
      <c r="FF1548" s="4"/>
      <c r="FG1548" s="4"/>
      <c r="FH1548" s="4"/>
      <c r="FI1548" s="4"/>
      <c r="FJ1548" s="4"/>
      <c r="FK1548" s="4"/>
      <c r="FL1548" s="4"/>
      <c r="FM1548" s="4"/>
      <c r="FN1548" s="4"/>
      <c r="FO1548" s="4"/>
      <c r="FP1548" s="4"/>
      <c r="FQ1548" s="4"/>
      <c r="FR1548" s="4"/>
    </row>
    <row r="1549" spans="19:174" s="10" customFormat="1" x14ac:dyDescent="0.25">
      <c r="S1549" s="92"/>
      <c r="T1549" s="1"/>
      <c r="U1549" s="1"/>
      <c r="V1549" s="1"/>
      <c r="W1549" s="1"/>
      <c r="X1549" s="1"/>
      <c r="Y1549" s="1"/>
      <c r="Z1549" s="2"/>
      <c r="AA1549" s="2"/>
      <c r="AB1549" s="2"/>
      <c r="AC1549" s="2"/>
      <c r="AD1549" s="2"/>
      <c r="AE1549" s="2"/>
      <c r="AF1549" s="2"/>
      <c r="AG1549" s="2"/>
      <c r="AH1549" s="2"/>
      <c r="AI1549" s="2"/>
      <c r="AJ1549" s="2"/>
      <c r="AK1549" s="2"/>
      <c r="AL1549" s="2"/>
      <c r="AM1549" s="2"/>
      <c r="AN1549" s="2"/>
      <c r="AO1549" s="2"/>
      <c r="AP1549" s="2"/>
      <c r="AQ1549" s="2"/>
      <c r="AR1549" s="2"/>
      <c r="AS1549" s="2"/>
      <c r="AT1549" s="2"/>
      <c r="AU1549" s="2"/>
      <c r="AV1549" s="2"/>
      <c r="AW1549" s="2"/>
      <c r="AX1549" s="2"/>
      <c r="AY1549" s="2"/>
      <c r="AZ1549" s="2"/>
      <c r="BA1549" s="2"/>
      <c r="BB1549" s="2"/>
      <c r="BC1549" s="2"/>
      <c r="BD1549" s="2"/>
      <c r="BE1549" s="2"/>
      <c r="BF1549" s="2"/>
      <c r="BG1549" s="2"/>
      <c r="BH1549" s="2"/>
      <c r="BI1549" s="2"/>
      <c r="BJ1549" s="2"/>
      <c r="BK1549" s="2"/>
      <c r="BL1549" s="2"/>
      <c r="BM1549" s="2"/>
      <c r="BN1549" s="2"/>
      <c r="BO1549" s="2"/>
      <c r="BP1549" s="2"/>
      <c r="BQ1549" s="3"/>
      <c r="BR1549" s="4"/>
      <c r="BS1549" s="4"/>
      <c r="BT1549" s="4"/>
      <c r="BU1549" s="4"/>
      <c r="BV1549" s="4"/>
      <c r="BW1549" s="4"/>
      <c r="BX1549" s="4"/>
      <c r="BY1549" s="4"/>
      <c r="BZ1549" s="4"/>
      <c r="CA1549" s="4"/>
      <c r="CB1549" s="4"/>
      <c r="CC1549" s="4"/>
      <c r="CD1549" s="4"/>
      <c r="CE1549" s="4"/>
      <c r="CF1549" s="4"/>
      <c r="CG1549" s="4"/>
      <c r="CH1549" s="4"/>
      <c r="CI1549" s="4"/>
      <c r="CJ1549" s="4"/>
      <c r="CK1549" s="4"/>
      <c r="CL1549" s="4"/>
      <c r="CM1549" s="4"/>
      <c r="CN1549" s="4"/>
      <c r="CO1549" s="4"/>
      <c r="CP1549" s="4"/>
      <c r="CQ1549" s="4"/>
      <c r="CR1549" s="4"/>
      <c r="CS1549" s="4"/>
      <c r="CT1549" s="4"/>
      <c r="CU1549" s="4"/>
      <c r="CV1549" s="4"/>
      <c r="CW1549" s="4"/>
      <c r="CX1549" s="4"/>
      <c r="CY1549" s="4"/>
      <c r="CZ1549" s="4"/>
      <c r="DA1549" s="4"/>
      <c r="DB1549" s="4"/>
      <c r="DC1549" s="4"/>
      <c r="DD1549" s="4"/>
      <c r="DE1549" s="4"/>
      <c r="DF1549" s="4"/>
      <c r="DG1549" s="4"/>
      <c r="DH1549" s="4"/>
      <c r="DI1549" s="4"/>
      <c r="DJ1549" s="4"/>
      <c r="DK1549" s="4"/>
      <c r="DL1549" s="4"/>
      <c r="DM1549" s="4"/>
      <c r="DN1549" s="4"/>
      <c r="DO1549" s="4"/>
      <c r="DP1549" s="4"/>
      <c r="DQ1549" s="4"/>
      <c r="DR1549" s="4"/>
      <c r="DS1549" s="4"/>
      <c r="DT1549" s="4"/>
      <c r="DU1549" s="4"/>
      <c r="DV1549" s="4"/>
      <c r="DW1549" s="4"/>
      <c r="DX1549" s="4"/>
      <c r="DY1549" s="4"/>
      <c r="DZ1549" s="4"/>
      <c r="EA1549" s="4"/>
      <c r="EB1549" s="4"/>
      <c r="EC1549" s="4"/>
      <c r="ED1549" s="4"/>
      <c r="EE1549" s="4"/>
      <c r="EF1549" s="4"/>
      <c r="EG1549" s="4"/>
      <c r="EH1549" s="4"/>
      <c r="EI1549" s="4"/>
      <c r="EJ1549" s="4"/>
      <c r="EK1549" s="4"/>
      <c r="EL1549" s="4"/>
      <c r="EM1549" s="4"/>
      <c r="EN1549" s="4"/>
      <c r="EO1549" s="4"/>
      <c r="EP1549" s="4"/>
      <c r="EQ1549" s="4"/>
      <c r="ER1549" s="4"/>
      <c r="ES1549" s="4"/>
      <c r="ET1549" s="4"/>
      <c r="EU1549" s="4"/>
      <c r="EV1549" s="4"/>
      <c r="EW1549" s="4"/>
      <c r="EX1549" s="4"/>
      <c r="EY1549" s="4"/>
      <c r="EZ1549" s="4"/>
      <c r="FA1549" s="4"/>
      <c r="FB1549" s="4"/>
      <c r="FC1549" s="4"/>
      <c r="FD1549" s="4"/>
      <c r="FE1549" s="4"/>
      <c r="FF1549" s="4"/>
      <c r="FG1549" s="4"/>
      <c r="FH1549" s="4"/>
      <c r="FI1549" s="4"/>
      <c r="FJ1549" s="4"/>
      <c r="FK1549" s="4"/>
      <c r="FL1549" s="4"/>
      <c r="FM1549" s="4"/>
      <c r="FN1549" s="4"/>
      <c r="FO1549" s="4"/>
      <c r="FP1549" s="4"/>
      <c r="FQ1549" s="4"/>
      <c r="FR1549" s="4"/>
    </row>
    <row r="1550" spans="19:174" s="10" customFormat="1" x14ac:dyDescent="0.25">
      <c r="S1550" s="92"/>
      <c r="T1550" s="1"/>
      <c r="U1550" s="1"/>
      <c r="V1550" s="1"/>
      <c r="W1550" s="1"/>
      <c r="X1550" s="1"/>
      <c r="Y1550" s="1"/>
      <c r="Z1550" s="2"/>
      <c r="AA1550" s="2"/>
      <c r="AB1550" s="2"/>
      <c r="AC1550" s="2"/>
      <c r="AD1550" s="2"/>
      <c r="AE1550" s="2"/>
      <c r="AF1550" s="2"/>
      <c r="AG1550" s="2"/>
      <c r="AH1550" s="2"/>
      <c r="AI1550" s="2"/>
      <c r="AJ1550" s="2"/>
      <c r="AK1550" s="2"/>
      <c r="AL1550" s="2"/>
      <c r="AM1550" s="2"/>
      <c r="AN1550" s="2"/>
      <c r="AO1550" s="2"/>
      <c r="AP1550" s="2"/>
      <c r="AQ1550" s="2"/>
      <c r="AR1550" s="2"/>
      <c r="AS1550" s="2"/>
      <c r="AT1550" s="2"/>
      <c r="AU1550" s="2"/>
      <c r="AV1550" s="2"/>
      <c r="AW1550" s="2"/>
      <c r="AX1550" s="2"/>
      <c r="AY1550" s="2"/>
      <c r="AZ1550" s="2"/>
      <c r="BA1550" s="2"/>
      <c r="BB1550" s="2"/>
      <c r="BC1550" s="2"/>
      <c r="BD1550" s="2"/>
      <c r="BE1550" s="2"/>
      <c r="BF1550" s="2"/>
      <c r="BG1550" s="2"/>
      <c r="BH1550" s="2"/>
      <c r="BI1550" s="2"/>
      <c r="BJ1550" s="2"/>
      <c r="BK1550" s="2"/>
      <c r="BL1550" s="2"/>
      <c r="BM1550" s="2"/>
      <c r="BN1550" s="2"/>
      <c r="BO1550" s="2"/>
      <c r="BP1550" s="2"/>
      <c r="BQ1550" s="3"/>
      <c r="BR1550" s="4"/>
      <c r="BS1550" s="4"/>
      <c r="BT1550" s="4"/>
      <c r="BU1550" s="4"/>
      <c r="BV1550" s="4"/>
      <c r="BW1550" s="4"/>
      <c r="BX1550" s="4"/>
      <c r="BY1550" s="4"/>
      <c r="BZ1550" s="4"/>
      <c r="CA1550" s="4"/>
      <c r="CB1550" s="4"/>
      <c r="CC1550" s="4"/>
      <c r="CD1550" s="4"/>
      <c r="CE1550" s="4"/>
      <c r="CF1550" s="4"/>
      <c r="CG1550" s="4"/>
      <c r="CH1550" s="4"/>
      <c r="CI1550" s="4"/>
      <c r="CJ1550" s="4"/>
      <c r="CK1550" s="4"/>
      <c r="CL1550" s="4"/>
      <c r="CM1550" s="4"/>
      <c r="CN1550" s="4"/>
      <c r="CO1550" s="4"/>
      <c r="CP1550" s="4"/>
      <c r="CQ1550" s="4"/>
      <c r="CR1550" s="4"/>
      <c r="CS1550" s="4"/>
      <c r="CT1550" s="4"/>
      <c r="CU1550" s="4"/>
      <c r="CV1550" s="4"/>
      <c r="CW1550" s="4"/>
      <c r="CX1550" s="4"/>
      <c r="CY1550" s="4"/>
      <c r="CZ1550" s="4"/>
      <c r="DA1550" s="4"/>
      <c r="DB1550" s="4"/>
      <c r="DC1550" s="4"/>
      <c r="DD1550" s="4"/>
      <c r="DE1550" s="4"/>
      <c r="DF1550" s="4"/>
      <c r="DG1550" s="4"/>
      <c r="DH1550" s="4"/>
      <c r="DI1550" s="4"/>
      <c r="DJ1550" s="4"/>
      <c r="DK1550" s="4"/>
      <c r="DL1550" s="4"/>
      <c r="DM1550" s="4"/>
      <c r="DN1550" s="4"/>
      <c r="DO1550" s="4"/>
      <c r="DP1550" s="4"/>
      <c r="DQ1550" s="4"/>
      <c r="DR1550" s="4"/>
      <c r="DS1550" s="4"/>
      <c r="DT1550" s="4"/>
      <c r="DU1550" s="4"/>
      <c r="DV1550" s="4"/>
      <c r="DW1550" s="4"/>
      <c r="DX1550" s="4"/>
      <c r="DY1550" s="4"/>
      <c r="DZ1550" s="4"/>
      <c r="EA1550" s="4"/>
      <c r="EB1550" s="4"/>
      <c r="EC1550" s="4"/>
      <c r="ED1550" s="4"/>
      <c r="EE1550" s="4"/>
      <c r="EF1550" s="4"/>
      <c r="EG1550" s="4"/>
      <c r="EH1550" s="4"/>
      <c r="EI1550" s="4"/>
      <c r="EJ1550" s="4"/>
      <c r="EK1550" s="4"/>
      <c r="EL1550" s="4"/>
      <c r="EM1550" s="4"/>
      <c r="EN1550" s="4"/>
      <c r="EO1550" s="4"/>
      <c r="EP1550" s="4"/>
      <c r="EQ1550" s="4"/>
      <c r="ER1550" s="4"/>
      <c r="ES1550" s="4"/>
      <c r="ET1550" s="4"/>
      <c r="EU1550" s="4"/>
      <c r="EV1550" s="4"/>
      <c r="EW1550" s="4"/>
      <c r="EX1550" s="4"/>
      <c r="EY1550" s="4"/>
      <c r="EZ1550" s="4"/>
      <c r="FA1550" s="4"/>
      <c r="FB1550" s="4"/>
      <c r="FC1550" s="4"/>
      <c r="FD1550" s="4"/>
      <c r="FE1550" s="4"/>
      <c r="FF1550" s="4"/>
      <c r="FG1550" s="4"/>
      <c r="FH1550" s="4"/>
      <c r="FI1550" s="4"/>
      <c r="FJ1550" s="4"/>
      <c r="FK1550" s="4"/>
      <c r="FL1550" s="4"/>
      <c r="FM1550" s="4"/>
      <c r="FN1550" s="4"/>
      <c r="FO1550" s="4"/>
      <c r="FP1550" s="4"/>
      <c r="FQ1550" s="4"/>
      <c r="FR1550" s="4"/>
    </row>
    <row r="1551" spans="19:174" s="10" customFormat="1" x14ac:dyDescent="0.25">
      <c r="S1551" s="92"/>
      <c r="T1551" s="1"/>
      <c r="U1551" s="1"/>
      <c r="V1551" s="1"/>
      <c r="W1551" s="1"/>
      <c r="X1551" s="1"/>
      <c r="Y1551" s="1"/>
      <c r="Z1551" s="2"/>
      <c r="AA1551" s="2"/>
      <c r="AB1551" s="2"/>
      <c r="AC1551" s="2"/>
      <c r="AD1551" s="2"/>
      <c r="AE1551" s="2"/>
      <c r="AF1551" s="2"/>
      <c r="AG1551" s="2"/>
      <c r="AH1551" s="2"/>
      <c r="AI1551" s="2"/>
      <c r="AJ1551" s="2"/>
      <c r="AK1551" s="2"/>
      <c r="AL1551" s="2"/>
      <c r="AM1551" s="2"/>
      <c r="AN1551" s="2"/>
      <c r="AO1551" s="2"/>
      <c r="AP1551" s="2"/>
      <c r="AQ1551" s="2"/>
      <c r="AR1551" s="2"/>
      <c r="AS1551" s="2"/>
      <c r="AT1551" s="2"/>
      <c r="AU1551" s="2"/>
      <c r="AV1551" s="2"/>
      <c r="AW1551" s="2"/>
      <c r="AX1551" s="2"/>
      <c r="AY1551" s="2"/>
      <c r="AZ1551" s="2"/>
      <c r="BA1551" s="2"/>
      <c r="BB1551" s="2"/>
      <c r="BC1551" s="2"/>
      <c r="BD1551" s="2"/>
      <c r="BE1551" s="2"/>
      <c r="BF1551" s="2"/>
      <c r="BG1551" s="2"/>
      <c r="BH1551" s="2"/>
      <c r="BI1551" s="2"/>
      <c r="BJ1551" s="2"/>
      <c r="BK1551" s="2"/>
      <c r="BL1551" s="2"/>
      <c r="BM1551" s="2"/>
      <c r="BN1551" s="2"/>
      <c r="BO1551" s="2"/>
      <c r="BP1551" s="2"/>
      <c r="BQ1551" s="3"/>
      <c r="BR1551" s="4"/>
      <c r="BS1551" s="4"/>
      <c r="BT1551" s="4"/>
      <c r="BU1551" s="4"/>
      <c r="BV1551" s="4"/>
      <c r="BW1551" s="4"/>
      <c r="BX1551" s="4"/>
      <c r="BY1551" s="4"/>
      <c r="BZ1551" s="4"/>
      <c r="CA1551" s="4"/>
      <c r="CB1551" s="4"/>
      <c r="CC1551" s="4"/>
      <c r="CD1551" s="4"/>
      <c r="CE1551" s="4"/>
      <c r="CF1551" s="4"/>
      <c r="CG1551" s="4"/>
      <c r="CH1551" s="4"/>
      <c r="CI1551" s="4"/>
      <c r="CJ1551" s="4"/>
      <c r="CK1551" s="4"/>
      <c r="CL1551" s="4"/>
      <c r="CM1551" s="4"/>
      <c r="CN1551" s="4"/>
      <c r="CO1551" s="4"/>
      <c r="CP1551" s="4"/>
      <c r="CQ1551" s="4"/>
      <c r="CR1551" s="4"/>
      <c r="CS1551" s="4"/>
      <c r="CT1551" s="4"/>
      <c r="CU1551" s="4"/>
      <c r="CV1551" s="4"/>
      <c r="CW1551" s="4"/>
      <c r="CX1551" s="4"/>
      <c r="CY1551" s="4"/>
      <c r="CZ1551" s="4"/>
      <c r="DA1551" s="4"/>
      <c r="DB1551" s="4"/>
      <c r="DC1551" s="4"/>
      <c r="DD1551" s="4"/>
      <c r="DE1551" s="4"/>
      <c r="DF1551" s="4"/>
      <c r="DG1551" s="4"/>
      <c r="DH1551" s="4"/>
      <c r="DI1551" s="4"/>
      <c r="DJ1551" s="4"/>
      <c r="DK1551" s="4"/>
      <c r="DL1551" s="4"/>
      <c r="DM1551" s="4"/>
      <c r="DN1551" s="4"/>
      <c r="DO1551" s="4"/>
      <c r="DP1551" s="4"/>
      <c r="DQ1551" s="4"/>
      <c r="DR1551" s="4"/>
      <c r="DS1551" s="4"/>
      <c r="DT1551" s="4"/>
      <c r="DU1551" s="4"/>
      <c r="DV1551" s="4"/>
      <c r="DW1551" s="4"/>
      <c r="DX1551" s="4"/>
      <c r="DY1551" s="4"/>
      <c r="DZ1551" s="4"/>
      <c r="EA1551" s="4"/>
      <c r="EB1551" s="4"/>
      <c r="EC1551" s="4"/>
      <c r="ED1551" s="4"/>
      <c r="EE1551" s="4"/>
      <c r="EF1551" s="4"/>
      <c r="EG1551" s="4"/>
      <c r="EH1551" s="4"/>
      <c r="EI1551" s="4"/>
      <c r="EJ1551" s="4"/>
      <c r="EK1551" s="4"/>
      <c r="EL1551" s="4"/>
      <c r="EM1551" s="4"/>
      <c r="EN1551" s="4"/>
      <c r="EO1551" s="4"/>
      <c r="EP1551" s="4"/>
      <c r="EQ1551" s="4"/>
      <c r="ER1551" s="4"/>
      <c r="ES1551" s="4"/>
      <c r="ET1551" s="4"/>
      <c r="EU1551" s="4"/>
      <c r="EV1551" s="4"/>
      <c r="EW1551" s="4"/>
      <c r="EX1551" s="4"/>
      <c r="EY1551" s="4"/>
      <c r="EZ1551" s="4"/>
      <c r="FA1551" s="4"/>
      <c r="FB1551" s="4"/>
      <c r="FC1551" s="4"/>
      <c r="FD1551" s="4"/>
      <c r="FE1551" s="4"/>
      <c r="FF1551" s="4"/>
      <c r="FG1551" s="4"/>
      <c r="FH1551" s="4"/>
      <c r="FI1551" s="4"/>
      <c r="FJ1551" s="4"/>
      <c r="FK1551" s="4"/>
      <c r="FL1551" s="4"/>
      <c r="FM1551" s="4"/>
      <c r="FN1551" s="4"/>
      <c r="FO1551" s="4"/>
      <c r="FP1551" s="4"/>
      <c r="FQ1551" s="4"/>
      <c r="FR1551" s="4"/>
    </row>
    <row r="1552" spans="19:174" s="10" customFormat="1" x14ac:dyDescent="0.25">
      <c r="S1552" s="92"/>
      <c r="T1552" s="1"/>
      <c r="U1552" s="1"/>
      <c r="V1552" s="1"/>
      <c r="W1552" s="1"/>
      <c r="X1552" s="1"/>
      <c r="Y1552" s="1"/>
      <c r="Z1552" s="2"/>
      <c r="AA1552" s="2"/>
      <c r="AB1552" s="2"/>
      <c r="AC1552" s="2"/>
      <c r="AD1552" s="2"/>
      <c r="AE1552" s="2"/>
      <c r="AF1552" s="2"/>
      <c r="AG1552" s="2"/>
      <c r="AH1552" s="2"/>
      <c r="AI1552" s="2"/>
      <c r="AJ1552" s="2"/>
      <c r="AK1552" s="2"/>
      <c r="AL1552" s="2"/>
      <c r="AM1552" s="2"/>
      <c r="AN1552" s="2"/>
      <c r="AO1552" s="2"/>
      <c r="AP1552" s="2"/>
      <c r="AQ1552" s="2"/>
      <c r="AR1552" s="2"/>
      <c r="AS1552" s="2"/>
      <c r="AT1552" s="2"/>
      <c r="AU1552" s="2"/>
      <c r="AV1552" s="2"/>
      <c r="AW1552" s="2"/>
      <c r="AX1552" s="2"/>
      <c r="AY1552" s="2"/>
      <c r="AZ1552" s="2"/>
      <c r="BA1552" s="2"/>
      <c r="BB1552" s="2"/>
      <c r="BC1552" s="2"/>
      <c r="BD1552" s="2"/>
      <c r="BE1552" s="2"/>
      <c r="BF1552" s="2"/>
      <c r="BG1552" s="2"/>
      <c r="BH1552" s="2"/>
      <c r="BI1552" s="2"/>
      <c r="BJ1552" s="2"/>
      <c r="BK1552" s="2"/>
      <c r="BL1552" s="2"/>
      <c r="BM1552" s="2"/>
      <c r="BN1552" s="2"/>
      <c r="BO1552" s="2"/>
      <c r="BP1552" s="2"/>
      <c r="BQ1552" s="3"/>
      <c r="BR1552" s="4"/>
      <c r="BS1552" s="4"/>
      <c r="BT1552" s="4"/>
      <c r="BU1552" s="4"/>
      <c r="BV1552" s="4"/>
      <c r="BW1552" s="4"/>
      <c r="BX1552" s="4"/>
      <c r="BY1552" s="4"/>
      <c r="BZ1552" s="4"/>
      <c r="CA1552" s="4"/>
      <c r="CB1552" s="4"/>
      <c r="CC1552" s="4"/>
      <c r="CD1552" s="4"/>
      <c r="CE1552" s="4"/>
      <c r="CF1552" s="4"/>
      <c r="CG1552" s="4"/>
      <c r="CH1552" s="4"/>
      <c r="CI1552" s="4"/>
      <c r="CJ1552" s="4"/>
      <c r="CK1552" s="4"/>
      <c r="CL1552" s="4"/>
      <c r="CM1552" s="4"/>
      <c r="CN1552" s="4"/>
      <c r="CO1552" s="4"/>
      <c r="CP1552" s="4"/>
      <c r="CQ1552" s="4"/>
      <c r="CR1552" s="4"/>
      <c r="CS1552" s="4"/>
      <c r="CT1552" s="4"/>
      <c r="CU1552" s="4"/>
      <c r="CV1552" s="4"/>
      <c r="CW1552" s="4"/>
      <c r="CX1552" s="4"/>
      <c r="CY1552" s="4"/>
      <c r="CZ1552" s="4"/>
      <c r="DA1552" s="4"/>
      <c r="DB1552" s="4"/>
      <c r="DC1552" s="4"/>
      <c r="DD1552" s="4"/>
      <c r="DE1552" s="4"/>
      <c r="DF1552" s="4"/>
      <c r="DG1552" s="4"/>
      <c r="DH1552" s="4"/>
      <c r="DI1552" s="4"/>
      <c r="DJ1552" s="4"/>
      <c r="DK1552" s="4"/>
      <c r="DL1552" s="4"/>
      <c r="DM1552" s="4"/>
      <c r="DN1552" s="4"/>
      <c r="DO1552" s="4"/>
      <c r="DP1552" s="4"/>
      <c r="DQ1552" s="4"/>
      <c r="DR1552" s="4"/>
      <c r="DS1552" s="4"/>
      <c r="DT1552" s="4"/>
      <c r="DU1552" s="4"/>
      <c r="DV1552" s="4"/>
      <c r="DW1552" s="4"/>
      <c r="DX1552" s="4"/>
      <c r="DY1552" s="4"/>
      <c r="DZ1552" s="4"/>
      <c r="EA1552" s="4"/>
      <c r="EB1552" s="4"/>
      <c r="EC1552" s="4"/>
      <c r="ED1552" s="4"/>
      <c r="EE1552" s="4"/>
      <c r="EF1552" s="4"/>
      <c r="EG1552" s="4"/>
      <c r="EH1552" s="4"/>
      <c r="EI1552" s="4"/>
      <c r="EJ1552" s="4"/>
      <c r="EK1552" s="4"/>
      <c r="EL1552" s="4"/>
      <c r="EM1552" s="4"/>
      <c r="EN1552" s="4"/>
      <c r="EO1552" s="4"/>
      <c r="EP1552" s="4"/>
      <c r="EQ1552" s="4"/>
      <c r="ER1552" s="4"/>
      <c r="ES1552" s="4"/>
      <c r="ET1552" s="4"/>
      <c r="EU1552" s="4"/>
      <c r="EV1552" s="4"/>
      <c r="EW1552" s="4"/>
      <c r="EX1552" s="4"/>
      <c r="EY1552" s="4"/>
      <c r="EZ1552" s="4"/>
      <c r="FA1552" s="4"/>
      <c r="FB1552" s="4"/>
      <c r="FC1552" s="4"/>
      <c r="FD1552" s="4"/>
      <c r="FE1552" s="4"/>
      <c r="FF1552" s="4"/>
      <c r="FG1552" s="4"/>
      <c r="FH1552" s="4"/>
      <c r="FI1552" s="4"/>
      <c r="FJ1552" s="4"/>
      <c r="FK1552" s="4"/>
      <c r="FL1552" s="4"/>
      <c r="FM1552" s="4"/>
      <c r="FN1552" s="4"/>
      <c r="FO1552" s="4"/>
      <c r="FP1552" s="4"/>
      <c r="FQ1552" s="4"/>
      <c r="FR1552" s="4"/>
    </row>
    <row r="1553" spans="19:174" s="10" customFormat="1" x14ac:dyDescent="0.25">
      <c r="S1553" s="92"/>
      <c r="T1553" s="1"/>
      <c r="U1553" s="1"/>
      <c r="V1553" s="1"/>
      <c r="W1553" s="1"/>
      <c r="X1553" s="1"/>
      <c r="Y1553" s="1"/>
      <c r="Z1553" s="2"/>
      <c r="AA1553" s="2"/>
      <c r="AB1553" s="2"/>
      <c r="AC1553" s="2"/>
      <c r="AD1553" s="2"/>
      <c r="AE1553" s="2"/>
      <c r="AF1553" s="2"/>
      <c r="AG1553" s="2"/>
      <c r="AH1553" s="2"/>
      <c r="AI1553" s="2"/>
      <c r="AJ1553" s="2"/>
      <c r="AK1553" s="2"/>
      <c r="AL1553" s="2"/>
      <c r="AM1553" s="2"/>
      <c r="AN1553" s="2"/>
      <c r="AO1553" s="2"/>
      <c r="AP1553" s="2"/>
      <c r="AQ1553" s="2"/>
      <c r="AR1553" s="2"/>
      <c r="AS1553" s="2"/>
      <c r="AT1553" s="2"/>
      <c r="AU1553" s="2"/>
      <c r="AV1553" s="2"/>
      <c r="AW1553" s="2"/>
      <c r="AX1553" s="2"/>
      <c r="AY1553" s="2"/>
      <c r="AZ1553" s="2"/>
      <c r="BA1553" s="2"/>
      <c r="BB1553" s="2"/>
      <c r="BC1553" s="2"/>
      <c r="BD1553" s="2"/>
      <c r="BE1553" s="2"/>
      <c r="BF1553" s="2"/>
      <c r="BG1553" s="2"/>
      <c r="BH1553" s="2"/>
      <c r="BI1553" s="2"/>
      <c r="BJ1553" s="2"/>
      <c r="BK1553" s="2"/>
      <c r="BL1553" s="2"/>
      <c r="BM1553" s="2"/>
      <c r="BN1553" s="2"/>
      <c r="BO1553" s="2"/>
      <c r="BP1553" s="2"/>
      <c r="BQ1553" s="3"/>
      <c r="BR1553" s="4"/>
      <c r="BS1553" s="4"/>
      <c r="BT1553" s="4"/>
      <c r="BU1553" s="4"/>
      <c r="BV1553" s="4"/>
      <c r="BW1553" s="4"/>
      <c r="BX1553" s="4"/>
      <c r="BY1553" s="4"/>
      <c r="BZ1553" s="4"/>
      <c r="CA1553" s="4"/>
      <c r="CB1553" s="4"/>
      <c r="CC1553" s="4"/>
      <c r="CD1553" s="4"/>
      <c r="CE1553" s="4"/>
      <c r="CF1553" s="4"/>
      <c r="CG1553" s="4"/>
      <c r="CH1553" s="4"/>
      <c r="CI1553" s="4"/>
      <c r="CJ1553" s="4"/>
      <c r="CK1553" s="4"/>
      <c r="CL1553" s="4"/>
      <c r="CM1553" s="4"/>
      <c r="CN1553" s="4"/>
      <c r="CO1553" s="4"/>
      <c r="CP1553" s="4"/>
      <c r="CQ1553" s="4"/>
      <c r="CR1553" s="4"/>
      <c r="CS1553" s="4"/>
      <c r="CT1553" s="4"/>
      <c r="CU1553" s="4"/>
      <c r="CV1553" s="4"/>
      <c r="CW1553" s="4"/>
      <c r="CX1553" s="4"/>
      <c r="CY1553" s="4"/>
      <c r="CZ1553" s="4"/>
      <c r="DA1553" s="4"/>
      <c r="DB1553" s="4"/>
      <c r="DC1553" s="4"/>
      <c r="DD1553" s="4"/>
      <c r="DE1553" s="4"/>
      <c r="DF1553" s="4"/>
      <c r="DG1553" s="4"/>
      <c r="DH1553" s="4"/>
      <c r="DI1553" s="4"/>
      <c r="DJ1553" s="4"/>
      <c r="DK1553" s="4"/>
      <c r="DL1553" s="4"/>
      <c r="DM1553" s="4"/>
      <c r="DN1553" s="4"/>
      <c r="DO1553" s="4"/>
      <c r="DP1553" s="4"/>
      <c r="DQ1553" s="4"/>
      <c r="DR1553" s="4"/>
      <c r="DS1553" s="4"/>
      <c r="DT1553" s="4"/>
      <c r="DU1553" s="4"/>
      <c r="DV1553" s="4"/>
      <c r="DW1553" s="4"/>
      <c r="DX1553" s="4"/>
      <c r="DY1553" s="4"/>
      <c r="DZ1553" s="4"/>
      <c r="EA1553" s="4"/>
      <c r="EB1553" s="4"/>
      <c r="EC1553" s="4"/>
      <c r="ED1553" s="4"/>
      <c r="EE1553" s="4"/>
      <c r="EF1553" s="4"/>
      <c r="EG1553" s="4"/>
      <c r="EH1553" s="4"/>
      <c r="EI1553" s="4"/>
      <c r="EJ1553" s="4"/>
      <c r="EK1553" s="4"/>
      <c r="EL1553" s="4"/>
      <c r="EM1553" s="4"/>
      <c r="EN1553" s="4"/>
      <c r="EO1553" s="4"/>
      <c r="EP1553" s="4"/>
      <c r="EQ1553" s="4"/>
      <c r="ER1553" s="4"/>
      <c r="ES1553" s="4"/>
      <c r="ET1553" s="4"/>
      <c r="EU1553" s="4"/>
      <c r="EV1553" s="4"/>
      <c r="EW1553" s="4"/>
      <c r="EX1553" s="4"/>
      <c r="EY1553" s="4"/>
      <c r="EZ1553" s="4"/>
      <c r="FA1553" s="4"/>
      <c r="FB1553" s="4"/>
      <c r="FC1553" s="4"/>
      <c r="FD1553" s="4"/>
      <c r="FE1553" s="4"/>
      <c r="FF1553" s="4"/>
      <c r="FG1553" s="4"/>
      <c r="FH1553" s="4"/>
      <c r="FI1553" s="4"/>
      <c r="FJ1553" s="4"/>
      <c r="FK1553" s="4"/>
      <c r="FL1553" s="4"/>
      <c r="FM1553" s="4"/>
      <c r="FN1553" s="4"/>
      <c r="FO1553" s="4"/>
      <c r="FP1553" s="4"/>
      <c r="FQ1553" s="4"/>
      <c r="FR1553" s="4"/>
    </row>
    <row r="1554" spans="19:174" s="10" customFormat="1" x14ac:dyDescent="0.25">
      <c r="S1554" s="92"/>
      <c r="T1554" s="1"/>
      <c r="U1554" s="1"/>
      <c r="V1554" s="1"/>
      <c r="W1554" s="1"/>
      <c r="X1554" s="1"/>
      <c r="Y1554" s="1"/>
      <c r="Z1554" s="2"/>
      <c r="AA1554" s="2"/>
      <c r="AB1554" s="2"/>
      <c r="AC1554" s="2"/>
      <c r="AD1554" s="2"/>
      <c r="AE1554" s="2"/>
      <c r="AF1554" s="2"/>
      <c r="AG1554" s="2"/>
      <c r="AH1554" s="2"/>
      <c r="AI1554" s="2"/>
      <c r="AJ1554" s="2"/>
      <c r="AK1554" s="2"/>
      <c r="AL1554" s="2"/>
      <c r="AM1554" s="2"/>
      <c r="AN1554" s="2"/>
      <c r="AO1554" s="2"/>
      <c r="AP1554" s="2"/>
      <c r="AQ1554" s="2"/>
      <c r="AR1554" s="2"/>
      <c r="AS1554" s="2"/>
      <c r="AT1554" s="2"/>
      <c r="AU1554" s="2"/>
      <c r="AV1554" s="2"/>
      <c r="AW1554" s="2"/>
      <c r="AX1554" s="2"/>
      <c r="AY1554" s="2"/>
      <c r="AZ1554" s="2"/>
      <c r="BA1554" s="2"/>
      <c r="BB1554" s="2"/>
      <c r="BC1554" s="2"/>
      <c r="BD1554" s="2"/>
      <c r="BE1554" s="2"/>
      <c r="BF1554" s="2"/>
      <c r="BG1554" s="2"/>
      <c r="BH1554" s="2"/>
      <c r="BI1554" s="2"/>
      <c r="BJ1554" s="2"/>
      <c r="BK1554" s="2"/>
      <c r="BL1554" s="2"/>
      <c r="BM1554" s="2"/>
      <c r="BN1554" s="2"/>
      <c r="BO1554" s="2"/>
      <c r="BP1554" s="2"/>
      <c r="BQ1554" s="3"/>
      <c r="BR1554" s="4"/>
      <c r="BS1554" s="4"/>
      <c r="BT1554" s="4"/>
      <c r="BU1554" s="4"/>
      <c r="BV1554" s="4"/>
      <c r="BW1554" s="4"/>
      <c r="BX1554" s="4"/>
      <c r="BY1554" s="4"/>
      <c r="BZ1554" s="4"/>
      <c r="CA1554" s="4"/>
      <c r="CB1554" s="4"/>
      <c r="CC1554" s="4"/>
      <c r="CD1554" s="4"/>
      <c r="CE1554" s="4"/>
      <c r="CF1554" s="4"/>
      <c r="CG1554" s="4"/>
      <c r="CH1554" s="4"/>
      <c r="CI1554" s="4"/>
      <c r="CJ1554" s="4"/>
      <c r="CK1554" s="4"/>
      <c r="CL1554" s="4"/>
      <c r="CM1554" s="4"/>
      <c r="CN1554" s="4"/>
      <c r="CO1554" s="4"/>
      <c r="CP1554" s="4"/>
      <c r="CQ1554" s="4"/>
      <c r="CR1554" s="4"/>
      <c r="CS1554" s="4"/>
      <c r="CT1554" s="4"/>
      <c r="CU1554" s="4"/>
      <c r="CV1554" s="4"/>
      <c r="CW1554" s="4"/>
      <c r="CX1554" s="4"/>
      <c r="CY1554" s="4"/>
      <c r="CZ1554" s="4"/>
      <c r="DA1554" s="4"/>
      <c r="DB1554" s="4"/>
      <c r="DC1554" s="4"/>
      <c r="DD1554" s="4"/>
      <c r="DE1554" s="4"/>
      <c r="DF1554" s="4"/>
      <c r="DG1554" s="4"/>
      <c r="DH1554" s="4"/>
      <c r="DI1554" s="4"/>
      <c r="DJ1554" s="4"/>
      <c r="DK1554" s="4"/>
      <c r="DL1554" s="4"/>
      <c r="DM1554" s="4"/>
      <c r="DN1554" s="4"/>
      <c r="DO1554" s="4"/>
      <c r="DP1554" s="4"/>
      <c r="DQ1554" s="4"/>
      <c r="DR1554" s="4"/>
      <c r="DS1554" s="4"/>
      <c r="DT1554" s="4"/>
      <c r="DU1554" s="4"/>
      <c r="DV1554" s="4"/>
      <c r="DW1554" s="4"/>
      <c r="DX1554" s="4"/>
      <c r="DY1554" s="4"/>
      <c r="DZ1554" s="4"/>
      <c r="EA1554" s="4"/>
      <c r="EB1554" s="4"/>
      <c r="EC1554" s="4"/>
      <c r="ED1554" s="4"/>
      <c r="EE1554" s="4"/>
      <c r="EF1554" s="4"/>
      <c r="EG1554" s="4"/>
      <c r="EH1554" s="4"/>
      <c r="EI1554" s="4"/>
      <c r="EJ1554" s="4"/>
      <c r="EK1554" s="4"/>
      <c r="EL1554" s="4"/>
      <c r="EM1554" s="4"/>
      <c r="EN1554" s="4"/>
      <c r="EO1554" s="4"/>
      <c r="EP1554" s="4"/>
      <c r="EQ1554" s="4"/>
      <c r="ER1554" s="4"/>
      <c r="ES1554" s="4"/>
      <c r="ET1554" s="4"/>
      <c r="EU1554" s="4"/>
      <c r="EV1554" s="4"/>
      <c r="EW1554" s="4"/>
      <c r="EX1554" s="4"/>
      <c r="EY1554" s="4"/>
      <c r="EZ1554" s="4"/>
      <c r="FA1554" s="4"/>
      <c r="FB1554" s="4"/>
      <c r="FC1554" s="4"/>
      <c r="FD1554" s="4"/>
      <c r="FE1554" s="4"/>
      <c r="FF1554" s="4"/>
      <c r="FG1554" s="4"/>
      <c r="FH1554" s="4"/>
      <c r="FI1554" s="4"/>
      <c r="FJ1554" s="4"/>
      <c r="FK1554" s="4"/>
      <c r="FL1554" s="4"/>
      <c r="FM1554" s="4"/>
      <c r="FN1554" s="4"/>
      <c r="FO1554" s="4"/>
      <c r="FP1554" s="4"/>
      <c r="FQ1554" s="4"/>
      <c r="FR1554" s="4"/>
    </row>
    <row r="1555" spans="19:174" s="10" customFormat="1" x14ac:dyDescent="0.25">
      <c r="S1555" s="92"/>
      <c r="T1555" s="1"/>
      <c r="U1555" s="1"/>
      <c r="V1555" s="1"/>
      <c r="W1555" s="1"/>
      <c r="X1555" s="1"/>
      <c r="Y1555" s="1"/>
      <c r="Z1555" s="2"/>
      <c r="AA1555" s="2"/>
      <c r="AB1555" s="2"/>
      <c r="AC1555" s="2"/>
      <c r="AD1555" s="2"/>
      <c r="AE1555" s="2"/>
      <c r="AF1555" s="2"/>
      <c r="AG1555" s="2"/>
      <c r="AH1555" s="2"/>
      <c r="AI1555" s="2"/>
      <c r="AJ1555" s="2"/>
      <c r="AK1555" s="2"/>
      <c r="AL1555" s="2"/>
      <c r="AM1555" s="2"/>
      <c r="AN1555" s="2"/>
      <c r="AO1555" s="2"/>
      <c r="AP1555" s="2"/>
      <c r="AQ1555" s="2"/>
      <c r="AR1555" s="2"/>
      <c r="AS1555" s="2"/>
      <c r="AT1555" s="2"/>
      <c r="AU1555" s="2"/>
      <c r="AV1555" s="2"/>
      <c r="AW1555" s="2"/>
      <c r="AX1555" s="2"/>
      <c r="AY1555" s="2"/>
      <c r="AZ1555" s="2"/>
      <c r="BA1555" s="2"/>
      <c r="BB1555" s="2"/>
      <c r="BC1555" s="2"/>
      <c r="BD1555" s="2"/>
      <c r="BE1555" s="2"/>
      <c r="BF1555" s="2"/>
      <c r="BG1555" s="2"/>
      <c r="BH1555" s="2"/>
      <c r="BI1555" s="2"/>
      <c r="BJ1555" s="2"/>
      <c r="BK1555" s="2"/>
      <c r="BL1555" s="2"/>
      <c r="BM1555" s="2"/>
      <c r="BN1555" s="2"/>
      <c r="BO1555" s="2"/>
      <c r="BP1555" s="2"/>
      <c r="BQ1555" s="3"/>
      <c r="BR1555" s="4"/>
      <c r="BS1555" s="4"/>
      <c r="BT1555" s="4"/>
      <c r="BU1555" s="4"/>
      <c r="BV1555" s="4"/>
      <c r="BW1555" s="4"/>
      <c r="BX1555" s="4"/>
      <c r="BY1555" s="4"/>
      <c r="BZ1555" s="4"/>
      <c r="CA1555" s="4"/>
      <c r="CB1555" s="4"/>
      <c r="CC1555" s="4"/>
      <c r="CD1555" s="4"/>
      <c r="CE1555" s="4"/>
      <c r="CF1555" s="4"/>
      <c r="CG1555" s="4"/>
      <c r="CH1555" s="4"/>
      <c r="CI1555" s="4"/>
      <c r="CJ1555" s="4"/>
      <c r="CK1555" s="4"/>
      <c r="CL1555" s="4"/>
      <c r="CM1555" s="4"/>
      <c r="CN1555" s="4"/>
      <c r="CO1555" s="4"/>
      <c r="CP1555" s="4"/>
      <c r="CQ1555" s="4"/>
      <c r="CR1555" s="4"/>
      <c r="CS1555" s="4"/>
      <c r="CT1555" s="4"/>
      <c r="CU1555" s="4"/>
      <c r="CV1555" s="4"/>
      <c r="CW1555" s="4"/>
      <c r="CX1555" s="4"/>
      <c r="CY1555" s="4"/>
      <c r="CZ1555" s="4"/>
      <c r="DA1555" s="4"/>
      <c r="DB1555" s="4"/>
      <c r="DC1555" s="4"/>
      <c r="DD1555" s="4"/>
      <c r="DE1555" s="4"/>
      <c r="DF1555" s="4"/>
      <c r="DG1555" s="4"/>
      <c r="DH1555" s="4"/>
      <c r="DI1555" s="4"/>
      <c r="DJ1555" s="4"/>
      <c r="DK1555" s="4"/>
      <c r="DL1555" s="4"/>
      <c r="DM1555" s="4"/>
      <c r="DN1555" s="4"/>
      <c r="DO1555" s="4"/>
      <c r="DP1555" s="4"/>
      <c r="DQ1555" s="4"/>
      <c r="DR1555" s="4"/>
      <c r="DS1555" s="4"/>
      <c r="DT1555" s="4"/>
      <c r="DU1555" s="4"/>
      <c r="DV1555" s="4"/>
      <c r="DW1555" s="4"/>
      <c r="DX1555" s="4"/>
      <c r="DY1555" s="4"/>
      <c r="DZ1555" s="4"/>
      <c r="EA1555" s="4"/>
      <c r="EB1555" s="4"/>
      <c r="EC1555" s="4"/>
      <c r="ED1555" s="4"/>
      <c r="EE1555" s="4"/>
      <c r="EF1555" s="4"/>
      <c r="EG1555" s="4"/>
      <c r="EH1555" s="4"/>
      <c r="EI1555" s="4"/>
      <c r="EJ1555" s="4"/>
      <c r="EK1555" s="4"/>
      <c r="EL1555" s="4"/>
      <c r="EM1555" s="4"/>
      <c r="EN1555" s="4"/>
      <c r="EO1555" s="4"/>
      <c r="EP1555" s="4"/>
      <c r="EQ1555" s="4"/>
      <c r="ER1555" s="4"/>
      <c r="ES1555" s="4"/>
      <c r="ET1555" s="4"/>
      <c r="EU1555" s="4"/>
      <c r="EV1555" s="4"/>
      <c r="EW1555" s="4"/>
      <c r="EX1555" s="4"/>
      <c r="EY1555" s="4"/>
      <c r="EZ1555" s="4"/>
      <c r="FA1555" s="4"/>
      <c r="FB1555" s="4"/>
      <c r="FC1555" s="4"/>
      <c r="FD1555" s="4"/>
      <c r="FE1555" s="4"/>
      <c r="FF1555" s="4"/>
      <c r="FG1555" s="4"/>
      <c r="FH1555" s="4"/>
      <c r="FI1555" s="4"/>
      <c r="FJ1555" s="4"/>
      <c r="FK1555" s="4"/>
      <c r="FL1555" s="4"/>
      <c r="FM1555" s="4"/>
      <c r="FN1555" s="4"/>
      <c r="FO1555" s="4"/>
      <c r="FP1555" s="4"/>
      <c r="FQ1555" s="4"/>
      <c r="FR1555" s="4"/>
    </row>
    <row r="1556" spans="19:174" s="10" customFormat="1" x14ac:dyDescent="0.25">
      <c r="S1556" s="92"/>
      <c r="T1556" s="1"/>
      <c r="U1556" s="1"/>
      <c r="V1556" s="1"/>
      <c r="W1556" s="1"/>
      <c r="X1556" s="1"/>
      <c r="Y1556" s="1"/>
      <c r="Z1556" s="2"/>
      <c r="AA1556" s="2"/>
      <c r="AB1556" s="2"/>
      <c r="AC1556" s="2"/>
      <c r="AD1556" s="2"/>
      <c r="AE1556" s="2"/>
      <c r="AF1556" s="2"/>
      <c r="AG1556" s="2"/>
      <c r="AH1556" s="2"/>
      <c r="AI1556" s="2"/>
      <c r="AJ1556" s="2"/>
      <c r="AK1556" s="2"/>
      <c r="AL1556" s="2"/>
      <c r="AM1556" s="2"/>
      <c r="AN1556" s="2"/>
      <c r="AO1556" s="2"/>
      <c r="AP1556" s="2"/>
      <c r="AQ1556" s="2"/>
      <c r="AR1556" s="2"/>
      <c r="AS1556" s="2"/>
      <c r="AT1556" s="2"/>
      <c r="AU1556" s="2"/>
      <c r="AV1556" s="2"/>
      <c r="AW1556" s="2"/>
      <c r="AX1556" s="2"/>
      <c r="AY1556" s="2"/>
      <c r="AZ1556" s="2"/>
      <c r="BA1556" s="2"/>
      <c r="BB1556" s="2"/>
      <c r="BC1556" s="2"/>
      <c r="BD1556" s="2"/>
      <c r="BE1556" s="2"/>
      <c r="BF1556" s="2"/>
      <c r="BG1556" s="2"/>
      <c r="BH1556" s="2"/>
      <c r="BI1556" s="2"/>
      <c r="BJ1556" s="2"/>
      <c r="BK1556" s="2"/>
      <c r="BL1556" s="2"/>
      <c r="BM1556" s="2"/>
      <c r="BN1556" s="2"/>
      <c r="BO1556" s="2"/>
      <c r="BP1556" s="2"/>
      <c r="BQ1556" s="3"/>
      <c r="BR1556" s="4"/>
      <c r="BS1556" s="4"/>
      <c r="BT1556" s="4"/>
      <c r="BU1556" s="4"/>
      <c r="BV1556" s="4"/>
      <c r="BW1556" s="4"/>
      <c r="BX1556" s="4"/>
      <c r="BY1556" s="4"/>
      <c r="BZ1556" s="4"/>
      <c r="CA1556" s="4"/>
      <c r="CB1556" s="4"/>
      <c r="CC1556" s="4"/>
      <c r="CD1556" s="4"/>
      <c r="CE1556" s="4"/>
      <c r="CF1556" s="4"/>
      <c r="CG1556" s="4"/>
      <c r="CH1556" s="4"/>
      <c r="CI1556" s="4"/>
      <c r="CJ1556" s="4"/>
      <c r="CK1556" s="4"/>
      <c r="CL1556" s="4"/>
      <c r="CM1556" s="4"/>
      <c r="CN1556" s="4"/>
      <c r="CO1556" s="4"/>
      <c r="CP1556" s="4"/>
      <c r="CQ1556" s="4"/>
      <c r="CR1556" s="4"/>
      <c r="CS1556" s="4"/>
      <c r="CT1556" s="4"/>
      <c r="CU1556" s="4"/>
      <c r="CV1556" s="4"/>
      <c r="CW1556" s="4"/>
      <c r="CX1556" s="4"/>
      <c r="CY1556" s="4"/>
      <c r="CZ1556" s="4"/>
      <c r="DA1556" s="4"/>
      <c r="DB1556" s="4"/>
      <c r="DC1556" s="4"/>
      <c r="DD1556" s="4"/>
      <c r="DE1556" s="4"/>
      <c r="DF1556" s="4"/>
      <c r="DG1556" s="4"/>
      <c r="DH1556" s="4"/>
      <c r="DI1556" s="4"/>
      <c r="DJ1556" s="4"/>
      <c r="DK1556" s="4"/>
      <c r="DL1556" s="4"/>
      <c r="DM1556" s="4"/>
      <c r="DN1556" s="4"/>
      <c r="DO1556" s="4"/>
      <c r="DP1556" s="4"/>
      <c r="DQ1556" s="4"/>
      <c r="DR1556" s="4"/>
      <c r="DS1556" s="4"/>
      <c r="DT1556" s="4"/>
      <c r="DU1556" s="4"/>
      <c r="DV1556" s="4"/>
      <c r="DW1556" s="4"/>
      <c r="DX1556" s="4"/>
      <c r="DY1556" s="4"/>
      <c r="DZ1556" s="4"/>
      <c r="EA1556" s="4"/>
      <c r="EB1556" s="4"/>
      <c r="EC1556" s="4"/>
      <c r="ED1556" s="4"/>
      <c r="EE1556" s="4"/>
      <c r="EF1556" s="4"/>
      <c r="EG1556" s="4"/>
      <c r="EH1556" s="4"/>
      <c r="EI1556" s="4"/>
      <c r="EJ1556" s="4"/>
      <c r="EK1556" s="4"/>
      <c r="EL1556" s="4"/>
      <c r="EM1556" s="4"/>
      <c r="EN1556" s="4"/>
      <c r="EO1556" s="4"/>
      <c r="EP1556" s="4"/>
      <c r="EQ1556" s="4"/>
      <c r="ER1556" s="4"/>
      <c r="ES1556" s="4"/>
      <c r="ET1556" s="4"/>
      <c r="EU1556" s="4"/>
      <c r="EV1556" s="4"/>
      <c r="EW1556" s="4"/>
      <c r="EX1556" s="4"/>
      <c r="EY1556" s="4"/>
      <c r="EZ1556" s="4"/>
      <c r="FA1556" s="4"/>
      <c r="FB1556" s="4"/>
      <c r="FC1556" s="4"/>
      <c r="FD1556" s="4"/>
      <c r="FE1556" s="4"/>
      <c r="FF1556" s="4"/>
      <c r="FG1556" s="4"/>
      <c r="FH1556" s="4"/>
      <c r="FI1556" s="4"/>
      <c r="FJ1556" s="4"/>
      <c r="FK1556" s="4"/>
      <c r="FL1556" s="4"/>
      <c r="FM1556" s="4"/>
      <c r="FN1556" s="4"/>
      <c r="FO1556" s="4"/>
      <c r="FP1556" s="4"/>
      <c r="FQ1556" s="4"/>
      <c r="FR1556" s="4"/>
    </row>
    <row r="1557" spans="19:174" s="10" customFormat="1" x14ac:dyDescent="0.25">
      <c r="S1557" s="92"/>
      <c r="T1557" s="1"/>
      <c r="U1557" s="1"/>
      <c r="V1557" s="1"/>
      <c r="W1557" s="1"/>
      <c r="X1557" s="1"/>
      <c r="Y1557" s="1"/>
      <c r="Z1557" s="2"/>
      <c r="AA1557" s="2"/>
      <c r="AB1557" s="2"/>
      <c r="AC1557" s="2"/>
      <c r="AD1557" s="2"/>
      <c r="AE1557" s="2"/>
      <c r="AF1557" s="2"/>
      <c r="AG1557" s="2"/>
      <c r="AH1557" s="2"/>
      <c r="AI1557" s="2"/>
      <c r="AJ1557" s="2"/>
      <c r="AK1557" s="2"/>
      <c r="AL1557" s="2"/>
      <c r="AM1557" s="2"/>
      <c r="AN1557" s="2"/>
      <c r="AO1557" s="2"/>
      <c r="AP1557" s="2"/>
      <c r="AQ1557" s="2"/>
      <c r="AR1557" s="2"/>
      <c r="AS1557" s="2"/>
      <c r="AT1557" s="2"/>
      <c r="AU1557" s="2"/>
      <c r="AV1557" s="2"/>
      <c r="AW1557" s="2"/>
      <c r="AX1557" s="2"/>
      <c r="AY1557" s="2"/>
      <c r="AZ1557" s="2"/>
      <c r="BA1557" s="2"/>
      <c r="BB1557" s="2"/>
      <c r="BC1557" s="2"/>
      <c r="BD1557" s="2"/>
      <c r="BE1557" s="2"/>
      <c r="BF1557" s="2"/>
      <c r="BG1557" s="2"/>
      <c r="BH1557" s="2"/>
      <c r="BI1557" s="2"/>
      <c r="BJ1557" s="2"/>
      <c r="BK1557" s="2"/>
      <c r="BL1557" s="2"/>
      <c r="BM1557" s="2"/>
      <c r="BN1557" s="2"/>
      <c r="BO1557" s="2"/>
      <c r="BP1557" s="2"/>
      <c r="BQ1557" s="3"/>
      <c r="BR1557" s="4"/>
      <c r="BS1557" s="4"/>
      <c r="BT1557" s="4"/>
      <c r="BU1557" s="4"/>
      <c r="BV1557" s="4"/>
      <c r="BW1557" s="4"/>
      <c r="BX1557" s="4"/>
      <c r="BY1557" s="4"/>
      <c r="BZ1557" s="4"/>
      <c r="CA1557" s="4"/>
      <c r="CB1557" s="4"/>
      <c r="CC1557" s="4"/>
      <c r="CD1557" s="4"/>
      <c r="CE1557" s="4"/>
      <c r="CF1557" s="4"/>
      <c r="CG1557" s="4"/>
      <c r="CH1557" s="4"/>
      <c r="CI1557" s="4"/>
      <c r="CJ1557" s="4"/>
      <c r="CK1557" s="4"/>
      <c r="CL1557" s="4"/>
      <c r="CM1557" s="4"/>
      <c r="CN1557" s="4"/>
      <c r="CO1557" s="4"/>
      <c r="CP1557" s="4"/>
      <c r="CQ1557" s="4"/>
      <c r="CR1557" s="4"/>
      <c r="CS1557" s="4"/>
      <c r="CT1557" s="4"/>
      <c r="CU1557" s="4"/>
      <c r="CV1557" s="4"/>
      <c r="CW1557" s="4"/>
      <c r="CX1557" s="4"/>
      <c r="CY1557" s="4"/>
      <c r="CZ1557" s="4"/>
      <c r="DA1557" s="4"/>
      <c r="DB1557" s="4"/>
      <c r="DC1557" s="4"/>
      <c r="DD1557" s="4"/>
      <c r="DE1557" s="4"/>
      <c r="DF1557" s="4"/>
      <c r="DG1557" s="4"/>
      <c r="DH1557" s="4"/>
      <c r="DI1557" s="4"/>
      <c r="DJ1557" s="4"/>
      <c r="DK1557" s="4"/>
      <c r="DL1557" s="4"/>
      <c r="DM1557" s="4"/>
      <c r="DN1557" s="4"/>
      <c r="DO1557" s="4"/>
      <c r="DP1557" s="4"/>
      <c r="DQ1557" s="4"/>
      <c r="DR1557" s="4"/>
      <c r="DS1557" s="4"/>
      <c r="DT1557" s="4"/>
      <c r="DU1557" s="4"/>
      <c r="DV1557" s="4"/>
      <c r="DW1557" s="4"/>
      <c r="DX1557" s="4"/>
      <c r="DY1557" s="4"/>
      <c r="DZ1557" s="4"/>
      <c r="EA1557" s="4"/>
      <c r="EB1557" s="4"/>
      <c r="EC1557" s="4"/>
      <c r="ED1557" s="4"/>
      <c r="EE1557" s="4"/>
      <c r="EF1557" s="4"/>
      <c r="EG1557" s="4"/>
      <c r="EH1557" s="4"/>
      <c r="EI1557" s="4"/>
      <c r="EJ1557" s="4"/>
      <c r="EK1557" s="4"/>
      <c r="EL1557" s="4"/>
      <c r="EM1557" s="4"/>
      <c r="EN1557" s="4"/>
      <c r="EO1557" s="4"/>
      <c r="EP1557" s="4"/>
      <c r="EQ1557" s="4"/>
      <c r="ER1557" s="4"/>
      <c r="ES1557" s="4"/>
      <c r="ET1557" s="4"/>
      <c r="EU1557" s="4"/>
      <c r="EV1557" s="4"/>
      <c r="EW1557" s="4"/>
      <c r="EX1557" s="4"/>
      <c r="EY1557" s="4"/>
      <c r="EZ1557" s="4"/>
      <c r="FA1557" s="4"/>
      <c r="FB1557" s="4"/>
      <c r="FC1557" s="4"/>
      <c r="FD1557" s="4"/>
      <c r="FE1557" s="4"/>
      <c r="FF1557" s="4"/>
      <c r="FG1557" s="4"/>
      <c r="FH1557" s="4"/>
      <c r="FI1557" s="4"/>
      <c r="FJ1557" s="4"/>
      <c r="FK1557" s="4"/>
      <c r="FL1557" s="4"/>
      <c r="FM1557" s="4"/>
      <c r="FN1557" s="4"/>
      <c r="FO1557" s="4"/>
      <c r="FP1557" s="4"/>
      <c r="FQ1557" s="4"/>
      <c r="FR1557" s="4"/>
    </row>
    <row r="1558" spans="19:174" s="10" customFormat="1" x14ac:dyDescent="0.25">
      <c r="S1558" s="92"/>
      <c r="T1558" s="1"/>
      <c r="U1558" s="1"/>
      <c r="V1558" s="1"/>
      <c r="W1558" s="1"/>
      <c r="X1558" s="1"/>
      <c r="Y1558" s="1"/>
      <c r="Z1558" s="2"/>
      <c r="AA1558" s="2"/>
      <c r="AB1558" s="2"/>
      <c r="AC1558" s="2"/>
      <c r="AD1558" s="2"/>
      <c r="AE1558" s="2"/>
      <c r="AF1558" s="2"/>
      <c r="AG1558" s="2"/>
      <c r="AH1558" s="2"/>
      <c r="AI1558" s="2"/>
      <c r="AJ1558" s="2"/>
      <c r="AK1558" s="2"/>
      <c r="AL1558" s="2"/>
      <c r="AM1558" s="2"/>
      <c r="AN1558" s="2"/>
      <c r="AO1558" s="2"/>
      <c r="AP1558" s="2"/>
      <c r="AQ1558" s="2"/>
      <c r="AR1558" s="2"/>
      <c r="AS1558" s="2"/>
      <c r="AT1558" s="2"/>
      <c r="AU1558" s="2"/>
      <c r="AV1558" s="2"/>
      <c r="AW1558" s="2"/>
      <c r="AX1558" s="2"/>
      <c r="AY1558" s="2"/>
      <c r="AZ1558" s="2"/>
      <c r="BA1558" s="2"/>
      <c r="BB1558" s="2"/>
      <c r="BC1558" s="2"/>
      <c r="BD1558" s="2"/>
      <c r="BE1558" s="2"/>
      <c r="BF1558" s="2"/>
      <c r="BG1558" s="2"/>
      <c r="BH1558" s="2"/>
      <c r="BI1558" s="2"/>
      <c r="BJ1558" s="2"/>
      <c r="BK1558" s="2"/>
      <c r="BL1558" s="2"/>
      <c r="BM1558" s="2"/>
      <c r="BN1558" s="2"/>
      <c r="BO1558" s="2"/>
      <c r="BP1558" s="2"/>
      <c r="BQ1558" s="3"/>
      <c r="BR1558" s="4"/>
      <c r="BS1558" s="4"/>
      <c r="BT1558" s="4"/>
      <c r="BU1558" s="4"/>
      <c r="BV1558" s="4"/>
      <c r="BW1558" s="4"/>
      <c r="BX1558" s="4"/>
      <c r="BY1558" s="4"/>
      <c r="BZ1558" s="4"/>
      <c r="CA1558" s="4"/>
      <c r="CB1558" s="4"/>
      <c r="CC1558" s="4"/>
      <c r="CD1558" s="4"/>
      <c r="CE1558" s="4"/>
      <c r="CF1558" s="4"/>
      <c r="CG1558" s="4"/>
      <c r="CH1558" s="4"/>
      <c r="CI1558" s="4"/>
      <c r="CJ1558" s="4"/>
      <c r="CK1558" s="4"/>
      <c r="CL1558" s="4"/>
      <c r="CM1558" s="4"/>
      <c r="CN1558" s="4"/>
      <c r="CO1558" s="4"/>
      <c r="CP1558" s="4"/>
      <c r="CQ1558" s="4"/>
      <c r="CR1558" s="4"/>
      <c r="CS1558" s="4"/>
      <c r="CT1558" s="4"/>
      <c r="CU1558" s="4"/>
      <c r="CV1558" s="4"/>
      <c r="CW1558" s="4"/>
      <c r="CX1558" s="4"/>
      <c r="CY1558" s="4"/>
      <c r="CZ1558" s="4"/>
      <c r="DA1558" s="4"/>
      <c r="DB1558" s="4"/>
      <c r="DC1558" s="4"/>
      <c r="DD1558" s="4"/>
      <c r="DE1558" s="4"/>
      <c r="DF1558" s="4"/>
      <c r="DG1558" s="4"/>
      <c r="DH1558" s="4"/>
      <c r="DI1558" s="4"/>
      <c r="DJ1558" s="4"/>
      <c r="DK1558" s="4"/>
      <c r="DL1558" s="4"/>
      <c r="DM1558" s="4"/>
      <c r="DN1558" s="4"/>
      <c r="DO1558" s="4"/>
      <c r="DP1558" s="4"/>
      <c r="DQ1558" s="4"/>
      <c r="DR1558" s="4"/>
      <c r="DS1558" s="4"/>
      <c r="DT1558" s="4"/>
      <c r="DU1558" s="4"/>
      <c r="DV1558" s="4"/>
      <c r="DW1558" s="4"/>
      <c r="DX1558" s="4"/>
      <c r="DY1558" s="4"/>
      <c r="DZ1558" s="4"/>
      <c r="EA1558" s="4"/>
      <c r="EB1558" s="4"/>
      <c r="EC1558" s="4"/>
      <c r="ED1558" s="4"/>
      <c r="EE1558" s="4"/>
      <c r="EF1558" s="4"/>
      <c r="EG1558" s="4"/>
      <c r="EH1558" s="4"/>
      <c r="EI1558" s="4"/>
      <c r="EJ1558" s="4"/>
      <c r="EK1558" s="4"/>
      <c r="EL1558" s="4"/>
      <c r="EM1558" s="4"/>
      <c r="EN1558" s="4"/>
      <c r="EO1558" s="4"/>
      <c r="EP1558" s="4"/>
      <c r="EQ1558" s="4"/>
      <c r="ER1558" s="4"/>
      <c r="ES1558" s="4"/>
      <c r="ET1558" s="4"/>
      <c r="EU1558" s="4"/>
      <c r="EV1558" s="4"/>
      <c r="EW1558" s="4"/>
      <c r="EX1558" s="4"/>
      <c r="EY1558" s="4"/>
      <c r="EZ1558" s="4"/>
      <c r="FA1558" s="4"/>
      <c r="FB1558" s="4"/>
      <c r="FC1558" s="4"/>
      <c r="FD1558" s="4"/>
      <c r="FE1558" s="4"/>
      <c r="FF1558" s="4"/>
      <c r="FG1558" s="4"/>
      <c r="FH1558" s="4"/>
      <c r="FI1558" s="4"/>
      <c r="FJ1558" s="4"/>
      <c r="FK1558" s="4"/>
      <c r="FL1558" s="4"/>
      <c r="FM1558" s="4"/>
      <c r="FN1558" s="4"/>
      <c r="FO1558" s="4"/>
      <c r="FP1558" s="4"/>
      <c r="FQ1558" s="4"/>
      <c r="FR1558" s="4"/>
    </row>
    <row r="1559" spans="19:174" s="10" customFormat="1" x14ac:dyDescent="0.25">
      <c r="S1559" s="92"/>
      <c r="T1559" s="1"/>
      <c r="U1559" s="1"/>
      <c r="V1559" s="1"/>
      <c r="W1559" s="1"/>
      <c r="X1559" s="1"/>
      <c r="Y1559" s="1"/>
      <c r="Z1559" s="2"/>
      <c r="AA1559" s="2"/>
      <c r="AB1559" s="2"/>
      <c r="AC1559" s="2"/>
      <c r="AD1559" s="2"/>
      <c r="AE1559" s="2"/>
      <c r="AF1559" s="2"/>
      <c r="AG1559" s="2"/>
      <c r="AH1559" s="2"/>
      <c r="AI1559" s="2"/>
      <c r="AJ1559" s="2"/>
      <c r="AK1559" s="2"/>
      <c r="AL1559" s="2"/>
      <c r="AM1559" s="2"/>
      <c r="AN1559" s="2"/>
      <c r="AO1559" s="2"/>
      <c r="AP1559" s="2"/>
      <c r="AQ1559" s="2"/>
      <c r="AR1559" s="2"/>
      <c r="AS1559" s="2"/>
      <c r="AT1559" s="2"/>
      <c r="AU1559" s="2"/>
      <c r="AV1559" s="2"/>
      <c r="AW1559" s="2"/>
      <c r="AX1559" s="2"/>
      <c r="AY1559" s="2"/>
      <c r="AZ1559" s="2"/>
      <c r="BA1559" s="2"/>
      <c r="BB1559" s="2"/>
      <c r="BC1559" s="2"/>
      <c r="BD1559" s="2"/>
      <c r="BE1559" s="2"/>
      <c r="BF1559" s="2"/>
      <c r="BG1559" s="2"/>
      <c r="BH1559" s="2"/>
      <c r="BI1559" s="2"/>
      <c r="BJ1559" s="2"/>
      <c r="BK1559" s="2"/>
      <c r="BL1559" s="2"/>
      <c r="BM1559" s="2"/>
      <c r="BN1559" s="2"/>
      <c r="BO1559" s="2"/>
      <c r="BP1559" s="2"/>
      <c r="BQ1559" s="3"/>
      <c r="BR1559" s="4"/>
      <c r="BS1559" s="4"/>
      <c r="BT1559" s="4"/>
      <c r="BU1559" s="4"/>
      <c r="BV1559" s="4"/>
      <c r="BW1559" s="4"/>
      <c r="BX1559" s="4"/>
      <c r="BY1559" s="4"/>
      <c r="BZ1559" s="4"/>
      <c r="CA1559" s="4"/>
      <c r="CB1559" s="4"/>
      <c r="CC1559" s="4"/>
      <c r="CD1559" s="4"/>
      <c r="CE1559" s="4"/>
      <c r="CF1559" s="4"/>
      <c r="CG1559" s="4"/>
      <c r="CH1559" s="4"/>
      <c r="CI1559" s="4"/>
      <c r="CJ1559" s="4"/>
      <c r="CK1559" s="4"/>
      <c r="CL1559" s="4"/>
      <c r="CM1559" s="4"/>
      <c r="CN1559" s="4"/>
      <c r="CO1559" s="4"/>
      <c r="CP1559" s="4"/>
      <c r="CQ1559" s="4"/>
      <c r="CR1559" s="4"/>
      <c r="CS1559" s="4"/>
      <c r="CT1559" s="4"/>
      <c r="CU1559" s="4"/>
      <c r="CV1559" s="4"/>
      <c r="CW1559" s="4"/>
      <c r="CX1559" s="4"/>
      <c r="CY1559" s="4"/>
      <c r="CZ1559" s="4"/>
      <c r="DA1559" s="4"/>
      <c r="DB1559" s="4"/>
      <c r="DC1559" s="4"/>
      <c r="DD1559" s="4"/>
      <c r="DE1559" s="4"/>
      <c r="DF1559" s="4"/>
      <c r="DG1559" s="4"/>
      <c r="DH1559" s="4"/>
      <c r="DI1559" s="4"/>
      <c r="DJ1559" s="4"/>
      <c r="DK1559" s="4"/>
      <c r="DL1559" s="4"/>
      <c r="DM1559" s="4"/>
      <c r="DN1559" s="4"/>
      <c r="DO1559" s="4"/>
      <c r="DP1559" s="4"/>
      <c r="DQ1559" s="4"/>
      <c r="DR1559" s="4"/>
      <c r="DS1559" s="4"/>
      <c r="DT1559" s="4"/>
      <c r="DU1559" s="4"/>
      <c r="DV1559" s="4"/>
      <c r="DW1559" s="4"/>
      <c r="DX1559" s="4"/>
      <c r="DY1559" s="4"/>
      <c r="DZ1559" s="4"/>
      <c r="EA1559" s="4"/>
      <c r="EB1559" s="4"/>
      <c r="EC1559" s="4"/>
      <c r="ED1559" s="4"/>
      <c r="EE1559" s="4"/>
      <c r="EF1559" s="4"/>
      <c r="EG1559" s="4"/>
      <c r="EH1559" s="4"/>
      <c r="EI1559" s="4"/>
      <c r="EJ1559" s="4"/>
      <c r="EK1559" s="4"/>
      <c r="EL1559" s="4"/>
      <c r="EM1559" s="4"/>
      <c r="EN1559" s="4"/>
      <c r="EO1559" s="4"/>
      <c r="EP1559" s="4"/>
      <c r="EQ1559" s="4"/>
      <c r="ER1559" s="4"/>
      <c r="ES1559" s="4"/>
      <c r="ET1559" s="4"/>
      <c r="EU1559" s="4"/>
      <c r="EV1559" s="4"/>
      <c r="EW1559" s="4"/>
      <c r="EX1559" s="4"/>
      <c r="EY1559" s="4"/>
      <c r="EZ1559" s="4"/>
      <c r="FA1559" s="4"/>
      <c r="FB1559" s="4"/>
      <c r="FC1559" s="4"/>
      <c r="FD1559" s="4"/>
      <c r="FE1559" s="4"/>
      <c r="FF1559" s="4"/>
      <c r="FG1559" s="4"/>
      <c r="FH1559" s="4"/>
      <c r="FI1559" s="4"/>
      <c r="FJ1559" s="4"/>
      <c r="FK1559" s="4"/>
      <c r="FL1559" s="4"/>
      <c r="FM1559" s="4"/>
      <c r="FN1559" s="4"/>
      <c r="FO1559" s="4"/>
      <c r="FP1559" s="4"/>
      <c r="FQ1559" s="4"/>
      <c r="FR1559" s="4"/>
    </row>
    <row r="1560" spans="19:174" s="10" customFormat="1" x14ac:dyDescent="0.25">
      <c r="S1560" s="92"/>
      <c r="T1560" s="1"/>
      <c r="U1560" s="1"/>
      <c r="V1560" s="1"/>
      <c r="W1560" s="1"/>
      <c r="X1560" s="1"/>
      <c r="Y1560" s="1"/>
      <c r="Z1560" s="2"/>
      <c r="AA1560" s="2"/>
      <c r="AB1560" s="2"/>
      <c r="AC1560" s="2"/>
      <c r="AD1560" s="2"/>
      <c r="AE1560" s="2"/>
      <c r="AF1560" s="2"/>
      <c r="AG1560" s="2"/>
      <c r="AH1560" s="2"/>
      <c r="AI1560" s="2"/>
      <c r="AJ1560" s="2"/>
      <c r="AK1560" s="2"/>
      <c r="AL1560" s="2"/>
      <c r="AM1560" s="2"/>
      <c r="AN1560" s="2"/>
      <c r="AO1560" s="2"/>
      <c r="AP1560" s="2"/>
      <c r="AQ1560" s="2"/>
      <c r="AR1560" s="2"/>
      <c r="AS1560" s="2"/>
      <c r="AT1560" s="2"/>
      <c r="AU1560" s="2"/>
      <c r="AV1560" s="2"/>
      <c r="AW1560" s="2"/>
      <c r="AX1560" s="2"/>
      <c r="AY1560" s="2"/>
      <c r="AZ1560" s="2"/>
      <c r="BA1560" s="2"/>
      <c r="BB1560" s="2"/>
      <c r="BC1560" s="2"/>
      <c r="BD1560" s="2"/>
      <c r="BE1560" s="2"/>
      <c r="BF1560" s="2"/>
      <c r="BG1560" s="2"/>
      <c r="BH1560" s="2"/>
      <c r="BI1560" s="2"/>
      <c r="BJ1560" s="2"/>
      <c r="BK1560" s="2"/>
      <c r="BL1560" s="2"/>
      <c r="BM1560" s="2"/>
      <c r="BN1560" s="2"/>
      <c r="BO1560" s="2"/>
      <c r="BP1560" s="2"/>
      <c r="BQ1560" s="3"/>
      <c r="BR1560" s="4"/>
      <c r="BS1560" s="4"/>
      <c r="BT1560" s="4"/>
      <c r="BU1560" s="4"/>
      <c r="BV1560" s="4"/>
      <c r="BW1560" s="4"/>
      <c r="BX1560" s="4"/>
      <c r="BY1560" s="4"/>
      <c r="BZ1560" s="4"/>
      <c r="CA1560" s="4"/>
      <c r="CB1560" s="4"/>
      <c r="CC1560" s="4"/>
      <c r="CD1560" s="4"/>
      <c r="CE1560" s="4"/>
      <c r="CF1560" s="4"/>
      <c r="CG1560" s="4"/>
      <c r="CH1560" s="4"/>
      <c r="CI1560" s="4"/>
      <c r="CJ1560" s="4"/>
      <c r="CK1560" s="4"/>
      <c r="CL1560" s="4"/>
      <c r="CM1560" s="4"/>
      <c r="CN1560" s="4"/>
      <c r="CO1560" s="4"/>
      <c r="CP1560" s="4"/>
      <c r="CQ1560" s="4"/>
      <c r="CR1560" s="4"/>
      <c r="CS1560" s="4"/>
      <c r="CT1560" s="4"/>
      <c r="CU1560" s="4"/>
      <c r="CV1560" s="4"/>
      <c r="CW1560" s="4"/>
      <c r="CX1560" s="4"/>
      <c r="CY1560" s="4"/>
      <c r="CZ1560" s="4"/>
      <c r="DA1560" s="4"/>
      <c r="DB1560" s="4"/>
      <c r="DC1560" s="4"/>
      <c r="DD1560" s="4"/>
      <c r="DE1560" s="4"/>
      <c r="DF1560" s="4"/>
      <c r="DG1560" s="4"/>
      <c r="DH1560" s="4"/>
      <c r="DI1560" s="4"/>
      <c r="DJ1560" s="4"/>
      <c r="DK1560" s="4"/>
      <c r="DL1560" s="4"/>
      <c r="DM1560" s="4"/>
      <c r="DN1560" s="4"/>
      <c r="DO1560" s="4"/>
      <c r="DP1560" s="4"/>
      <c r="DQ1560" s="4"/>
      <c r="DR1560" s="4"/>
      <c r="DS1560" s="4"/>
      <c r="DT1560" s="4"/>
      <c r="DU1560" s="4"/>
      <c r="DV1560" s="4"/>
      <c r="DW1560" s="4"/>
      <c r="DX1560" s="4"/>
      <c r="DY1560" s="4"/>
      <c r="DZ1560" s="4"/>
      <c r="EA1560" s="4"/>
      <c r="EB1560" s="4"/>
      <c r="EC1560" s="4"/>
      <c r="ED1560" s="4"/>
      <c r="EE1560" s="4"/>
      <c r="EF1560" s="4"/>
      <c r="EG1560" s="4"/>
      <c r="EH1560" s="4"/>
      <c r="EI1560" s="4"/>
      <c r="EJ1560" s="4"/>
      <c r="EK1560" s="4"/>
      <c r="EL1560" s="4"/>
      <c r="EM1560" s="4"/>
      <c r="EN1560" s="4"/>
      <c r="EO1560" s="4"/>
      <c r="EP1560" s="4"/>
      <c r="EQ1560" s="4"/>
      <c r="ER1560" s="4"/>
      <c r="ES1560" s="4"/>
      <c r="ET1560" s="4"/>
      <c r="EU1560" s="4"/>
      <c r="EV1560" s="4"/>
      <c r="EW1560" s="4"/>
      <c r="EX1560" s="4"/>
      <c r="EY1560" s="4"/>
      <c r="EZ1560" s="4"/>
      <c r="FA1560" s="4"/>
      <c r="FB1560" s="4"/>
      <c r="FC1560" s="4"/>
      <c r="FD1560" s="4"/>
      <c r="FE1560" s="4"/>
      <c r="FF1560" s="4"/>
      <c r="FG1560" s="4"/>
      <c r="FH1560" s="4"/>
      <c r="FI1560" s="4"/>
      <c r="FJ1560" s="4"/>
      <c r="FK1560" s="4"/>
      <c r="FL1560" s="4"/>
      <c r="FM1560" s="4"/>
      <c r="FN1560" s="4"/>
      <c r="FO1560" s="4"/>
      <c r="FP1560" s="4"/>
      <c r="FQ1560" s="4"/>
      <c r="FR1560" s="4"/>
    </row>
    <row r="1561" spans="19:174" s="10" customFormat="1" x14ac:dyDescent="0.25">
      <c r="S1561" s="92"/>
      <c r="T1561" s="1"/>
      <c r="U1561" s="1"/>
      <c r="V1561" s="1"/>
      <c r="W1561" s="1"/>
      <c r="X1561" s="1"/>
      <c r="Y1561" s="1"/>
      <c r="Z1561" s="2"/>
      <c r="AA1561" s="2"/>
      <c r="AB1561" s="2"/>
      <c r="AC1561" s="2"/>
      <c r="AD1561" s="2"/>
      <c r="AE1561" s="2"/>
      <c r="AF1561" s="2"/>
      <c r="AG1561" s="2"/>
      <c r="AH1561" s="2"/>
      <c r="AI1561" s="2"/>
      <c r="AJ1561" s="2"/>
      <c r="AK1561" s="2"/>
      <c r="AL1561" s="2"/>
      <c r="AM1561" s="2"/>
      <c r="AN1561" s="2"/>
      <c r="AO1561" s="2"/>
      <c r="AP1561" s="2"/>
      <c r="AQ1561" s="2"/>
      <c r="AR1561" s="2"/>
      <c r="AS1561" s="2"/>
      <c r="AT1561" s="2"/>
      <c r="AU1561" s="2"/>
      <c r="AV1561" s="2"/>
      <c r="AW1561" s="2"/>
      <c r="AX1561" s="2"/>
      <c r="AY1561" s="2"/>
      <c r="AZ1561" s="2"/>
      <c r="BA1561" s="2"/>
      <c r="BB1561" s="2"/>
      <c r="BC1561" s="2"/>
      <c r="BD1561" s="2"/>
      <c r="BE1561" s="2"/>
      <c r="BF1561" s="2"/>
      <c r="BG1561" s="2"/>
      <c r="BH1561" s="2"/>
      <c r="BI1561" s="2"/>
      <c r="BJ1561" s="2"/>
      <c r="BK1561" s="2"/>
      <c r="BL1561" s="2"/>
      <c r="BM1561" s="2"/>
      <c r="BN1561" s="2"/>
      <c r="BO1561" s="2"/>
      <c r="BP1561" s="2"/>
      <c r="BQ1561" s="3"/>
      <c r="BR1561" s="4"/>
      <c r="BS1561" s="4"/>
      <c r="BT1561" s="4"/>
      <c r="BU1561" s="4"/>
      <c r="BV1561" s="4"/>
      <c r="BW1561" s="4"/>
      <c r="BX1561" s="4"/>
      <c r="BY1561" s="4"/>
      <c r="BZ1561" s="4"/>
      <c r="CA1561" s="4"/>
      <c r="CB1561" s="4"/>
      <c r="CC1561" s="4"/>
      <c r="CD1561" s="4"/>
      <c r="CE1561" s="4"/>
      <c r="CF1561" s="4"/>
      <c r="CG1561" s="4"/>
      <c r="CH1561" s="4"/>
      <c r="CI1561" s="4"/>
      <c r="CJ1561" s="4"/>
      <c r="CK1561" s="4"/>
      <c r="CL1561" s="4"/>
      <c r="CM1561" s="4"/>
      <c r="CN1561" s="4"/>
      <c r="CO1561" s="4"/>
      <c r="CP1561" s="4"/>
      <c r="CQ1561" s="4"/>
      <c r="CR1561" s="4"/>
      <c r="CS1561" s="4"/>
      <c r="CT1561" s="4"/>
      <c r="CU1561" s="4"/>
      <c r="CV1561" s="4"/>
      <c r="CW1561" s="4"/>
      <c r="CX1561" s="4"/>
      <c r="CY1561" s="4"/>
      <c r="CZ1561" s="4"/>
      <c r="DA1561" s="4"/>
      <c r="DB1561" s="4"/>
      <c r="DC1561" s="4"/>
      <c r="DD1561" s="4"/>
      <c r="DE1561" s="4"/>
      <c r="DF1561" s="4"/>
      <c r="DG1561" s="4"/>
      <c r="DH1561" s="4"/>
      <c r="DI1561" s="4"/>
      <c r="DJ1561" s="4"/>
      <c r="DK1561" s="4"/>
      <c r="DL1561" s="4"/>
      <c r="DM1561" s="4"/>
      <c r="DN1561" s="4"/>
      <c r="DO1561" s="4"/>
      <c r="DP1561" s="4"/>
      <c r="DQ1561" s="4"/>
      <c r="DR1561" s="4"/>
      <c r="DS1561" s="4"/>
      <c r="DT1561" s="4"/>
      <c r="DU1561" s="4"/>
      <c r="DV1561" s="4"/>
      <c r="DW1561" s="4"/>
      <c r="DX1561" s="4"/>
      <c r="DY1561" s="4"/>
      <c r="DZ1561" s="4"/>
      <c r="EA1561" s="4"/>
      <c r="EB1561" s="4"/>
      <c r="EC1561" s="4"/>
      <c r="ED1561" s="4"/>
      <c r="EE1561" s="4"/>
      <c r="EF1561" s="4"/>
      <c r="EG1561" s="4"/>
      <c r="EH1561" s="4"/>
      <c r="EI1561" s="4"/>
      <c r="EJ1561" s="4"/>
      <c r="EK1561" s="4"/>
      <c r="EL1561" s="4"/>
      <c r="EM1561" s="4"/>
      <c r="EN1561" s="4"/>
      <c r="EO1561" s="4"/>
      <c r="EP1561" s="4"/>
      <c r="EQ1561" s="4"/>
      <c r="ER1561" s="4"/>
      <c r="ES1561" s="4"/>
      <c r="ET1561" s="4"/>
      <c r="EU1561" s="4"/>
      <c r="EV1561" s="4"/>
      <c r="EW1561" s="4"/>
      <c r="EX1561" s="4"/>
      <c r="EY1561" s="4"/>
      <c r="EZ1561" s="4"/>
      <c r="FA1561" s="4"/>
      <c r="FB1561" s="4"/>
      <c r="FC1561" s="4"/>
      <c r="FD1561" s="4"/>
      <c r="FE1561" s="4"/>
      <c r="FF1561" s="4"/>
      <c r="FG1561" s="4"/>
      <c r="FH1561" s="4"/>
      <c r="FI1561" s="4"/>
      <c r="FJ1561" s="4"/>
      <c r="FK1561" s="4"/>
      <c r="FL1561" s="4"/>
      <c r="FM1561" s="4"/>
      <c r="FN1561" s="4"/>
      <c r="FO1561" s="4"/>
      <c r="FP1561" s="4"/>
      <c r="FQ1561" s="4"/>
      <c r="FR1561" s="4"/>
    </row>
    <row r="1562" spans="19:174" s="10" customFormat="1" x14ac:dyDescent="0.25">
      <c r="S1562" s="92"/>
      <c r="T1562" s="1"/>
      <c r="U1562" s="1"/>
      <c r="V1562" s="1"/>
      <c r="W1562" s="1"/>
      <c r="X1562" s="1"/>
      <c r="Y1562" s="1"/>
      <c r="Z1562" s="2"/>
      <c r="AA1562" s="2"/>
      <c r="AB1562" s="2"/>
      <c r="AC1562" s="2"/>
      <c r="AD1562" s="2"/>
      <c r="AE1562" s="2"/>
      <c r="AF1562" s="2"/>
      <c r="AG1562" s="2"/>
      <c r="AH1562" s="2"/>
      <c r="AI1562" s="2"/>
      <c r="AJ1562" s="2"/>
      <c r="AK1562" s="2"/>
      <c r="AL1562" s="2"/>
      <c r="AM1562" s="2"/>
      <c r="AN1562" s="2"/>
      <c r="AO1562" s="2"/>
      <c r="AP1562" s="2"/>
      <c r="AQ1562" s="2"/>
      <c r="AR1562" s="2"/>
      <c r="AS1562" s="2"/>
      <c r="AT1562" s="2"/>
      <c r="AU1562" s="2"/>
      <c r="AV1562" s="2"/>
      <c r="AW1562" s="2"/>
      <c r="AX1562" s="2"/>
      <c r="AY1562" s="2"/>
      <c r="AZ1562" s="2"/>
      <c r="BA1562" s="2"/>
      <c r="BB1562" s="2"/>
      <c r="BC1562" s="2"/>
      <c r="BD1562" s="2"/>
      <c r="BE1562" s="2"/>
      <c r="BF1562" s="2"/>
      <c r="BG1562" s="2"/>
      <c r="BH1562" s="2"/>
      <c r="BI1562" s="2"/>
      <c r="BJ1562" s="2"/>
      <c r="BK1562" s="2"/>
      <c r="BL1562" s="2"/>
      <c r="BM1562" s="2"/>
      <c r="BN1562" s="2"/>
      <c r="BO1562" s="2"/>
      <c r="BP1562" s="2"/>
      <c r="BQ1562" s="3"/>
      <c r="BR1562" s="4"/>
      <c r="BS1562" s="4"/>
      <c r="BT1562" s="4"/>
      <c r="BU1562" s="4"/>
      <c r="BV1562" s="4"/>
      <c r="BW1562" s="4"/>
      <c r="BX1562" s="4"/>
      <c r="BY1562" s="4"/>
      <c r="BZ1562" s="4"/>
      <c r="CA1562" s="4"/>
      <c r="CB1562" s="4"/>
      <c r="CC1562" s="4"/>
      <c r="CD1562" s="4"/>
      <c r="CE1562" s="4"/>
      <c r="CF1562" s="4"/>
      <c r="CG1562" s="4"/>
      <c r="CH1562" s="4"/>
      <c r="CI1562" s="4"/>
      <c r="CJ1562" s="4"/>
      <c r="CK1562" s="4"/>
      <c r="CL1562" s="4"/>
      <c r="CM1562" s="4"/>
      <c r="CN1562" s="4"/>
      <c r="CO1562" s="4"/>
      <c r="CP1562" s="4"/>
      <c r="CQ1562" s="4"/>
      <c r="CR1562" s="4"/>
      <c r="CS1562" s="4"/>
      <c r="CT1562" s="4"/>
      <c r="CU1562" s="4"/>
      <c r="CV1562" s="4"/>
      <c r="CW1562" s="4"/>
      <c r="CX1562" s="4"/>
      <c r="CY1562" s="4"/>
      <c r="CZ1562" s="4"/>
      <c r="DA1562" s="4"/>
      <c r="DB1562" s="4"/>
      <c r="DC1562" s="4"/>
      <c r="DD1562" s="4"/>
      <c r="DE1562" s="4"/>
      <c r="DF1562" s="4"/>
      <c r="DG1562" s="4"/>
      <c r="DH1562" s="4"/>
      <c r="DI1562" s="4"/>
      <c r="DJ1562" s="4"/>
      <c r="DK1562" s="4"/>
      <c r="DL1562" s="4"/>
      <c r="DM1562" s="4"/>
      <c r="DN1562" s="4"/>
      <c r="DO1562" s="4"/>
      <c r="DP1562" s="4"/>
      <c r="DQ1562" s="4"/>
      <c r="DR1562" s="4"/>
      <c r="DS1562" s="4"/>
      <c r="DT1562" s="4"/>
      <c r="DU1562" s="4"/>
      <c r="DV1562" s="4"/>
      <c r="DW1562" s="4"/>
      <c r="DX1562" s="4"/>
      <c r="DY1562" s="4"/>
      <c r="DZ1562" s="4"/>
      <c r="EA1562" s="4"/>
      <c r="EB1562" s="4"/>
      <c r="EC1562" s="4"/>
      <c r="ED1562" s="4"/>
      <c r="EE1562" s="4"/>
      <c r="EF1562" s="4"/>
      <c r="EG1562" s="4"/>
      <c r="EH1562" s="4"/>
      <c r="EI1562" s="4"/>
      <c r="EJ1562" s="4"/>
      <c r="EK1562" s="4"/>
      <c r="EL1562" s="4"/>
      <c r="EM1562" s="4"/>
      <c r="EN1562" s="4"/>
      <c r="EO1562" s="4"/>
      <c r="EP1562" s="4"/>
      <c r="EQ1562" s="4"/>
      <c r="ER1562" s="4"/>
      <c r="ES1562" s="4"/>
      <c r="ET1562" s="4"/>
      <c r="EU1562" s="4"/>
      <c r="EV1562" s="4"/>
      <c r="EW1562" s="4"/>
      <c r="EX1562" s="4"/>
      <c r="EY1562" s="4"/>
      <c r="EZ1562" s="4"/>
      <c r="FA1562" s="4"/>
      <c r="FB1562" s="4"/>
      <c r="FC1562" s="4"/>
      <c r="FD1562" s="4"/>
      <c r="FE1562" s="4"/>
      <c r="FF1562" s="4"/>
      <c r="FG1562" s="4"/>
      <c r="FH1562" s="4"/>
      <c r="FI1562" s="4"/>
      <c r="FJ1562" s="4"/>
      <c r="FK1562" s="4"/>
      <c r="FL1562" s="4"/>
      <c r="FM1562" s="4"/>
      <c r="FN1562" s="4"/>
      <c r="FO1562" s="4"/>
      <c r="FP1562" s="4"/>
      <c r="FQ1562" s="4"/>
      <c r="FR1562" s="4"/>
    </row>
    <row r="1563" spans="19:174" s="10" customFormat="1" x14ac:dyDescent="0.25">
      <c r="S1563" s="92"/>
      <c r="T1563" s="1"/>
      <c r="U1563" s="1"/>
      <c r="V1563" s="1"/>
      <c r="W1563" s="1"/>
      <c r="X1563" s="1"/>
      <c r="Y1563" s="1"/>
      <c r="Z1563" s="2"/>
      <c r="AA1563" s="2"/>
      <c r="AB1563" s="2"/>
      <c r="AC1563" s="2"/>
      <c r="AD1563" s="2"/>
      <c r="AE1563" s="2"/>
      <c r="AF1563" s="2"/>
      <c r="AG1563" s="2"/>
      <c r="AH1563" s="2"/>
      <c r="AI1563" s="2"/>
      <c r="AJ1563" s="2"/>
      <c r="AK1563" s="2"/>
      <c r="AL1563" s="2"/>
      <c r="AM1563" s="2"/>
      <c r="AN1563" s="2"/>
      <c r="AO1563" s="2"/>
      <c r="AP1563" s="2"/>
      <c r="AQ1563" s="2"/>
      <c r="AR1563" s="2"/>
      <c r="AS1563" s="2"/>
      <c r="AT1563" s="2"/>
      <c r="AU1563" s="2"/>
      <c r="AV1563" s="2"/>
      <c r="AW1563" s="2"/>
      <c r="AX1563" s="2"/>
      <c r="AY1563" s="2"/>
      <c r="AZ1563" s="2"/>
      <c r="BA1563" s="2"/>
      <c r="BB1563" s="2"/>
      <c r="BC1563" s="2"/>
      <c r="BD1563" s="2"/>
      <c r="BE1563" s="2"/>
      <c r="BF1563" s="2"/>
      <c r="BG1563" s="2"/>
      <c r="BH1563" s="2"/>
      <c r="BI1563" s="2"/>
      <c r="BJ1563" s="2"/>
      <c r="BK1563" s="2"/>
      <c r="BL1563" s="2"/>
      <c r="BM1563" s="2"/>
      <c r="BN1563" s="2"/>
      <c r="BO1563" s="2"/>
      <c r="BP1563" s="2"/>
      <c r="BQ1563" s="3"/>
      <c r="BR1563" s="4"/>
      <c r="BS1563" s="4"/>
      <c r="BT1563" s="4"/>
      <c r="BU1563" s="4"/>
      <c r="BV1563" s="4"/>
      <c r="BW1563" s="4"/>
      <c r="BX1563" s="4"/>
      <c r="BY1563" s="4"/>
      <c r="BZ1563" s="4"/>
      <c r="CA1563" s="4"/>
      <c r="CB1563" s="4"/>
      <c r="CC1563" s="4"/>
      <c r="CD1563" s="4"/>
      <c r="CE1563" s="4"/>
      <c r="CF1563" s="4"/>
      <c r="CG1563" s="4"/>
      <c r="CH1563" s="4"/>
      <c r="CI1563" s="4"/>
      <c r="CJ1563" s="4"/>
      <c r="CK1563" s="4"/>
      <c r="CL1563" s="4"/>
      <c r="CM1563" s="4"/>
      <c r="CN1563" s="4"/>
      <c r="CO1563" s="4"/>
      <c r="CP1563" s="4"/>
      <c r="CQ1563" s="4"/>
      <c r="CR1563" s="4"/>
      <c r="CS1563" s="4"/>
      <c r="CT1563" s="4"/>
      <c r="CU1563" s="4"/>
      <c r="CV1563" s="4"/>
      <c r="CW1563" s="4"/>
      <c r="CX1563" s="4"/>
      <c r="CY1563" s="4"/>
      <c r="CZ1563" s="4"/>
      <c r="DA1563" s="4"/>
      <c r="DB1563" s="4"/>
      <c r="DC1563" s="4"/>
      <c r="DD1563" s="4"/>
      <c r="DE1563" s="4"/>
      <c r="DF1563" s="4"/>
      <c r="DG1563" s="4"/>
      <c r="DH1563" s="4"/>
      <c r="DI1563" s="4"/>
      <c r="DJ1563" s="4"/>
      <c r="DK1563" s="4"/>
      <c r="DL1563" s="4"/>
      <c r="DM1563" s="4"/>
      <c r="DN1563" s="4"/>
      <c r="DO1563" s="4"/>
      <c r="DP1563" s="4"/>
      <c r="DQ1563" s="4"/>
      <c r="DR1563" s="4"/>
      <c r="DS1563" s="4"/>
      <c r="DT1563" s="4"/>
      <c r="DU1563" s="4"/>
      <c r="DV1563" s="4"/>
      <c r="DW1563" s="4"/>
      <c r="DX1563" s="4"/>
      <c r="DY1563" s="4"/>
      <c r="DZ1563" s="4"/>
      <c r="EA1563" s="4"/>
      <c r="EB1563" s="4"/>
      <c r="EC1563" s="4"/>
      <c r="ED1563" s="4"/>
      <c r="EE1563" s="4"/>
      <c r="EF1563" s="4"/>
      <c r="EG1563" s="4"/>
      <c r="EH1563" s="4"/>
      <c r="EI1563" s="4"/>
      <c r="EJ1563" s="4"/>
      <c r="EK1563" s="4"/>
      <c r="EL1563" s="4"/>
      <c r="EM1563" s="4"/>
      <c r="EN1563" s="4"/>
      <c r="EO1563" s="4"/>
      <c r="EP1563" s="4"/>
      <c r="EQ1563" s="4"/>
      <c r="ER1563" s="4"/>
      <c r="ES1563" s="4"/>
      <c r="ET1563" s="4"/>
      <c r="EU1563" s="4"/>
      <c r="EV1563" s="4"/>
      <c r="EW1563" s="4"/>
      <c r="EX1563" s="4"/>
      <c r="EY1563" s="4"/>
      <c r="EZ1563" s="4"/>
      <c r="FA1563" s="4"/>
      <c r="FB1563" s="4"/>
      <c r="FC1563" s="4"/>
      <c r="FD1563" s="4"/>
      <c r="FE1563" s="4"/>
      <c r="FF1563" s="4"/>
      <c r="FG1563" s="4"/>
      <c r="FH1563" s="4"/>
      <c r="FI1563" s="4"/>
      <c r="FJ1563" s="4"/>
      <c r="FK1563" s="4"/>
      <c r="FL1563" s="4"/>
      <c r="FM1563" s="4"/>
      <c r="FN1563" s="4"/>
      <c r="FO1563" s="4"/>
      <c r="FP1563" s="4"/>
      <c r="FQ1563" s="4"/>
      <c r="FR1563" s="4"/>
    </row>
    <row r="1564" spans="19:174" s="10" customFormat="1" x14ac:dyDescent="0.25">
      <c r="S1564" s="92"/>
      <c r="T1564" s="1"/>
      <c r="U1564" s="1"/>
      <c r="V1564" s="1"/>
      <c r="W1564" s="1"/>
      <c r="X1564" s="1"/>
      <c r="Y1564" s="1"/>
      <c r="Z1564" s="2"/>
      <c r="AA1564" s="2"/>
      <c r="AB1564" s="2"/>
      <c r="AC1564" s="2"/>
      <c r="AD1564" s="2"/>
      <c r="AE1564" s="2"/>
      <c r="AF1564" s="2"/>
      <c r="AG1564" s="2"/>
      <c r="AH1564" s="2"/>
      <c r="AI1564" s="2"/>
      <c r="AJ1564" s="2"/>
      <c r="AK1564" s="2"/>
      <c r="AL1564" s="2"/>
      <c r="AM1564" s="2"/>
      <c r="AN1564" s="2"/>
      <c r="AO1564" s="2"/>
      <c r="AP1564" s="2"/>
      <c r="AQ1564" s="2"/>
      <c r="AR1564" s="2"/>
      <c r="AS1564" s="2"/>
      <c r="AT1564" s="2"/>
      <c r="AU1564" s="2"/>
      <c r="AV1564" s="2"/>
      <c r="AW1564" s="2"/>
      <c r="AX1564" s="2"/>
      <c r="AY1564" s="2"/>
      <c r="AZ1564" s="2"/>
      <c r="BA1564" s="2"/>
      <c r="BB1564" s="2"/>
      <c r="BC1564" s="2"/>
      <c r="BD1564" s="2"/>
      <c r="BE1564" s="2"/>
      <c r="BF1564" s="2"/>
      <c r="BG1564" s="2"/>
      <c r="BH1564" s="2"/>
      <c r="BI1564" s="2"/>
      <c r="BJ1564" s="2"/>
      <c r="BK1564" s="2"/>
      <c r="BL1564" s="2"/>
      <c r="BM1564" s="2"/>
      <c r="BN1564" s="2"/>
      <c r="BO1564" s="2"/>
      <c r="BP1564" s="2"/>
      <c r="BQ1564" s="3"/>
      <c r="BR1564" s="4"/>
      <c r="BS1564" s="4"/>
      <c r="BT1564" s="4"/>
      <c r="BU1564" s="4"/>
      <c r="BV1564" s="4"/>
      <c r="BW1564" s="4"/>
      <c r="BX1564" s="4"/>
      <c r="BY1564" s="4"/>
      <c r="BZ1564" s="4"/>
      <c r="CA1564" s="4"/>
      <c r="CB1564" s="4"/>
      <c r="CC1564" s="4"/>
      <c r="CD1564" s="4"/>
      <c r="CE1564" s="4"/>
      <c r="CF1564" s="4"/>
      <c r="CG1564" s="4"/>
      <c r="CH1564" s="4"/>
      <c r="CI1564" s="4"/>
      <c r="CJ1564" s="4"/>
      <c r="CK1564" s="4"/>
      <c r="CL1564" s="4"/>
      <c r="CM1564" s="4"/>
      <c r="CN1564" s="4"/>
      <c r="CO1564" s="4"/>
      <c r="CP1564" s="4"/>
      <c r="CQ1564" s="4"/>
      <c r="CR1564" s="4"/>
      <c r="CS1564" s="4"/>
      <c r="CT1564" s="4"/>
      <c r="CU1564" s="4"/>
      <c r="CV1564" s="4"/>
      <c r="CW1564" s="4"/>
      <c r="CX1564" s="4"/>
      <c r="CY1564" s="4"/>
      <c r="CZ1564" s="4"/>
      <c r="DA1564" s="4"/>
      <c r="DB1564" s="4"/>
      <c r="DC1564" s="4"/>
      <c r="DD1564" s="4"/>
      <c r="DE1564" s="4"/>
      <c r="DF1564" s="4"/>
      <c r="DG1564" s="4"/>
      <c r="DH1564" s="4"/>
      <c r="DI1564" s="4"/>
      <c r="DJ1564" s="4"/>
      <c r="DK1564" s="4"/>
      <c r="DL1564" s="4"/>
      <c r="DM1564" s="4"/>
      <c r="DN1564" s="4"/>
      <c r="DO1564" s="4"/>
      <c r="DP1564" s="4"/>
      <c r="DQ1564" s="4"/>
      <c r="DR1564" s="4"/>
      <c r="DS1564" s="4"/>
      <c r="DT1564" s="4"/>
      <c r="DU1564" s="4"/>
      <c r="DV1564" s="4"/>
      <c r="DW1564" s="4"/>
      <c r="DX1564" s="4"/>
      <c r="DY1564" s="4"/>
      <c r="DZ1564" s="4"/>
      <c r="EA1564" s="4"/>
      <c r="EB1564" s="4"/>
      <c r="EC1564" s="4"/>
      <c r="ED1564" s="4"/>
      <c r="EE1564" s="4"/>
      <c r="EF1564" s="4"/>
      <c r="EG1564" s="4"/>
      <c r="EH1564" s="4"/>
      <c r="EI1564" s="4"/>
      <c r="EJ1564" s="4"/>
      <c r="EK1564" s="4"/>
      <c r="EL1564" s="4"/>
      <c r="EM1564" s="4"/>
      <c r="EN1564" s="4"/>
      <c r="EO1564" s="4"/>
      <c r="EP1564" s="4"/>
      <c r="EQ1564" s="4"/>
      <c r="ER1564" s="4"/>
      <c r="ES1564" s="4"/>
      <c r="ET1564" s="4"/>
      <c r="EU1564" s="4"/>
      <c r="EV1564" s="4"/>
      <c r="EW1564" s="4"/>
      <c r="EX1564" s="4"/>
      <c r="EY1564" s="4"/>
      <c r="EZ1564" s="4"/>
      <c r="FA1564" s="4"/>
      <c r="FB1564" s="4"/>
      <c r="FC1564" s="4"/>
      <c r="FD1564" s="4"/>
      <c r="FE1564" s="4"/>
      <c r="FF1564" s="4"/>
      <c r="FG1564" s="4"/>
      <c r="FH1564" s="4"/>
      <c r="FI1564" s="4"/>
      <c r="FJ1564" s="4"/>
      <c r="FK1564" s="4"/>
      <c r="FL1564" s="4"/>
      <c r="FM1564" s="4"/>
      <c r="FN1564" s="4"/>
      <c r="FO1564" s="4"/>
      <c r="FP1564" s="4"/>
      <c r="FQ1564" s="4"/>
      <c r="FR1564" s="4"/>
    </row>
    <row r="1565" spans="19:174" s="10" customFormat="1" x14ac:dyDescent="0.25">
      <c r="S1565" s="92"/>
      <c r="T1565" s="1"/>
      <c r="U1565" s="1"/>
      <c r="V1565" s="1"/>
      <c r="W1565" s="1"/>
      <c r="X1565" s="1"/>
      <c r="Y1565" s="1"/>
      <c r="Z1565" s="2"/>
      <c r="AA1565" s="2"/>
      <c r="AB1565" s="2"/>
      <c r="AC1565" s="2"/>
      <c r="AD1565" s="2"/>
      <c r="AE1565" s="2"/>
      <c r="AF1565" s="2"/>
      <c r="AG1565" s="2"/>
      <c r="AH1565" s="2"/>
      <c r="AI1565" s="2"/>
      <c r="AJ1565" s="2"/>
      <c r="AK1565" s="2"/>
      <c r="AL1565" s="2"/>
      <c r="AM1565" s="2"/>
      <c r="AN1565" s="2"/>
      <c r="AO1565" s="2"/>
      <c r="AP1565" s="2"/>
      <c r="AQ1565" s="2"/>
      <c r="AR1565" s="2"/>
      <c r="AS1565" s="2"/>
      <c r="AT1565" s="2"/>
      <c r="AU1565" s="2"/>
      <c r="AV1565" s="2"/>
      <c r="AW1565" s="2"/>
      <c r="AX1565" s="2"/>
      <c r="AY1565" s="2"/>
      <c r="AZ1565" s="2"/>
      <c r="BA1565" s="2"/>
      <c r="BB1565" s="2"/>
      <c r="BC1565" s="2"/>
      <c r="BD1565" s="2"/>
      <c r="BE1565" s="2"/>
      <c r="BF1565" s="2"/>
      <c r="BG1565" s="2"/>
      <c r="BH1565" s="2"/>
      <c r="BI1565" s="2"/>
      <c r="BJ1565" s="2"/>
      <c r="BK1565" s="2"/>
      <c r="BL1565" s="2"/>
      <c r="BM1565" s="2"/>
      <c r="BN1565" s="2"/>
      <c r="BO1565" s="2"/>
      <c r="BP1565" s="2"/>
      <c r="BQ1565" s="3"/>
      <c r="BR1565" s="4"/>
      <c r="BS1565" s="4"/>
      <c r="BT1565" s="4"/>
      <c r="BU1565" s="4"/>
      <c r="BV1565" s="4"/>
      <c r="BW1565" s="4"/>
      <c r="BX1565" s="4"/>
      <c r="BY1565" s="4"/>
      <c r="BZ1565" s="4"/>
      <c r="CA1565" s="4"/>
      <c r="CB1565" s="4"/>
      <c r="CC1565" s="4"/>
      <c r="CD1565" s="4"/>
      <c r="CE1565" s="4"/>
      <c r="CF1565" s="4"/>
      <c r="CG1565" s="4"/>
      <c r="CH1565" s="4"/>
      <c r="CI1565" s="4"/>
      <c r="CJ1565" s="4"/>
      <c r="CK1565" s="4"/>
      <c r="CL1565" s="4"/>
      <c r="CM1565" s="4"/>
      <c r="CN1565" s="4"/>
      <c r="CO1565" s="4"/>
      <c r="CP1565" s="4"/>
      <c r="CQ1565" s="4"/>
      <c r="CR1565" s="4"/>
      <c r="CS1565" s="4"/>
      <c r="CT1565" s="4"/>
      <c r="CU1565" s="4"/>
      <c r="CV1565" s="4"/>
      <c r="CW1565" s="4"/>
      <c r="CX1565" s="4"/>
      <c r="CY1565" s="4"/>
      <c r="CZ1565" s="4"/>
      <c r="DA1565" s="4"/>
      <c r="DB1565" s="4"/>
      <c r="DC1565" s="4"/>
      <c r="DD1565" s="4"/>
      <c r="DE1565" s="4"/>
      <c r="DF1565" s="4"/>
      <c r="DG1565" s="4"/>
      <c r="DH1565" s="4"/>
      <c r="DI1565" s="4"/>
      <c r="DJ1565" s="4"/>
      <c r="DK1565" s="4"/>
      <c r="DL1565" s="4"/>
      <c r="DM1565" s="4"/>
      <c r="DN1565" s="4"/>
      <c r="DO1565" s="4"/>
      <c r="DP1565" s="4"/>
      <c r="DQ1565" s="4"/>
      <c r="DR1565" s="4"/>
      <c r="DS1565" s="4"/>
      <c r="DT1565" s="4"/>
      <c r="DU1565" s="4"/>
      <c r="DV1565" s="4"/>
      <c r="DW1565" s="4"/>
      <c r="DX1565" s="4"/>
      <c r="DY1565" s="4"/>
      <c r="DZ1565" s="4"/>
      <c r="EA1565" s="4"/>
      <c r="EB1565" s="4"/>
      <c r="EC1565" s="4"/>
      <c r="ED1565" s="4"/>
      <c r="EE1565" s="4"/>
      <c r="EF1565" s="4"/>
      <c r="EG1565" s="4"/>
      <c r="EH1565" s="4"/>
      <c r="EI1565" s="4"/>
      <c r="EJ1565" s="4"/>
      <c r="EK1565" s="4"/>
      <c r="EL1565" s="4"/>
      <c r="EM1565" s="4"/>
      <c r="EN1565" s="4"/>
      <c r="EO1565" s="4"/>
      <c r="EP1565" s="4"/>
      <c r="EQ1565" s="4"/>
      <c r="ER1565" s="4"/>
      <c r="ES1565" s="4"/>
      <c r="ET1565" s="4"/>
      <c r="EU1565" s="4"/>
      <c r="EV1565" s="4"/>
      <c r="EW1565" s="4"/>
      <c r="EX1565" s="4"/>
      <c r="EY1565" s="4"/>
      <c r="EZ1565" s="4"/>
      <c r="FA1565" s="4"/>
      <c r="FB1565" s="4"/>
      <c r="FC1565" s="4"/>
      <c r="FD1565" s="4"/>
      <c r="FE1565" s="4"/>
      <c r="FF1565" s="4"/>
      <c r="FG1565" s="4"/>
      <c r="FH1565" s="4"/>
      <c r="FI1565" s="4"/>
      <c r="FJ1565" s="4"/>
      <c r="FK1565" s="4"/>
      <c r="FL1565" s="4"/>
      <c r="FM1565" s="4"/>
      <c r="FN1565" s="4"/>
      <c r="FO1565" s="4"/>
      <c r="FP1565" s="4"/>
      <c r="FQ1565" s="4"/>
      <c r="FR1565" s="4"/>
    </row>
    <row r="1566" spans="19:174" s="10" customFormat="1" x14ac:dyDescent="0.25">
      <c r="S1566" s="92"/>
      <c r="T1566" s="1"/>
      <c r="U1566" s="1"/>
      <c r="V1566" s="1"/>
      <c r="W1566" s="1"/>
      <c r="X1566" s="1"/>
      <c r="Y1566" s="1"/>
      <c r="Z1566" s="2"/>
      <c r="AA1566" s="2"/>
      <c r="AB1566" s="2"/>
      <c r="AC1566" s="2"/>
      <c r="AD1566" s="2"/>
      <c r="AE1566" s="2"/>
      <c r="AF1566" s="2"/>
      <c r="AG1566" s="2"/>
      <c r="AH1566" s="2"/>
      <c r="AI1566" s="2"/>
      <c r="AJ1566" s="2"/>
      <c r="AK1566" s="2"/>
      <c r="AL1566" s="2"/>
      <c r="AM1566" s="2"/>
      <c r="AN1566" s="2"/>
      <c r="AO1566" s="2"/>
      <c r="AP1566" s="2"/>
      <c r="AQ1566" s="2"/>
      <c r="AR1566" s="2"/>
      <c r="AS1566" s="2"/>
      <c r="AT1566" s="2"/>
      <c r="AU1566" s="2"/>
      <c r="AV1566" s="2"/>
      <c r="AW1566" s="2"/>
      <c r="AX1566" s="2"/>
      <c r="AY1566" s="2"/>
      <c r="AZ1566" s="2"/>
      <c r="BA1566" s="2"/>
      <c r="BB1566" s="2"/>
      <c r="BC1566" s="2"/>
      <c r="BD1566" s="2"/>
      <c r="BE1566" s="2"/>
      <c r="BF1566" s="2"/>
      <c r="BG1566" s="2"/>
      <c r="BH1566" s="2"/>
      <c r="BI1566" s="2"/>
      <c r="BJ1566" s="2"/>
      <c r="BK1566" s="2"/>
      <c r="BL1566" s="2"/>
      <c r="BM1566" s="2"/>
      <c r="BN1566" s="2"/>
      <c r="BO1566" s="2"/>
      <c r="BP1566" s="2"/>
      <c r="BQ1566" s="3"/>
      <c r="BR1566" s="4"/>
      <c r="BS1566" s="4"/>
      <c r="BT1566" s="4"/>
      <c r="BU1566" s="4"/>
      <c r="BV1566" s="4"/>
      <c r="BW1566" s="4"/>
      <c r="BX1566" s="4"/>
      <c r="BY1566" s="4"/>
      <c r="BZ1566" s="4"/>
      <c r="CA1566" s="4"/>
      <c r="CB1566" s="4"/>
      <c r="CC1566" s="4"/>
      <c r="CD1566" s="4"/>
      <c r="CE1566" s="4"/>
      <c r="CF1566" s="4"/>
      <c r="CG1566" s="4"/>
      <c r="CH1566" s="4"/>
      <c r="CI1566" s="4"/>
      <c r="CJ1566" s="4"/>
      <c r="CK1566" s="4"/>
      <c r="CL1566" s="4"/>
      <c r="CM1566" s="4"/>
      <c r="CN1566" s="4"/>
      <c r="CO1566" s="4"/>
      <c r="CP1566" s="4"/>
      <c r="CQ1566" s="4"/>
      <c r="CR1566" s="4"/>
      <c r="CS1566" s="4"/>
      <c r="CT1566" s="4"/>
      <c r="CU1566" s="4"/>
      <c r="CV1566" s="4"/>
      <c r="CW1566" s="4"/>
      <c r="CX1566" s="4"/>
      <c r="CY1566" s="4"/>
      <c r="CZ1566" s="4"/>
      <c r="DA1566" s="4"/>
      <c r="DB1566" s="4"/>
      <c r="DC1566" s="4"/>
      <c r="DD1566" s="4"/>
      <c r="DE1566" s="4"/>
      <c r="DF1566" s="4"/>
      <c r="DG1566" s="4"/>
      <c r="DH1566" s="4"/>
      <c r="DI1566" s="4"/>
      <c r="DJ1566" s="4"/>
      <c r="DK1566" s="4"/>
      <c r="DL1566" s="4"/>
      <c r="DM1566" s="4"/>
      <c r="DN1566" s="4"/>
      <c r="DO1566" s="4"/>
      <c r="DP1566" s="4"/>
      <c r="DQ1566" s="4"/>
      <c r="DR1566" s="4"/>
      <c r="DS1566" s="4"/>
      <c r="DT1566" s="4"/>
      <c r="DU1566" s="4"/>
      <c r="DV1566" s="4"/>
      <c r="DW1566" s="4"/>
      <c r="DX1566" s="4"/>
      <c r="DY1566" s="4"/>
      <c r="DZ1566" s="4"/>
      <c r="EA1566" s="4"/>
      <c r="EB1566" s="4"/>
      <c r="EC1566" s="4"/>
      <c r="ED1566" s="4"/>
      <c r="EE1566" s="4"/>
      <c r="EF1566" s="4"/>
      <c r="EG1566" s="4"/>
      <c r="EH1566" s="4"/>
      <c r="EI1566" s="4"/>
      <c r="EJ1566" s="4"/>
      <c r="EK1566" s="4"/>
      <c r="EL1566" s="4"/>
      <c r="EM1566" s="4"/>
      <c r="EN1566" s="4"/>
      <c r="EO1566" s="4"/>
      <c r="EP1566" s="4"/>
      <c r="EQ1566" s="4"/>
      <c r="ER1566" s="4"/>
      <c r="ES1566" s="4"/>
      <c r="ET1566" s="4"/>
      <c r="EU1566" s="4"/>
      <c r="EV1566" s="4"/>
      <c r="EW1566" s="4"/>
      <c r="EX1566" s="4"/>
      <c r="EY1566" s="4"/>
      <c r="EZ1566" s="4"/>
      <c r="FA1566" s="4"/>
      <c r="FB1566" s="4"/>
      <c r="FC1566" s="4"/>
      <c r="FD1566" s="4"/>
      <c r="FE1566" s="4"/>
      <c r="FF1566" s="4"/>
      <c r="FG1566" s="4"/>
      <c r="FH1566" s="4"/>
      <c r="FI1566" s="4"/>
      <c r="FJ1566" s="4"/>
      <c r="FK1566" s="4"/>
      <c r="FL1566" s="4"/>
      <c r="FM1566" s="4"/>
      <c r="FN1566" s="4"/>
      <c r="FO1566" s="4"/>
      <c r="FP1566" s="4"/>
      <c r="FQ1566" s="4"/>
      <c r="FR1566" s="4"/>
    </row>
    <row r="1567" spans="19:174" s="10" customFormat="1" x14ac:dyDescent="0.25">
      <c r="S1567" s="92"/>
      <c r="T1567" s="1"/>
      <c r="U1567" s="1"/>
      <c r="V1567" s="1"/>
      <c r="W1567" s="1"/>
      <c r="X1567" s="1"/>
      <c r="Y1567" s="1"/>
      <c r="Z1567" s="2"/>
      <c r="AA1567" s="2"/>
      <c r="AB1567" s="2"/>
      <c r="AC1567" s="2"/>
      <c r="AD1567" s="2"/>
      <c r="AE1567" s="2"/>
      <c r="AF1567" s="2"/>
      <c r="AG1567" s="2"/>
      <c r="AH1567" s="2"/>
      <c r="AI1567" s="2"/>
      <c r="AJ1567" s="2"/>
      <c r="AK1567" s="2"/>
      <c r="AL1567" s="2"/>
      <c r="AM1567" s="2"/>
      <c r="AN1567" s="2"/>
      <c r="AO1567" s="2"/>
      <c r="AP1567" s="2"/>
      <c r="AQ1567" s="2"/>
      <c r="AR1567" s="2"/>
      <c r="AS1567" s="2"/>
      <c r="AT1567" s="2"/>
      <c r="AU1567" s="2"/>
      <c r="AV1567" s="2"/>
      <c r="AW1567" s="2"/>
      <c r="AX1567" s="2"/>
      <c r="AY1567" s="2"/>
      <c r="AZ1567" s="2"/>
      <c r="BA1567" s="2"/>
      <c r="BB1567" s="2"/>
      <c r="BC1567" s="2"/>
      <c r="BD1567" s="2"/>
      <c r="BE1567" s="2"/>
      <c r="BF1567" s="2"/>
      <c r="BG1567" s="2"/>
      <c r="BH1567" s="2"/>
      <c r="BI1567" s="2"/>
      <c r="BJ1567" s="2"/>
      <c r="BK1567" s="2"/>
      <c r="BL1567" s="2"/>
      <c r="BM1567" s="2"/>
      <c r="BN1567" s="2"/>
      <c r="BO1567" s="2"/>
      <c r="BP1567" s="2"/>
      <c r="BQ1567" s="3"/>
      <c r="BR1567" s="4"/>
      <c r="BS1567" s="4"/>
      <c r="BT1567" s="4"/>
      <c r="BU1567" s="4"/>
      <c r="BV1567" s="4"/>
      <c r="BW1567" s="4"/>
      <c r="BX1567" s="4"/>
      <c r="BY1567" s="4"/>
      <c r="BZ1567" s="4"/>
      <c r="CA1567" s="4"/>
      <c r="CB1567" s="4"/>
      <c r="CC1567" s="4"/>
      <c r="CD1567" s="4"/>
      <c r="CE1567" s="4"/>
      <c r="CF1567" s="4"/>
      <c r="CG1567" s="4"/>
      <c r="CH1567" s="4"/>
      <c r="CI1567" s="4"/>
      <c r="CJ1567" s="4"/>
      <c r="CK1567" s="4"/>
      <c r="CL1567" s="4"/>
      <c r="CM1567" s="4"/>
      <c r="CN1567" s="4"/>
      <c r="CO1567" s="4"/>
      <c r="CP1567" s="4"/>
      <c r="CQ1567" s="4"/>
      <c r="CR1567" s="4"/>
      <c r="CS1567" s="4"/>
      <c r="CT1567" s="4"/>
      <c r="CU1567" s="4"/>
      <c r="CV1567" s="4"/>
      <c r="CW1567" s="4"/>
      <c r="CX1567" s="4"/>
      <c r="CY1567" s="4"/>
      <c r="CZ1567" s="4"/>
      <c r="DA1567" s="4"/>
      <c r="DB1567" s="4"/>
      <c r="DC1567" s="4"/>
      <c r="DD1567" s="4"/>
      <c r="DE1567" s="4"/>
      <c r="DF1567" s="4"/>
      <c r="DG1567" s="4"/>
      <c r="DH1567" s="4"/>
      <c r="DI1567" s="4"/>
      <c r="DJ1567" s="4"/>
      <c r="DK1567" s="4"/>
      <c r="DL1567" s="4"/>
      <c r="DM1567" s="4"/>
      <c r="DN1567" s="4"/>
      <c r="DO1567" s="4"/>
      <c r="DP1567" s="4"/>
      <c r="DQ1567" s="4"/>
      <c r="DR1567" s="4"/>
      <c r="DS1567" s="4"/>
      <c r="DT1567" s="4"/>
      <c r="DU1567" s="4"/>
      <c r="DV1567" s="4"/>
      <c r="DW1567" s="4"/>
      <c r="DX1567" s="4"/>
      <c r="DY1567" s="4"/>
      <c r="DZ1567" s="4"/>
      <c r="EA1567" s="4"/>
      <c r="EB1567" s="4"/>
      <c r="EC1567" s="4"/>
      <c r="ED1567" s="4"/>
      <c r="EE1567" s="4"/>
      <c r="EF1567" s="4"/>
      <c r="EG1567" s="4"/>
      <c r="EH1567" s="4"/>
      <c r="EI1567" s="4"/>
      <c r="EJ1567" s="4"/>
      <c r="EK1567" s="4"/>
      <c r="EL1567" s="4"/>
      <c r="EM1567" s="4"/>
      <c r="EN1567" s="4"/>
      <c r="EO1567" s="4"/>
      <c r="EP1567" s="4"/>
      <c r="EQ1567" s="4"/>
      <c r="ER1567" s="4"/>
      <c r="ES1567" s="4"/>
      <c r="ET1567" s="4"/>
      <c r="EU1567" s="4"/>
      <c r="EV1567" s="4"/>
      <c r="EW1567" s="4"/>
      <c r="EX1567" s="4"/>
      <c r="EY1567" s="4"/>
      <c r="EZ1567" s="4"/>
      <c r="FA1567" s="4"/>
      <c r="FB1567" s="4"/>
      <c r="FC1567" s="4"/>
      <c r="FD1567" s="4"/>
      <c r="FE1567" s="4"/>
      <c r="FF1567" s="4"/>
      <c r="FG1567" s="4"/>
      <c r="FH1567" s="4"/>
      <c r="FI1567" s="4"/>
      <c r="FJ1567" s="4"/>
      <c r="FK1567" s="4"/>
      <c r="FL1567" s="4"/>
      <c r="FM1567" s="4"/>
      <c r="FN1567" s="4"/>
      <c r="FO1567" s="4"/>
      <c r="FP1567" s="4"/>
      <c r="FQ1567" s="4"/>
      <c r="FR1567" s="4"/>
    </row>
    <row r="1568" spans="19:174" s="10" customFormat="1" x14ac:dyDescent="0.25">
      <c r="S1568" s="92"/>
      <c r="T1568" s="1"/>
      <c r="U1568" s="1"/>
      <c r="V1568" s="1"/>
      <c r="W1568" s="1"/>
      <c r="X1568" s="1"/>
      <c r="Y1568" s="1"/>
      <c r="Z1568" s="2"/>
      <c r="AA1568" s="2"/>
      <c r="AB1568" s="2"/>
      <c r="AC1568" s="2"/>
      <c r="AD1568" s="2"/>
      <c r="AE1568" s="2"/>
      <c r="AF1568" s="2"/>
      <c r="AG1568" s="2"/>
      <c r="AH1568" s="2"/>
      <c r="AI1568" s="2"/>
      <c r="AJ1568" s="2"/>
      <c r="AK1568" s="2"/>
      <c r="AL1568" s="2"/>
      <c r="AM1568" s="2"/>
      <c r="AN1568" s="2"/>
      <c r="AO1568" s="2"/>
      <c r="AP1568" s="2"/>
      <c r="AQ1568" s="2"/>
      <c r="AR1568" s="2"/>
      <c r="AS1568" s="2"/>
      <c r="AT1568" s="2"/>
      <c r="AU1568" s="2"/>
      <c r="AV1568" s="2"/>
      <c r="AW1568" s="2"/>
      <c r="AX1568" s="2"/>
      <c r="AY1568" s="2"/>
      <c r="AZ1568" s="2"/>
      <c r="BA1568" s="2"/>
      <c r="BB1568" s="2"/>
      <c r="BC1568" s="2"/>
      <c r="BD1568" s="2"/>
      <c r="BE1568" s="2"/>
      <c r="BF1568" s="2"/>
      <c r="BG1568" s="2"/>
      <c r="BH1568" s="2"/>
      <c r="BI1568" s="2"/>
      <c r="BJ1568" s="2"/>
      <c r="BK1568" s="2"/>
      <c r="BL1568" s="2"/>
      <c r="BM1568" s="2"/>
      <c r="BN1568" s="2"/>
      <c r="BO1568" s="2"/>
      <c r="BP1568" s="2"/>
      <c r="BQ1568" s="3"/>
      <c r="BR1568" s="4"/>
      <c r="BS1568" s="4"/>
      <c r="BT1568" s="4"/>
      <c r="BU1568" s="4"/>
      <c r="BV1568" s="4"/>
      <c r="BW1568" s="4"/>
      <c r="BX1568" s="4"/>
      <c r="BY1568" s="4"/>
      <c r="BZ1568" s="4"/>
      <c r="CA1568" s="4"/>
      <c r="CB1568" s="4"/>
      <c r="CC1568" s="4"/>
      <c r="CD1568" s="4"/>
      <c r="CE1568" s="4"/>
      <c r="CF1568" s="4"/>
      <c r="CG1568" s="4"/>
      <c r="CH1568" s="4"/>
      <c r="CI1568" s="4"/>
      <c r="CJ1568" s="4"/>
      <c r="CK1568" s="4"/>
      <c r="CL1568" s="4"/>
      <c r="CM1568" s="4"/>
      <c r="CN1568" s="4"/>
      <c r="CO1568" s="4"/>
      <c r="CP1568" s="4"/>
      <c r="CQ1568" s="4"/>
      <c r="CR1568" s="4"/>
      <c r="CS1568" s="4"/>
      <c r="CT1568" s="4"/>
      <c r="CU1568" s="4"/>
      <c r="CV1568" s="4"/>
      <c r="CW1568" s="4"/>
      <c r="CX1568" s="4"/>
      <c r="CY1568" s="4"/>
      <c r="CZ1568" s="4"/>
      <c r="DA1568" s="4"/>
      <c r="DB1568" s="4"/>
      <c r="DC1568" s="4"/>
      <c r="DD1568" s="4"/>
      <c r="DE1568" s="4"/>
      <c r="DF1568" s="4"/>
      <c r="DG1568" s="4"/>
      <c r="DH1568" s="4"/>
      <c r="DI1568" s="4"/>
      <c r="DJ1568" s="4"/>
      <c r="DK1568" s="4"/>
      <c r="DL1568" s="4"/>
      <c r="DM1568" s="4"/>
      <c r="DN1568" s="4"/>
      <c r="DO1568" s="4"/>
      <c r="DP1568" s="4"/>
      <c r="DQ1568" s="4"/>
      <c r="DR1568" s="4"/>
      <c r="DS1568" s="4"/>
      <c r="DT1568" s="4"/>
      <c r="DU1568" s="4"/>
      <c r="DV1568" s="4"/>
      <c r="DW1568" s="4"/>
      <c r="DX1568" s="4"/>
      <c r="DY1568" s="4"/>
      <c r="DZ1568" s="4"/>
      <c r="EA1568" s="4"/>
      <c r="EB1568" s="4"/>
      <c r="EC1568" s="4"/>
      <c r="ED1568" s="4"/>
      <c r="EE1568" s="4"/>
      <c r="EF1568" s="4"/>
      <c r="EG1568" s="4"/>
      <c r="EH1568" s="4"/>
      <c r="EI1568" s="4"/>
      <c r="EJ1568" s="4"/>
      <c r="EK1568" s="4"/>
      <c r="EL1568" s="4"/>
      <c r="EM1568" s="4"/>
      <c r="EN1568" s="4"/>
      <c r="EO1568" s="4"/>
      <c r="EP1568" s="4"/>
      <c r="EQ1568" s="4"/>
      <c r="ER1568" s="4"/>
      <c r="ES1568" s="4"/>
      <c r="ET1568" s="4"/>
      <c r="EU1568" s="4"/>
      <c r="EV1568" s="4"/>
      <c r="EW1568" s="4"/>
      <c r="EX1568" s="4"/>
      <c r="EY1568" s="4"/>
      <c r="EZ1568" s="4"/>
      <c r="FA1568" s="4"/>
      <c r="FB1568" s="4"/>
      <c r="FC1568" s="4"/>
      <c r="FD1568" s="4"/>
      <c r="FE1568" s="4"/>
      <c r="FF1568" s="4"/>
      <c r="FG1568" s="4"/>
      <c r="FH1568" s="4"/>
      <c r="FI1568" s="4"/>
      <c r="FJ1568" s="4"/>
      <c r="FK1568" s="4"/>
      <c r="FL1568" s="4"/>
      <c r="FM1568" s="4"/>
      <c r="FN1568" s="4"/>
      <c r="FO1568" s="4"/>
      <c r="FP1568" s="4"/>
      <c r="FQ1568" s="4"/>
      <c r="FR1568" s="4"/>
    </row>
    <row r="1569" spans="19:174" s="10" customFormat="1" x14ac:dyDescent="0.25">
      <c r="S1569" s="92"/>
      <c r="T1569" s="1"/>
      <c r="U1569" s="1"/>
      <c r="V1569" s="1"/>
      <c r="W1569" s="1"/>
      <c r="X1569" s="1"/>
      <c r="Y1569" s="1"/>
      <c r="Z1569" s="2"/>
      <c r="AA1569" s="2"/>
      <c r="AB1569" s="2"/>
      <c r="AC1569" s="2"/>
      <c r="AD1569" s="2"/>
      <c r="AE1569" s="2"/>
      <c r="AF1569" s="2"/>
      <c r="AG1569" s="2"/>
      <c r="AH1569" s="2"/>
      <c r="AI1569" s="2"/>
      <c r="AJ1569" s="2"/>
      <c r="AK1569" s="2"/>
      <c r="AL1569" s="2"/>
      <c r="AM1569" s="2"/>
      <c r="AN1569" s="2"/>
      <c r="AO1569" s="2"/>
      <c r="AP1569" s="2"/>
      <c r="AQ1569" s="2"/>
      <c r="AR1569" s="2"/>
      <c r="AS1569" s="2"/>
      <c r="AT1569" s="2"/>
      <c r="AU1569" s="2"/>
      <c r="AV1569" s="2"/>
      <c r="AW1569" s="2"/>
      <c r="AX1569" s="2"/>
      <c r="AY1569" s="2"/>
      <c r="AZ1569" s="2"/>
      <c r="BA1569" s="2"/>
      <c r="BB1569" s="2"/>
      <c r="BC1569" s="2"/>
      <c r="BD1569" s="2"/>
      <c r="BE1569" s="2"/>
      <c r="BF1569" s="2"/>
      <c r="BG1569" s="2"/>
      <c r="BH1569" s="2"/>
      <c r="BI1569" s="2"/>
      <c r="BJ1569" s="2"/>
      <c r="BK1569" s="2"/>
      <c r="BL1569" s="2"/>
      <c r="BM1569" s="2"/>
      <c r="BN1569" s="2"/>
      <c r="BO1569" s="2"/>
      <c r="BP1569" s="2"/>
      <c r="BQ1569" s="3"/>
      <c r="BR1569" s="4"/>
      <c r="BS1569" s="4"/>
      <c r="BT1569" s="4"/>
      <c r="BU1569" s="4"/>
      <c r="BV1569" s="4"/>
      <c r="BW1569" s="4"/>
      <c r="BX1569" s="4"/>
      <c r="BY1569" s="4"/>
      <c r="BZ1569" s="4"/>
      <c r="CA1569" s="4"/>
      <c r="CB1569" s="4"/>
      <c r="CC1569" s="4"/>
      <c r="CD1569" s="4"/>
      <c r="CE1569" s="4"/>
      <c r="CF1569" s="4"/>
      <c r="CG1569" s="4"/>
      <c r="CH1569" s="4"/>
      <c r="CI1569" s="4"/>
      <c r="CJ1569" s="4"/>
      <c r="CK1569" s="4"/>
      <c r="CL1569" s="4"/>
      <c r="CM1569" s="4"/>
      <c r="CN1569" s="4"/>
      <c r="CO1569" s="4"/>
      <c r="CP1569" s="4"/>
      <c r="CQ1569" s="4"/>
      <c r="CR1569" s="4"/>
      <c r="CS1569" s="4"/>
      <c r="CT1569" s="4"/>
      <c r="CU1569" s="4"/>
      <c r="CV1569" s="4"/>
      <c r="CW1569" s="4"/>
      <c r="CX1569" s="4"/>
      <c r="CY1569" s="4"/>
      <c r="CZ1569" s="4"/>
      <c r="DA1569" s="4"/>
      <c r="DB1569" s="4"/>
      <c r="DC1569" s="4"/>
      <c r="DD1569" s="4"/>
      <c r="DE1569" s="4"/>
      <c r="DF1569" s="4"/>
      <c r="DG1569" s="4"/>
      <c r="DH1569" s="4"/>
      <c r="DI1569" s="4"/>
      <c r="DJ1569" s="4"/>
      <c r="DK1569" s="4"/>
      <c r="DL1569" s="4"/>
      <c r="DM1569" s="4"/>
      <c r="DN1569" s="4"/>
      <c r="DO1569" s="4"/>
      <c r="DP1569" s="4"/>
      <c r="DQ1569" s="4"/>
      <c r="DR1569" s="4"/>
      <c r="DS1569" s="4"/>
      <c r="DT1569" s="4"/>
      <c r="DU1569" s="4"/>
      <c r="DV1569" s="4"/>
      <c r="DW1569" s="4"/>
      <c r="DX1569" s="4"/>
      <c r="DY1569" s="4"/>
      <c r="DZ1569" s="4"/>
      <c r="EA1569" s="4"/>
      <c r="EB1569" s="4"/>
      <c r="EC1569" s="4"/>
      <c r="ED1569" s="4"/>
      <c r="EE1569" s="4"/>
      <c r="EF1569" s="4"/>
      <c r="EG1569" s="4"/>
      <c r="EH1569" s="4"/>
      <c r="EI1569" s="4"/>
      <c r="EJ1569" s="4"/>
      <c r="EK1569" s="4"/>
      <c r="EL1569" s="4"/>
      <c r="EM1569" s="4"/>
      <c r="EN1569" s="4"/>
      <c r="EO1569" s="4"/>
      <c r="EP1569" s="4"/>
      <c r="EQ1569" s="4"/>
      <c r="ER1569" s="4"/>
      <c r="ES1569" s="4"/>
      <c r="ET1569" s="4"/>
      <c r="EU1569" s="4"/>
      <c r="EV1569" s="4"/>
      <c r="EW1569" s="4"/>
      <c r="EX1569" s="4"/>
      <c r="EY1569" s="4"/>
      <c r="EZ1569" s="4"/>
      <c r="FA1569" s="4"/>
      <c r="FB1569" s="4"/>
      <c r="FC1569" s="4"/>
      <c r="FD1569" s="4"/>
      <c r="FE1569" s="4"/>
      <c r="FF1569" s="4"/>
      <c r="FG1569" s="4"/>
      <c r="FH1569" s="4"/>
      <c r="FI1569" s="4"/>
      <c r="FJ1569" s="4"/>
      <c r="FK1569" s="4"/>
      <c r="FL1569" s="4"/>
      <c r="FM1569" s="4"/>
      <c r="FN1569" s="4"/>
      <c r="FO1569" s="4"/>
      <c r="FP1569" s="4"/>
      <c r="FQ1569" s="4"/>
      <c r="FR1569" s="4"/>
    </row>
    <row r="1570" spans="19:174" s="10" customFormat="1" x14ac:dyDescent="0.25">
      <c r="S1570" s="92"/>
      <c r="T1570" s="1"/>
      <c r="U1570" s="1"/>
      <c r="V1570" s="1"/>
      <c r="W1570" s="1"/>
      <c r="X1570" s="1"/>
      <c r="Y1570" s="1"/>
      <c r="Z1570" s="2"/>
      <c r="AA1570" s="2"/>
      <c r="AB1570" s="2"/>
      <c r="AC1570" s="2"/>
      <c r="AD1570" s="2"/>
      <c r="AE1570" s="2"/>
      <c r="AF1570" s="2"/>
      <c r="AG1570" s="2"/>
      <c r="AH1570" s="2"/>
      <c r="AI1570" s="2"/>
      <c r="AJ1570" s="2"/>
      <c r="AK1570" s="2"/>
      <c r="AL1570" s="2"/>
      <c r="AM1570" s="2"/>
      <c r="AN1570" s="2"/>
      <c r="AO1570" s="2"/>
      <c r="AP1570" s="2"/>
      <c r="AQ1570" s="2"/>
      <c r="AR1570" s="2"/>
      <c r="AS1570" s="2"/>
      <c r="AT1570" s="2"/>
      <c r="AU1570" s="2"/>
      <c r="AV1570" s="2"/>
      <c r="AW1570" s="2"/>
      <c r="AX1570" s="2"/>
      <c r="AY1570" s="2"/>
      <c r="AZ1570" s="2"/>
      <c r="BA1570" s="2"/>
      <c r="BB1570" s="2"/>
      <c r="BC1570" s="2"/>
      <c r="BD1570" s="2"/>
      <c r="BE1570" s="2"/>
      <c r="BF1570" s="2"/>
      <c r="BG1570" s="2"/>
      <c r="BH1570" s="2"/>
      <c r="BI1570" s="2"/>
      <c r="BJ1570" s="2"/>
      <c r="BK1570" s="2"/>
      <c r="BL1570" s="2"/>
      <c r="BM1570" s="2"/>
      <c r="BN1570" s="2"/>
      <c r="BO1570" s="2"/>
      <c r="BP1570" s="2"/>
      <c r="BQ1570" s="3"/>
      <c r="BR1570" s="4"/>
      <c r="BS1570" s="4"/>
      <c r="BT1570" s="4"/>
      <c r="BU1570" s="4"/>
      <c r="BV1570" s="4"/>
      <c r="BW1570" s="4"/>
      <c r="BX1570" s="4"/>
      <c r="BY1570" s="4"/>
      <c r="BZ1570" s="4"/>
      <c r="CA1570" s="4"/>
      <c r="CB1570" s="4"/>
      <c r="CC1570" s="4"/>
      <c r="CD1570" s="4"/>
      <c r="CE1570" s="4"/>
      <c r="CF1570" s="4"/>
      <c r="CG1570" s="4"/>
      <c r="CH1570" s="4"/>
      <c r="CI1570" s="4"/>
      <c r="CJ1570" s="4"/>
      <c r="CK1570" s="4"/>
      <c r="CL1570" s="4"/>
      <c r="CM1570" s="4"/>
      <c r="CN1570" s="4"/>
      <c r="CO1570" s="4"/>
      <c r="CP1570" s="4"/>
      <c r="CQ1570" s="4"/>
      <c r="CR1570" s="4"/>
      <c r="CS1570" s="4"/>
      <c r="CT1570" s="4"/>
      <c r="CU1570" s="4"/>
      <c r="CV1570" s="4"/>
      <c r="CW1570" s="4"/>
      <c r="CX1570" s="4"/>
      <c r="CY1570" s="4"/>
      <c r="CZ1570" s="4"/>
      <c r="DA1570" s="4"/>
      <c r="DB1570" s="4"/>
      <c r="DC1570" s="4"/>
      <c r="DD1570" s="4"/>
      <c r="DE1570" s="4"/>
      <c r="DF1570" s="4"/>
      <c r="DG1570" s="4"/>
      <c r="DH1570" s="4"/>
      <c r="DI1570" s="4"/>
      <c r="DJ1570" s="4"/>
      <c r="DK1570" s="4"/>
      <c r="DL1570" s="4"/>
      <c r="DM1570" s="4"/>
      <c r="DN1570" s="4"/>
      <c r="DO1570" s="4"/>
      <c r="DP1570" s="4"/>
      <c r="DQ1570" s="4"/>
      <c r="DR1570" s="4"/>
      <c r="DS1570" s="4"/>
      <c r="DT1570" s="4"/>
      <c r="DU1570" s="4"/>
      <c r="DV1570" s="4"/>
      <c r="DW1570" s="4"/>
      <c r="DX1570" s="4"/>
      <c r="DY1570" s="4"/>
      <c r="DZ1570" s="4"/>
      <c r="EA1570" s="4"/>
      <c r="EB1570" s="4"/>
      <c r="EC1570" s="4"/>
      <c r="ED1570" s="4"/>
      <c r="EE1570" s="4"/>
      <c r="EF1570" s="4"/>
      <c r="EG1570" s="4"/>
      <c r="EH1570" s="4"/>
      <c r="EI1570" s="4"/>
      <c r="EJ1570" s="4"/>
      <c r="EK1570" s="4"/>
      <c r="EL1570" s="4"/>
      <c r="EM1570" s="4"/>
      <c r="EN1570" s="4"/>
      <c r="EO1570" s="4"/>
      <c r="EP1570" s="4"/>
      <c r="EQ1570" s="4"/>
      <c r="ER1570" s="4"/>
      <c r="ES1570" s="4"/>
      <c r="ET1570" s="4"/>
      <c r="EU1570" s="4"/>
      <c r="EV1570" s="4"/>
      <c r="EW1570" s="4"/>
      <c r="EX1570" s="4"/>
      <c r="EY1570" s="4"/>
      <c r="EZ1570" s="4"/>
      <c r="FA1570" s="4"/>
      <c r="FB1570" s="4"/>
      <c r="FC1570" s="4"/>
      <c r="FD1570" s="4"/>
      <c r="FE1570" s="4"/>
      <c r="FF1570" s="4"/>
      <c r="FG1570" s="4"/>
      <c r="FH1570" s="4"/>
      <c r="FI1570" s="4"/>
      <c r="FJ1570" s="4"/>
      <c r="FK1570" s="4"/>
      <c r="FL1570" s="4"/>
      <c r="FM1570" s="4"/>
      <c r="FN1570" s="4"/>
      <c r="FO1570" s="4"/>
      <c r="FP1570" s="4"/>
      <c r="FQ1570" s="4"/>
      <c r="FR1570" s="4"/>
    </row>
    <row r="1571" spans="19:174" s="10" customFormat="1" x14ac:dyDescent="0.25">
      <c r="S1571" s="92"/>
      <c r="T1571" s="1"/>
      <c r="U1571" s="1"/>
      <c r="V1571" s="1"/>
      <c r="W1571" s="1"/>
      <c r="X1571" s="1"/>
      <c r="Y1571" s="1"/>
      <c r="Z1571" s="2"/>
      <c r="AA1571" s="2"/>
      <c r="AB1571" s="2"/>
      <c r="AC1571" s="2"/>
      <c r="AD1571" s="2"/>
      <c r="AE1571" s="2"/>
      <c r="AF1571" s="2"/>
      <c r="AG1571" s="2"/>
      <c r="AH1571" s="2"/>
      <c r="AI1571" s="2"/>
      <c r="AJ1571" s="2"/>
      <c r="AK1571" s="2"/>
      <c r="AL1571" s="2"/>
      <c r="AM1571" s="2"/>
      <c r="AN1571" s="2"/>
      <c r="AO1571" s="2"/>
      <c r="AP1571" s="2"/>
      <c r="AQ1571" s="2"/>
      <c r="AR1571" s="2"/>
      <c r="AS1571" s="2"/>
      <c r="AT1571" s="2"/>
      <c r="AU1571" s="2"/>
      <c r="AV1571" s="2"/>
      <c r="AW1571" s="2"/>
      <c r="AX1571" s="2"/>
      <c r="AY1571" s="2"/>
      <c r="AZ1571" s="2"/>
      <c r="BA1571" s="2"/>
      <c r="BB1571" s="2"/>
      <c r="BC1571" s="2"/>
      <c r="BD1571" s="2"/>
      <c r="BE1571" s="2"/>
      <c r="BF1571" s="2"/>
      <c r="BG1571" s="2"/>
      <c r="BH1571" s="2"/>
      <c r="BI1571" s="2"/>
      <c r="BJ1571" s="2"/>
      <c r="BK1571" s="2"/>
      <c r="BL1571" s="2"/>
      <c r="BM1571" s="2"/>
      <c r="BN1571" s="2"/>
      <c r="BO1571" s="2"/>
      <c r="BP1571" s="2"/>
      <c r="BQ1571" s="3"/>
      <c r="BR1571" s="4"/>
      <c r="BS1571" s="4"/>
      <c r="BT1571" s="4"/>
      <c r="BU1571" s="4"/>
      <c r="BV1571" s="4"/>
      <c r="BW1571" s="4"/>
      <c r="BX1571" s="4"/>
      <c r="BY1571" s="4"/>
      <c r="BZ1571" s="4"/>
      <c r="CA1571" s="4"/>
      <c r="CB1571" s="4"/>
      <c r="CC1571" s="4"/>
      <c r="CD1571" s="4"/>
      <c r="CE1571" s="4"/>
      <c r="CF1571" s="4"/>
      <c r="CG1571" s="4"/>
      <c r="CH1571" s="4"/>
      <c r="CI1571" s="4"/>
      <c r="CJ1571" s="4"/>
      <c r="CK1571" s="4"/>
      <c r="CL1571" s="4"/>
      <c r="CM1571" s="4"/>
      <c r="CN1571" s="4"/>
      <c r="CO1571" s="4"/>
      <c r="CP1571" s="4"/>
      <c r="CQ1571" s="4"/>
      <c r="CR1571" s="4"/>
      <c r="CS1571" s="4"/>
      <c r="CT1571" s="4"/>
      <c r="CU1571" s="4"/>
      <c r="CV1571" s="4"/>
      <c r="CW1571" s="4"/>
      <c r="CX1571" s="4"/>
      <c r="CY1571" s="4"/>
      <c r="CZ1571" s="4"/>
      <c r="DA1571" s="4"/>
      <c r="DB1571" s="4"/>
      <c r="DC1571" s="4"/>
      <c r="DD1571" s="4"/>
      <c r="DE1571" s="4"/>
      <c r="DF1571" s="4"/>
      <c r="DG1571" s="4"/>
      <c r="DH1571" s="4"/>
      <c r="DI1571" s="4"/>
      <c r="DJ1571" s="4"/>
      <c r="DK1571" s="4"/>
      <c r="DL1571" s="4"/>
      <c r="DM1571" s="4"/>
      <c r="DN1571" s="4"/>
      <c r="DO1571" s="4"/>
      <c r="DP1571" s="4"/>
      <c r="DQ1571" s="4"/>
      <c r="DR1571" s="4"/>
      <c r="DS1571" s="4"/>
      <c r="DT1571" s="4"/>
      <c r="DU1571" s="4"/>
      <c r="DV1571" s="4"/>
      <c r="DW1571" s="4"/>
      <c r="DX1571" s="4"/>
      <c r="DY1571" s="4"/>
      <c r="DZ1571" s="4"/>
      <c r="EA1571" s="4"/>
      <c r="EB1571" s="4"/>
      <c r="EC1571" s="4"/>
      <c r="ED1571" s="4"/>
      <c r="EE1571" s="4"/>
      <c r="EF1571" s="4"/>
      <c r="EG1571" s="4"/>
      <c r="EH1571" s="4"/>
      <c r="EI1571" s="4"/>
      <c r="EJ1571" s="4"/>
      <c r="EK1571" s="4"/>
      <c r="EL1571" s="4"/>
      <c r="EM1571" s="4"/>
      <c r="EN1571" s="4"/>
      <c r="EO1571" s="4"/>
      <c r="EP1571" s="4"/>
      <c r="EQ1571" s="4"/>
      <c r="ER1571" s="4"/>
      <c r="ES1571" s="4"/>
      <c r="ET1571" s="4"/>
      <c r="EU1571" s="4"/>
      <c r="EV1571" s="4"/>
      <c r="EW1571" s="4"/>
      <c r="EX1571" s="4"/>
      <c r="EY1571" s="4"/>
      <c r="EZ1571" s="4"/>
      <c r="FA1571" s="4"/>
      <c r="FB1571" s="4"/>
      <c r="FC1571" s="4"/>
      <c r="FD1571" s="4"/>
      <c r="FE1571" s="4"/>
      <c r="FF1571" s="4"/>
      <c r="FG1571" s="4"/>
      <c r="FH1571" s="4"/>
      <c r="FI1571" s="4"/>
      <c r="FJ1571" s="4"/>
      <c r="FK1571" s="4"/>
      <c r="FL1571" s="4"/>
      <c r="FM1571" s="4"/>
      <c r="FN1571" s="4"/>
      <c r="FO1571" s="4"/>
      <c r="FP1571" s="4"/>
      <c r="FQ1571" s="4"/>
      <c r="FR1571" s="4"/>
    </row>
  </sheetData>
  <sheetProtection algorithmName="SHA-512" hashValue="XY6Z94l7Go46DF0JUj/YhaacFOMpnfuc6DNmlkxoZdqPgRx/i4lMMDuqG9PM0+w9GkLj4uWkZvaHdPx1/lmp2w==" saltValue="wufvaUiQ9yjG2Zqobs87TQ==" spinCount="100000" sheet="1" objects="1" scenarios="1"/>
  <mergeCells count="598">
    <mergeCell ref="CE169:CO169"/>
    <mergeCell ref="CE168:CO168"/>
    <mergeCell ref="C167:E167"/>
    <mergeCell ref="C169:E169"/>
    <mergeCell ref="LP261:LR261"/>
    <mergeCell ref="H276:I276"/>
    <mergeCell ref="H277:I277"/>
    <mergeCell ref="J275:K275"/>
    <mergeCell ref="L275:N275"/>
    <mergeCell ref="F167:I167"/>
    <mergeCell ref="J167:Q167"/>
    <mergeCell ref="F168:I168"/>
    <mergeCell ref="J168:Q168"/>
    <mergeCell ref="R168:S168"/>
    <mergeCell ref="F169:I169"/>
    <mergeCell ref="J169:Q169"/>
    <mergeCell ref="R169:S169"/>
    <mergeCell ref="T180:U181"/>
    <mergeCell ref="BU180:BV181"/>
    <mergeCell ref="C181:G181"/>
    <mergeCell ref="H181:P181"/>
    <mergeCell ref="C173:E173"/>
    <mergeCell ref="F173:I173"/>
    <mergeCell ref="J173:Q173"/>
    <mergeCell ref="BD2:BJ2"/>
    <mergeCell ref="BE3:BI3"/>
    <mergeCell ref="BE4:BI4"/>
    <mergeCell ref="Z16:AE16"/>
    <mergeCell ref="J17:K17"/>
    <mergeCell ref="L17:M17"/>
    <mergeCell ref="C18:H19"/>
    <mergeCell ref="J18:K18"/>
    <mergeCell ref="L18:M18"/>
    <mergeCell ref="BE5:BI5"/>
    <mergeCell ref="C30:I30"/>
    <mergeCell ref="M30:N30"/>
    <mergeCell ref="O30:Q30"/>
    <mergeCell ref="C31:I31"/>
    <mergeCell ref="M31:N31"/>
    <mergeCell ref="O31:Q31"/>
    <mergeCell ref="J27:L27"/>
    <mergeCell ref="C28:I28"/>
    <mergeCell ref="B5:B6"/>
    <mergeCell ref="C5:R6"/>
    <mergeCell ref="M29:N29"/>
    <mergeCell ref="O29:Q29"/>
    <mergeCell ref="B37:N38"/>
    <mergeCell ref="O37:P38"/>
    <mergeCell ref="Q37:Q38"/>
    <mergeCell ref="O36:P36"/>
    <mergeCell ref="B7:B8"/>
    <mergeCell ref="C7:R8"/>
    <mergeCell ref="B9:B10"/>
    <mergeCell ref="C9:R10"/>
    <mergeCell ref="C11:K11"/>
    <mergeCell ref="C16:D17"/>
    <mergeCell ref="E16:H17"/>
    <mergeCell ref="J16:K16"/>
    <mergeCell ref="L16:M16"/>
    <mergeCell ref="N16:O17"/>
    <mergeCell ref="B21:J21"/>
    <mergeCell ref="L21:M21"/>
    <mergeCell ref="N21:Q21"/>
    <mergeCell ref="B22:J22"/>
    <mergeCell ref="L22:M22"/>
    <mergeCell ref="N22:Q22"/>
    <mergeCell ref="P16:Q17"/>
    <mergeCell ref="M28:N28"/>
    <mergeCell ref="O28:Q28"/>
    <mergeCell ref="C29:I29"/>
    <mergeCell ref="CN45:CP47"/>
    <mergeCell ref="B46:Q56"/>
    <mergeCell ref="BB49:BF51"/>
    <mergeCell ref="BS52:CO52"/>
    <mergeCell ref="BS53:CO53"/>
    <mergeCell ref="BS54:CO54"/>
    <mergeCell ref="BS55:CO55"/>
    <mergeCell ref="BS56:CP56"/>
    <mergeCell ref="B42:Q43"/>
    <mergeCell ref="CJ43:CL44"/>
    <mergeCell ref="B44:Q45"/>
    <mergeCell ref="CD44:CE44"/>
    <mergeCell ref="CD45:CE45"/>
    <mergeCell ref="BS43:BV44"/>
    <mergeCell ref="B59:Q60"/>
    <mergeCell ref="B61:Q61"/>
    <mergeCell ref="AG61:AH61"/>
    <mergeCell ref="B62:Q74"/>
    <mergeCell ref="BW62:CM65"/>
    <mergeCell ref="BS65:BV65"/>
    <mergeCell ref="CG67:CI67"/>
    <mergeCell ref="CL67:CM68"/>
    <mergeCell ref="CG68:CI68"/>
    <mergeCell ref="CG69:CI69"/>
    <mergeCell ref="BS66:BX66"/>
    <mergeCell ref="C80:J80"/>
    <mergeCell ref="K80:O80"/>
    <mergeCell ref="P80:Q80"/>
    <mergeCell ref="R80:S80"/>
    <mergeCell ref="C81:J81"/>
    <mergeCell ref="K81:O81"/>
    <mergeCell ref="P81:Q81"/>
    <mergeCell ref="R81:S81"/>
    <mergeCell ref="CG70:CI70"/>
    <mergeCell ref="CG71:CI71"/>
    <mergeCell ref="B77:Q77"/>
    <mergeCell ref="B78:Q78"/>
    <mergeCell ref="AI78:AJ78"/>
    <mergeCell ref="C79:J79"/>
    <mergeCell ref="K79:O79"/>
    <mergeCell ref="P79:Q79"/>
    <mergeCell ref="AI79:AJ79"/>
    <mergeCell ref="C82:J82"/>
    <mergeCell ref="K82:O82"/>
    <mergeCell ref="P82:Q82"/>
    <mergeCell ref="R82:S82"/>
    <mergeCell ref="AM82:AQ84"/>
    <mergeCell ref="C83:J83"/>
    <mergeCell ref="K83:O83"/>
    <mergeCell ref="P83:Q83"/>
    <mergeCell ref="R83:S83"/>
    <mergeCell ref="C84:J84"/>
    <mergeCell ref="B87:M87"/>
    <mergeCell ref="B92:Q92"/>
    <mergeCell ref="C93:H93"/>
    <mergeCell ref="L93:M93"/>
    <mergeCell ref="N93:O93"/>
    <mergeCell ref="P93:Q93"/>
    <mergeCell ref="K84:O84"/>
    <mergeCell ref="P84:Q84"/>
    <mergeCell ref="R84:S84"/>
    <mergeCell ref="C85:J85"/>
    <mergeCell ref="K85:O85"/>
    <mergeCell ref="P85:Q85"/>
    <mergeCell ref="R85:S85"/>
    <mergeCell ref="C95:H95"/>
    <mergeCell ref="L95:M95"/>
    <mergeCell ref="N95:O95"/>
    <mergeCell ref="P95:Q95"/>
    <mergeCell ref="R95:S95"/>
    <mergeCell ref="V95:X95"/>
    <mergeCell ref="C94:H94"/>
    <mergeCell ref="L94:M94"/>
    <mergeCell ref="N94:O94"/>
    <mergeCell ref="P94:Q94"/>
    <mergeCell ref="R94:S94"/>
    <mergeCell ref="V94:X94"/>
    <mergeCell ref="C97:H97"/>
    <mergeCell ref="L97:M97"/>
    <mergeCell ref="N97:O97"/>
    <mergeCell ref="P97:Q97"/>
    <mergeCell ref="R97:S97"/>
    <mergeCell ref="V97:X97"/>
    <mergeCell ref="C96:H96"/>
    <mergeCell ref="L96:M96"/>
    <mergeCell ref="N96:O96"/>
    <mergeCell ref="P96:Q96"/>
    <mergeCell ref="R96:S96"/>
    <mergeCell ref="V96:X96"/>
    <mergeCell ref="B100:H100"/>
    <mergeCell ref="K100:O100"/>
    <mergeCell ref="B101:H101"/>
    <mergeCell ref="K101:O101"/>
    <mergeCell ref="AB101:AC101"/>
    <mergeCell ref="B102:H102"/>
    <mergeCell ref="K102:O102"/>
    <mergeCell ref="C98:H98"/>
    <mergeCell ref="L98:M98"/>
    <mergeCell ref="N98:O98"/>
    <mergeCell ref="P98:Q98"/>
    <mergeCell ref="R98:S98"/>
    <mergeCell ref="V98:X98"/>
    <mergeCell ref="P109:Q109"/>
    <mergeCell ref="C110:H110"/>
    <mergeCell ref="J110:K110"/>
    <mergeCell ref="L110:M110"/>
    <mergeCell ref="N110:O110"/>
    <mergeCell ref="P110:Q110"/>
    <mergeCell ref="B103:H103"/>
    <mergeCell ref="B107:Q107"/>
    <mergeCell ref="B108:B109"/>
    <mergeCell ref="C108:H109"/>
    <mergeCell ref="I108:I109"/>
    <mergeCell ref="J108:M108"/>
    <mergeCell ref="N108:Q108"/>
    <mergeCell ref="J109:K109"/>
    <mergeCell ref="L109:M109"/>
    <mergeCell ref="N109:O109"/>
    <mergeCell ref="C112:H112"/>
    <mergeCell ref="J112:K112"/>
    <mergeCell ref="L112:M112"/>
    <mergeCell ref="N112:O112"/>
    <mergeCell ref="P112:Q112"/>
    <mergeCell ref="R112:S112"/>
    <mergeCell ref="R110:S110"/>
    <mergeCell ref="C111:H111"/>
    <mergeCell ref="J111:K111"/>
    <mergeCell ref="L111:M111"/>
    <mergeCell ref="N111:O111"/>
    <mergeCell ref="P111:Q111"/>
    <mergeCell ref="R111:S111"/>
    <mergeCell ref="C114:H114"/>
    <mergeCell ref="J114:K114"/>
    <mergeCell ref="L114:M114"/>
    <mergeCell ref="N114:O114"/>
    <mergeCell ref="P114:Q114"/>
    <mergeCell ref="R114:S114"/>
    <mergeCell ref="C113:H113"/>
    <mergeCell ref="J113:K113"/>
    <mergeCell ref="L113:M113"/>
    <mergeCell ref="N113:O113"/>
    <mergeCell ref="P113:Q113"/>
    <mergeCell ref="R113:S113"/>
    <mergeCell ref="CK126:CM128"/>
    <mergeCell ref="BC126:BD126"/>
    <mergeCell ref="R127:S127"/>
    <mergeCell ref="BC127:BG129"/>
    <mergeCell ref="R128:S128"/>
    <mergeCell ref="R129:S129"/>
    <mergeCell ref="B115:Q115"/>
    <mergeCell ref="B119:Q120"/>
    <mergeCell ref="B122:Q122"/>
    <mergeCell ref="AG122:AH122"/>
    <mergeCell ref="B123:Q130"/>
    <mergeCell ref="R124:S124"/>
    <mergeCell ref="R125:S125"/>
    <mergeCell ref="BS125:BV126"/>
    <mergeCell ref="R126:S126"/>
    <mergeCell ref="R130:S130"/>
    <mergeCell ref="CK130:CQ130"/>
    <mergeCell ref="H132:J132"/>
    <mergeCell ref="B133:Q133"/>
    <mergeCell ref="B135:Q135"/>
    <mergeCell ref="AG135:AH135"/>
    <mergeCell ref="B136:D137"/>
    <mergeCell ref="E136:Q136"/>
    <mergeCell ref="AG136:AH136"/>
    <mergeCell ref="E137:G137"/>
    <mergeCell ref="H137:I137"/>
    <mergeCell ref="J137:K137"/>
    <mergeCell ref="L137:M137"/>
    <mergeCell ref="N137:O137"/>
    <mergeCell ref="P137:Q137"/>
    <mergeCell ref="B138:D138"/>
    <mergeCell ref="E138:G138"/>
    <mergeCell ref="H138:I138"/>
    <mergeCell ref="J138:K138"/>
    <mergeCell ref="L138:M138"/>
    <mergeCell ref="N138:O138"/>
    <mergeCell ref="P138:Q138"/>
    <mergeCell ref="P139:Q139"/>
    <mergeCell ref="B140:D140"/>
    <mergeCell ref="E140:G140"/>
    <mergeCell ref="H140:I140"/>
    <mergeCell ref="J140:K140"/>
    <mergeCell ref="L140:M140"/>
    <mergeCell ref="N140:O140"/>
    <mergeCell ref="P140:Q140"/>
    <mergeCell ref="B139:D139"/>
    <mergeCell ref="E139:G139"/>
    <mergeCell ref="H139:I139"/>
    <mergeCell ref="J139:K139"/>
    <mergeCell ref="L139:M139"/>
    <mergeCell ref="N139:O139"/>
    <mergeCell ref="X140:AB142"/>
    <mergeCell ref="B141:D141"/>
    <mergeCell ref="E141:G141"/>
    <mergeCell ref="H141:I141"/>
    <mergeCell ref="J141:K141"/>
    <mergeCell ref="L141:M141"/>
    <mergeCell ref="N141:O141"/>
    <mergeCell ref="P141:Q141"/>
    <mergeCell ref="B142:D142"/>
    <mergeCell ref="E142:G142"/>
    <mergeCell ref="H142:I142"/>
    <mergeCell ref="J142:K142"/>
    <mergeCell ref="L142:M142"/>
    <mergeCell ref="N142:O142"/>
    <mergeCell ref="P142:Q142"/>
    <mergeCell ref="B143:D143"/>
    <mergeCell ref="E143:G143"/>
    <mergeCell ref="H143:I143"/>
    <mergeCell ref="J143:K143"/>
    <mergeCell ref="L143:M143"/>
    <mergeCell ref="N143:O143"/>
    <mergeCell ref="P143:Q143"/>
    <mergeCell ref="B144:D144"/>
    <mergeCell ref="E144:G144"/>
    <mergeCell ref="H144:I144"/>
    <mergeCell ref="J144:K144"/>
    <mergeCell ref="L144:M144"/>
    <mergeCell ref="N144:O144"/>
    <mergeCell ref="P144:Q144"/>
    <mergeCell ref="P145:Q145"/>
    <mergeCell ref="B146:D146"/>
    <mergeCell ref="E146:G146"/>
    <mergeCell ref="H146:I146"/>
    <mergeCell ref="J146:K146"/>
    <mergeCell ref="L146:M146"/>
    <mergeCell ref="N146:O146"/>
    <mergeCell ref="P146:Q146"/>
    <mergeCell ref="B145:D145"/>
    <mergeCell ref="E145:G145"/>
    <mergeCell ref="H145:I145"/>
    <mergeCell ref="J145:K145"/>
    <mergeCell ref="L145:M145"/>
    <mergeCell ref="N145:O145"/>
    <mergeCell ref="B156:F156"/>
    <mergeCell ref="G156:I156"/>
    <mergeCell ref="B157:F157"/>
    <mergeCell ref="G157:I157"/>
    <mergeCell ref="AA157:AB157"/>
    <mergeCell ref="AI157:AJ157"/>
    <mergeCell ref="B147:J147"/>
    <mergeCell ref="B152:Q153"/>
    <mergeCell ref="B155:F155"/>
    <mergeCell ref="G155:I155"/>
    <mergeCell ref="AA155:AB155"/>
    <mergeCell ref="AF155:AH155"/>
    <mergeCell ref="AG158:AH158"/>
    <mergeCell ref="B162:R162"/>
    <mergeCell ref="C163:E163"/>
    <mergeCell ref="F163:I163"/>
    <mergeCell ref="J163:Q163"/>
    <mergeCell ref="C164:E164"/>
    <mergeCell ref="F164:I164"/>
    <mergeCell ref="J164:Q164"/>
    <mergeCell ref="R164:S164"/>
    <mergeCell ref="AA164:AC164"/>
    <mergeCell ref="BZ164:CA164"/>
    <mergeCell ref="C165:E165"/>
    <mergeCell ref="F165:I165"/>
    <mergeCell ref="J165:Q165"/>
    <mergeCell ref="R165:S165"/>
    <mergeCell ref="C166:E166"/>
    <mergeCell ref="F166:I166"/>
    <mergeCell ref="J166:Q166"/>
    <mergeCell ref="R166:S166"/>
    <mergeCell ref="AA166:AC166"/>
    <mergeCell ref="AS166:AU166"/>
    <mergeCell ref="BX165:BZ165"/>
    <mergeCell ref="BX166:BY166"/>
    <mergeCell ref="R173:S173"/>
    <mergeCell ref="F174:O174"/>
    <mergeCell ref="P174:Q174"/>
    <mergeCell ref="B177:Q178"/>
    <mergeCell ref="B180:Q180"/>
    <mergeCell ref="B182:B185"/>
    <mergeCell ref="C182:G185"/>
    <mergeCell ref="H182:P185"/>
    <mergeCell ref="Q182:Q185"/>
    <mergeCell ref="R182:S185"/>
    <mergeCell ref="B198:J198"/>
    <mergeCell ref="CJ188:CN190"/>
    <mergeCell ref="B190:B193"/>
    <mergeCell ref="C190:G193"/>
    <mergeCell ref="H190:P193"/>
    <mergeCell ref="Q190:Q193"/>
    <mergeCell ref="R190:S193"/>
    <mergeCell ref="R204:S204"/>
    <mergeCell ref="B205:G205"/>
    <mergeCell ref="H205:L205"/>
    <mergeCell ref="M205:Q205"/>
    <mergeCell ref="R205:S205"/>
    <mergeCell ref="B186:B189"/>
    <mergeCell ref="C186:G189"/>
    <mergeCell ref="H186:P189"/>
    <mergeCell ref="Q186:Q189"/>
    <mergeCell ref="R186:S189"/>
    <mergeCell ref="B194:B197"/>
    <mergeCell ref="C194:G197"/>
    <mergeCell ref="H194:P197"/>
    <mergeCell ref="Q194:Q197"/>
    <mergeCell ref="R194:S197"/>
    <mergeCell ref="B206:G206"/>
    <mergeCell ref="H206:L206"/>
    <mergeCell ref="M206:Q206"/>
    <mergeCell ref="B202:Q202"/>
    <mergeCell ref="B203:G203"/>
    <mergeCell ref="H203:L203"/>
    <mergeCell ref="M203:Q203"/>
    <mergeCell ref="B204:G204"/>
    <mergeCell ref="H204:L204"/>
    <mergeCell ref="M204:Q204"/>
    <mergeCell ref="R208:S208"/>
    <mergeCell ref="B209:G209"/>
    <mergeCell ref="H209:L209"/>
    <mergeCell ref="M209:Q209"/>
    <mergeCell ref="B210:G210"/>
    <mergeCell ref="H210:L210"/>
    <mergeCell ref="M210:Q210"/>
    <mergeCell ref="B207:G207"/>
    <mergeCell ref="H207:L207"/>
    <mergeCell ref="M207:Q207"/>
    <mergeCell ref="B208:G208"/>
    <mergeCell ref="H208:L208"/>
    <mergeCell ref="M208:Q208"/>
    <mergeCell ref="B224:G224"/>
    <mergeCell ref="H224:I224"/>
    <mergeCell ref="K224:M224"/>
    <mergeCell ref="B225:G225"/>
    <mergeCell ref="H225:I225"/>
    <mergeCell ref="K225:M225"/>
    <mergeCell ref="B214:Q214"/>
    <mergeCell ref="B215:E215"/>
    <mergeCell ref="B216:E217"/>
    <mergeCell ref="F216:Q217"/>
    <mergeCell ref="B218:G218"/>
    <mergeCell ref="B221:R222"/>
    <mergeCell ref="B228:G228"/>
    <mergeCell ref="H228:I228"/>
    <mergeCell ref="K228:M228"/>
    <mergeCell ref="B229:G229"/>
    <mergeCell ref="H229:I229"/>
    <mergeCell ref="K229:M229"/>
    <mergeCell ref="B226:G226"/>
    <mergeCell ref="H226:I226"/>
    <mergeCell ref="K226:M226"/>
    <mergeCell ref="B227:G227"/>
    <mergeCell ref="H227:I227"/>
    <mergeCell ref="K227:M227"/>
    <mergeCell ref="B232:G232"/>
    <mergeCell ref="H232:I232"/>
    <mergeCell ref="K232:M232"/>
    <mergeCell ref="B233:G233"/>
    <mergeCell ref="H233:I233"/>
    <mergeCell ref="K233:M233"/>
    <mergeCell ref="B230:G230"/>
    <mergeCell ref="H230:I230"/>
    <mergeCell ref="K230:M230"/>
    <mergeCell ref="B231:G231"/>
    <mergeCell ref="H231:I231"/>
    <mergeCell ref="K231:M231"/>
    <mergeCell ref="AA236:AC236"/>
    <mergeCell ref="B237:G237"/>
    <mergeCell ref="H237:I237"/>
    <mergeCell ref="K237:M237"/>
    <mergeCell ref="AA237:AC237"/>
    <mergeCell ref="B234:G234"/>
    <mergeCell ref="H234:I234"/>
    <mergeCell ref="K234:M234"/>
    <mergeCell ref="B235:G235"/>
    <mergeCell ref="H235:I235"/>
    <mergeCell ref="K235:M235"/>
    <mergeCell ref="K238:M238"/>
    <mergeCell ref="B239:G239"/>
    <mergeCell ref="H239:I239"/>
    <mergeCell ref="K239:M239"/>
    <mergeCell ref="I251:K251"/>
    <mergeCell ref="I252:K252"/>
    <mergeCell ref="I253:K253"/>
    <mergeCell ref="I254:K254"/>
    <mergeCell ref="B236:G236"/>
    <mergeCell ref="H236:I236"/>
    <mergeCell ref="K236:M236"/>
    <mergeCell ref="DC261:EP261"/>
    <mergeCell ref="EQ261:FY261"/>
    <mergeCell ref="GA261:IK261"/>
    <mergeCell ref="C257:F257"/>
    <mergeCell ref="C258:F258"/>
    <mergeCell ref="C261:E261"/>
    <mergeCell ref="F261:K261"/>
    <mergeCell ref="AH261:AM261"/>
    <mergeCell ref="AY261:BD261"/>
    <mergeCell ref="CK261:DB261"/>
    <mergeCell ref="AY262:AZ262"/>
    <mergeCell ref="BA262:BB262"/>
    <mergeCell ref="BC262:BD262"/>
    <mergeCell ref="U262:X262"/>
    <mergeCell ref="Y262:Z262"/>
    <mergeCell ref="AA262:AG262"/>
    <mergeCell ref="AH262:AI262"/>
    <mergeCell ref="AJ262:AK262"/>
    <mergeCell ref="AL262:AM262"/>
    <mergeCell ref="KD261:KS261"/>
    <mergeCell ref="KT261:LN261"/>
    <mergeCell ref="BG263:BH263"/>
    <mergeCell ref="BI263:BO263"/>
    <mergeCell ref="BQ263:BR263"/>
    <mergeCell ref="BS263:BT263"/>
    <mergeCell ref="BU263:BV263"/>
    <mergeCell ref="BW263:BX263"/>
    <mergeCell ref="AP263:AQ263"/>
    <mergeCell ref="AR263:AX263"/>
    <mergeCell ref="AY263:AZ263"/>
    <mergeCell ref="BA263:BB263"/>
    <mergeCell ref="BC263:BD263"/>
    <mergeCell ref="BE263:BF263"/>
    <mergeCell ref="BW262:BX262"/>
    <mergeCell ref="BY262:CD262"/>
    <mergeCell ref="CE262:CJ262"/>
    <mergeCell ref="BE262:BF262"/>
    <mergeCell ref="BG262:BH262"/>
    <mergeCell ref="BI262:BO262"/>
    <mergeCell ref="BQ262:BR262"/>
    <mergeCell ref="BS262:BT262"/>
    <mergeCell ref="BU262:BV262"/>
    <mergeCell ref="AP262:AQ262"/>
    <mergeCell ref="C275:D275"/>
    <mergeCell ref="E275:G275"/>
    <mergeCell ref="B32:P32"/>
    <mergeCell ref="B33:P33"/>
    <mergeCell ref="BY263:CD263"/>
    <mergeCell ref="CE263:CJ263"/>
    <mergeCell ref="IL261:KC261"/>
    <mergeCell ref="Y263:Z263"/>
    <mergeCell ref="AA263:AG263"/>
    <mergeCell ref="AH263:AI263"/>
    <mergeCell ref="AJ263:AK263"/>
    <mergeCell ref="AL263:AM263"/>
    <mergeCell ref="AN263:AO263"/>
    <mergeCell ref="F263:G263"/>
    <mergeCell ref="H263:I263"/>
    <mergeCell ref="J263:K263"/>
    <mergeCell ref="L263:M263"/>
    <mergeCell ref="N263:Q263"/>
    <mergeCell ref="R263:T263"/>
    <mergeCell ref="U263:X263"/>
    <mergeCell ref="AN262:AO262"/>
    <mergeCell ref="AR262:AX262"/>
    <mergeCell ref="F262:G262"/>
    <mergeCell ref="H262:I262"/>
    <mergeCell ref="CB131:CM137"/>
    <mergeCell ref="B34:P34"/>
    <mergeCell ref="CN44:CP44"/>
    <mergeCell ref="CL66:CM66"/>
    <mergeCell ref="BT82:BV83"/>
    <mergeCell ref="BT81:BV81"/>
    <mergeCell ref="BX141:BZ143"/>
    <mergeCell ref="BX140:BZ140"/>
    <mergeCell ref="BR173:BT173"/>
    <mergeCell ref="BU173:BW173"/>
    <mergeCell ref="C172:E172"/>
    <mergeCell ref="F172:I172"/>
    <mergeCell ref="J172:Q172"/>
    <mergeCell ref="C170:E170"/>
    <mergeCell ref="F170:I170"/>
    <mergeCell ref="J170:Q170"/>
    <mergeCell ref="R170:S170"/>
    <mergeCell ref="BX167:CB169"/>
    <mergeCell ref="F171:I171"/>
    <mergeCell ref="J171:Q171"/>
    <mergeCell ref="R171:S171"/>
    <mergeCell ref="C171:E171"/>
    <mergeCell ref="C168:E168"/>
    <mergeCell ref="BV171:CN172"/>
    <mergeCell ref="LT240:LY240"/>
    <mergeCell ref="LT241:LY241"/>
    <mergeCell ref="LT242:LY242"/>
    <mergeCell ref="LT237:LY237"/>
    <mergeCell ref="LT238:LY238"/>
    <mergeCell ref="LT239:LY239"/>
    <mergeCell ref="LT234:LY234"/>
    <mergeCell ref="LT235:LY235"/>
    <mergeCell ref="LT236:LY236"/>
    <mergeCell ref="MK261:ML261"/>
    <mergeCell ref="MM261:MN261"/>
    <mergeCell ref="MO261:MP261"/>
    <mergeCell ref="LS260:MV260"/>
    <mergeCell ref="LT246:LY246"/>
    <mergeCell ref="LT247:LY247"/>
    <mergeCell ref="LT248:LY248"/>
    <mergeCell ref="LT243:LY243"/>
    <mergeCell ref="LT244:LY244"/>
    <mergeCell ref="LT245:LY245"/>
    <mergeCell ref="LS261:LT261"/>
    <mergeCell ref="LW261:LX261"/>
    <mergeCell ref="MA261:MB261"/>
    <mergeCell ref="LU261:LV261"/>
    <mergeCell ref="LY261:LZ261"/>
    <mergeCell ref="MC261:MD261"/>
    <mergeCell ref="ME261:MF261"/>
    <mergeCell ref="MG261:MH261"/>
    <mergeCell ref="MI261:MJ261"/>
    <mergeCell ref="B269:I269"/>
    <mergeCell ref="J269:M269"/>
    <mergeCell ref="N269:Q269"/>
    <mergeCell ref="R269:S269"/>
    <mergeCell ref="BT217:BU217"/>
    <mergeCell ref="BV217:BX217"/>
    <mergeCell ref="CE216:CH217"/>
    <mergeCell ref="CE218:CH218"/>
    <mergeCell ref="CE219:CH221"/>
    <mergeCell ref="BT220:BU220"/>
    <mergeCell ref="J262:K262"/>
    <mergeCell ref="L262:M262"/>
    <mergeCell ref="N262:Q262"/>
    <mergeCell ref="R262:T262"/>
    <mergeCell ref="BQ261:BV261"/>
    <mergeCell ref="BY261:CC261"/>
    <mergeCell ref="C251:F251"/>
    <mergeCell ref="C252:F252"/>
    <mergeCell ref="C253:F253"/>
    <mergeCell ref="C254:F254"/>
    <mergeCell ref="C255:F255"/>
    <mergeCell ref="C256:F256"/>
    <mergeCell ref="B238:G238"/>
    <mergeCell ref="H238:I238"/>
  </mergeCells>
  <phoneticPr fontId="72" type="noConversion"/>
  <conditionalFormatting sqref="B32">
    <cfRule type="containsText" dxfId="56" priority="22" operator="containsText" text="No ingresar RBD en éste cuadro, es sólo para establecimientos con matrícula inferior a 20 estudiantes">
      <formula>NOT(ISERROR(SEARCH("No ingresar RBD en éste cuadro, es sólo para establecimientos con matrícula inferior a 20 estudiantes",B32)))</formula>
    </cfRule>
  </conditionalFormatting>
  <conditionalFormatting sqref="B33:B37">
    <cfRule type="containsText" dxfId="55" priority="20" operator="containsText" text="Matrícula debe ser inferior a 20 estudiantes">
      <formula>NOT(ISERROR(SEARCH("Matrícula debe ser inferior a 20 estudiantes",B33)))</formula>
    </cfRule>
  </conditionalFormatting>
  <conditionalFormatting sqref="B34">
    <cfRule type="containsText" dxfId="54" priority="15" operator="containsText" text="Los RBD que pstulan asociados, deben ser de la misma comuna">
      <formula>NOT(ISERROR(SEARCH("Los RBD que pstulan asociados, deben ser de la misma comuna",B34)))</formula>
    </cfRule>
  </conditionalFormatting>
  <conditionalFormatting sqref="B87">
    <cfRule type="containsText" dxfId="53" priority="31" stopIfTrue="1" operator="containsText" text="Ingresar al menos una actividad de difusión">
      <formula>NOT(ISERROR(SEARCH("Ingresar al menos una actividad de difusión",B87)))</formula>
    </cfRule>
  </conditionalFormatting>
  <conditionalFormatting sqref="B110:B114">
    <cfRule type="cellIs" dxfId="52" priority="18" operator="equal">
      <formula>0</formula>
    </cfRule>
  </conditionalFormatting>
  <conditionalFormatting sqref="B147 B148:H150">
    <cfRule type="containsText" dxfId="51" priority="48" stopIfTrue="1" operator="containsText" text="Ingrese al menos 3 etapas del cronograma">
      <formula>NOT(ISERROR(SEARCH("Ingrese al menos 3 etapas del cronograma",B147)))</formula>
    </cfRule>
  </conditionalFormatting>
  <conditionalFormatting sqref="B198">
    <cfRule type="containsText" dxfId="50" priority="30" stopIfTrue="1" operator="containsText" text="Ingresar al menos una evaluación del proyecto">
      <formula>NOT(ISERROR(SEARCH("Ingresar al menos una evaluación del proyecto",B198)))</formula>
    </cfRule>
  </conditionalFormatting>
  <conditionalFormatting sqref="B216:E217">
    <cfRule type="containsText" dxfId="49" priority="44" stopIfTrue="1" operator="containsText" text="Si la respuesta es Si, Describa">
      <formula>NOT(ISERROR(SEARCH("Si la respuesta es Si, Describa",B216)))</formula>
    </cfRule>
  </conditionalFormatting>
  <conditionalFormatting sqref="B218:G218">
    <cfRule type="containsText" dxfId="48" priority="50" stopIfTrue="1" operator="containsText" text="Sólo debe marcar 1 alternativa, Si o No">
      <formula>NOT(ISERROR(SEARCH("Sólo debe marcar 1 alternativa, Si o No",B218)))</formula>
    </cfRule>
    <cfRule type="containsText" dxfId="47" priority="49" stopIfTrue="1" operator="containsText" text="Debe marcar Si o No">
      <formula>NOT(ISERROR(SEARCH("Debe marcar Si o No",B218)))</formula>
    </cfRule>
  </conditionalFormatting>
  <conditionalFormatting sqref="B32:P32">
    <cfRule type="containsText" dxfId="46" priority="21" operator="containsText" text="Debe ingresar hasta 3 RBD, considerando a quien postula">
      <formula>NOT(ISERROR(SEARCH("Debe ingresar hasta 3 RBD, considerando a quien postula",B32)))</formula>
    </cfRule>
  </conditionalFormatting>
  <conditionalFormatting sqref="C11">
    <cfRule type="containsText" dxfId="45" priority="34" stopIfTrue="1" operator="containsText" text="Selecciones con una X una de las tres alternativas">
      <formula>NOT(ISERROR(SEARCH("Selecciones con una X una de las tres alternativas",C11)))</formula>
    </cfRule>
    <cfRule type="containsText" dxfId="44" priority="76" stopIfTrue="1" operator="containsText" text="Solo debe marcar una de las dos alternativas">
      <formula>NOT(ISERROR(SEARCH("Solo debe marcar una de las dos alternativas",C11)))</formula>
    </cfRule>
  </conditionalFormatting>
  <conditionalFormatting sqref="C18:H19">
    <cfRule type="containsText" dxfId="43" priority="28" stopIfTrue="1" operator="containsText" text="* Por matrícula, debe postular en casillas establecimientos asociados">
      <formula>NOT(ISERROR(SEARCH("* Por matrícula, debe postular en casillas establecimientos asociados",C18)))</formula>
    </cfRule>
  </conditionalFormatting>
  <conditionalFormatting sqref="C110:H114">
    <cfRule type="cellIs" dxfId="42" priority="19" operator="equal">
      <formula>0</formula>
    </cfRule>
  </conditionalFormatting>
  <conditionalFormatting sqref="C88:J91">
    <cfRule type="containsText" dxfId="41" priority="74" stopIfTrue="1" operator="containsText" text="Debe marcar al menos una alternativa">
      <formula>NOT(ISERROR(SEARCH("Debe marcar al menos una alternativa",C88)))</formula>
    </cfRule>
  </conditionalFormatting>
  <conditionalFormatting sqref="E16">
    <cfRule type="containsText" dxfId="40" priority="35" stopIfTrue="1" operator="containsText" text="RBD ingresado">
      <formula>NOT(ISERROR(SEARCH("RBD ingresado",E16)))</formula>
    </cfRule>
    <cfRule type="containsText" dxfId="39" priority="36" stopIfTrue="1" operator="containsText" text="Ingrese RBD, sin digito verificador">
      <formula>NOT(ISERROR(SEARCH("Ingrese RBD, sin digito verificador",E16)))</formula>
    </cfRule>
  </conditionalFormatting>
  <conditionalFormatting sqref="F167 F164:I166 F168:I171">
    <cfRule type="cellIs" priority="59" stopIfTrue="1" operator="between">
      <formula>0</formula>
      <formula>3000000</formula>
    </cfRule>
  </conditionalFormatting>
  <conditionalFormatting sqref="F174 K157:Q157">
    <cfRule type="containsText" dxfId="38" priority="55" stopIfTrue="1" operator="containsText" text="Su institución aporta lo solicitado">
      <formula>NOT(ISERROR(SEARCH("Su institución aporta lo solicitado",F157)))</formula>
    </cfRule>
    <cfRule type="containsText" dxfId="37" priority="54" stopIfTrue="1" operator="containsText" text="Aporte menor al 20% requerido, no debe ser inferior a">
      <formula>NOT(ISERROR(SEARCH("Aporte menor al 20% requerido, no debe ser inferior a",F157)))</formula>
    </cfRule>
    <cfRule type="containsText" dxfId="36" priority="53" stopIfTrue="1" operator="containsText" text="Su institución hace aporte en rangos requeridos">
      <formula>NOT(ISERROR(SEARCH("Su institución hace aporte en rangos requeridos",F157)))</formula>
    </cfRule>
  </conditionalFormatting>
  <conditionalFormatting sqref="F174:O174">
    <cfRule type="containsText" dxfId="35" priority="51" stopIfTrue="1" operator="containsText" text="Debe ingresar el aporte de su institución">
      <formula>NOT(ISERROR(SEARCH("Debe ingresar el aporte de su institución",F174)))</formula>
    </cfRule>
  </conditionalFormatting>
  <conditionalFormatting sqref="G155:G156">
    <cfRule type="cellIs" dxfId="34" priority="73" stopIfTrue="1" operator="equal">
      <formula>0</formula>
    </cfRule>
  </conditionalFormatting>
  <conditionalFormatting sqref="I94:I98">
    <cfRule type="cellIs" dxfId="33" priority="75" stopIfTrue="1" operator="lessThan">
      <formula>2</formula>
    </cfRule>
  </conditionalFormatting>
  <conditionalFormatting sqref="I103">
    <cfRule type="containsText" dxfId="32" priority="17" operator="containsText" text="Libre">
      <formula>NOT(ISERROR(SEARCH("Libre",I103)))</formula>
    </cfRule>
  </conditionalFormatting>
  <conditionalFormatting sqref="J231">
    <cfRule type="containsText" dxfId="31" priority="62" stopIfTrue="1" operator="containsText" text="Este total no coincide con los talleres declarados">
      <formula>NOT(ISERROR(SEARCH("Este total no coincide con los talleres declarados",J231)))</formula>
    </cfRule>
  </conditionalFormatting>
  <conditionalFormatting sqref="J232">
    <cfRule type="containsText" dxfId="30" priority="61" stopIfTrue="1" operator="containsText" text="Este total no coincide con las horas declaradas">
      <formula>NOT(ISERROR(SEARCH("Este total no coincide con las horas declaradas",J232)))</formula>
    </cfRule>
  </conditionalFormatting>
  <conditionalFormatting sqref="J233">
    <cfRule type="containsText" dxfId="29" priority="60" stopIfTrue="1" operator="containsText" text="Este total no coincide con los beneficiarios declarados">
      <formula>NOT(ISERROR(SEARCH("Este total no coincide con los beneficiarios declarados",J233)))</formula>
    </cfRule>
  </conditionalFormatting>
  <conditionalFormatting sqref="J172:Q172">
    <cfRule type="containsText" dxfId="28" priority="56" stopIfTrue="1" operator="containsText" text="Su proyecto aún cuenta con recursos para postular">
      <formula>NOT(ISERROR(SEARCH("Su proyecto aún cuenta con recursos para postular",J172)))</formula>
    </cfRule>
    <cfRule type="containsText" dxfId="27" priority="57" stopIfTrue="1" operator="containsText" text="Su proyecto ha superado el presupuesto permitido">
      <formula>NOT(ISERROR(SEARCH("Su proyecto ha superado el presupuesto permitido",J172)))</formula>
    </cfRule>
    <cfRule type="containsText" dxfId="26" priority="58" stopIfTrue="1" operator="containsText" text="u proyecto postuló a los recursos indicados">
      <formula>NOT(ISERROR(SEARCH("u proyecto postuló a los recursos indicados",J172)))</formula>
    </cfRule>
  </conditionalFormatting>
  <conditionalFormatting sqref="K100">
    <cfRule type="containsText" dxfId="25" priority="70" stopIfTrue="1" operator="containsText" text="Supero los talleres solicitados">
      <formula>NOT(ISERROR(SEARCH("Supero los talleres solicitados",K100)))</formula>
    </cfRule>
    <cfRule type="containsText" dxfId="24" priority="71" stopIfTrue="1" operator="containsText" text="Debe ingresar talleres en tabla">
      <formula>NOT(ISERROR(SEARCH("Debe ingresar talleres en tabla",K100)))</formula>
    </cfRule>
    <cfRule type="containsText" dxfId="23" priority="72" stopIfTrue="1" operator="containsText" text="Ingresó los talleres solicitados">
      <formula>NOT(ISERROR(SEARCH("Ingresó los talleres solicitados",K100)))</formula>
    </cfRule>
  </conditionalFormatting>
  <conditionalFormatting sqref="K101">
    <cfRule type="containsText" dxfId="22" priority="67" stopIfTrue="1" operator="containsText" text="Cumple las horas solicitadas">
      <formula>NOT(ISERROR(SEARCH("Cumple las horas solicitadas",K101)))</formula>
    </cfRule>
    <cfRule type="containsText" dxfId="21" priority="68" stopIfTrue="1" operator="containsText" text="Debe ingresar horas en tabla">
      <formula>NOT(ISERROR(SEARCH("Debe ingresar horas en tabla",K101)))</formula>
    </cfRule>
    <cfRule type="containsText" dxfId="20" priority="69" stopIfTrue="1" operator="containsText" text="Ingresó las horas solicitadas">
      <formula>NOT(ISERROR(SEARCH("Ingresó las horas solicitadas",K101)))</formula>
    </cfRule>
  </conditionalFormatting>
  <conditionalFormatting sqref="K102">
    <cfRule type="containsText" dxfId="19" priority="64" stopIfTrue="1" operator="containsText" text="Cumple los estudiantes solicitados">
      <formula>NOT(ISERROR(SEARCH("Cumple los estudiantes solicitados",K102)))</formula>
    </cfRule>
    <cfRule type="containsText" dxfId="18" priority="65" stopIfTrue="1" operator="containsText" text="Debe ingresar estudiantes">
      <formula>NOT(ISERROR(SEARCH("Debe ingresar estudiantes",K102)))</formula>
    </cfRule>
    <cfRule type="containsText" dxfId="17" priority="66" stopIfTrue="1" operator="containsText" text="Ingresó los estudiantes solicitados">
      <formula>NOT(ISERROR(SEARCH("Ingresó los estudiantes solicitados",K102)))</formula>
    </cfRule>
  </conditionalFormatting>
  <conditionalFormatting sqref="K226:K227 K228:M239">
    <cfRule type="containsText" dxfId="16" priority="38" stopIfTrue="1" operator="containsText" text="Correcto">
      <formula>NOT(ISERROR(SEARCH("Correcto",K226)))</formula>
    </cfRule>
    <cfRule type="containsText" dxfId="15" priority="37" stopIfTrue="1" operator="containsText" text="Revisar">
      <formula>NOT(ISERROR(SEARCH("Revisar",K226)))</formula>
    </cfRule>
  </conditionalFormatting>
  <conditionalFormatting sqref="K225:M225">
    <cfRule type="containsText" dxfId="14" priority="32" stopIfTrue="1" operator="containsText" text="Correcto">
      <formula>NOT(ISERROR(SEARCH("Correcto",K225)))</formula>
    </cfRule>
    <cfRule type="containsText" dxfId="13" priority="33" stopIfTrue="1" operator="containsText" text="Revisar">
      <formula>NOT(ISERROR(SEARCH("Revisar",K225)))</formula>
    </cfRule>
  </conditionalFormatting>
  <conditionalFormatting sqref="K100:O100">
    <cfRule type="containsText" dxfId="12" priority="26" stopIfTrue="1" operator="containsText" text="Cumple con los talleres solicitados">
      <formula>NOT(ISERROR(SEARCH("Cumple con los talleres solicitados",K100)))</formula>
    </cfRule>
  </conditionalFormatting>
  <conditionalFormatting sqref="L18:M18">
    <cfRule type="cellIs" dxfId="11" priority="29" stopIfTrue="1" operator="equal">
      <formula>0</formula>
    </cfRule>
  </conditionalFormatting>
  <conditionalFormatting sqref="R110:R114">
    <cfRule type="containsText" dxfId="10" priority="41" stopIfTrue="1" operator="containsText" text="Completar">
      <formula>NOT(ISERROR(SEARCH("Completar",R110)))</formula>
    </cfRule>
  </conditionalFormatting>
  <conditionalFormatting sqref="R124:R130 BQ130 BQ126:BR126 BQ125:BS125 BQ124:BV124 BQ127:BV129 BS130:BV130">
    <cfRule type="containsText" dxfId="9" priority="63" stopIfTrue="1" operator="containsText" text="Completar las 4 columnas">
      <formula>NOT(ISERROR(SEARCH("Completar las 4 columnas",R124)))</formula>
    </cfRule>
  </conditionalFormatting>
  <conditionalFormatting sqref="R164:R173">
    <cfRule type="containsText" dxfId="8" priority="52" stopIfTrue="1" operator="containsText" text="Describir">
      <formula>NOT(ISERROR(SEARCH("Describir",R164)))</formula>
    </cfRule>
  </conditionalFormatting>
  <conditionalFormatting sqref="R80:S85">
    <cfRule type="containsText" dxfId="7" priority="27" stopIfTrue="1" operator="containsText" text="Faltan destinatarios">
      <formula>NOT(ISERROR(SEARCH("Faltan destinatarios",R80)))</formula>
    </cfRule>
    <cfRule type="containsText" dxfId="6" priority="43" stopIfTrue="1" operator="containsText" text="Completar">
      <formula>NOT(ISERROR(SEARCH("Completar",R80)))</formula>
    </cfRule>
  </conditionalFormatting>
  <conditionalFormatting sqref="R94:S98">
    <cfRule type="containsText" dxfId="5" priority="42" stopIfTrue="1" operator="containsText" text="Completar">
      <formula>NOT(ISERROR(SEARCH("Completar",R94)))</formula>
    </cfRule>
  </conditionalFormatting>
  <conditionalFormatting sqref="R124:S130">
    <cfRule type="containsText" dxfId="4" priority="40" stopIfTrue="1" operator="containsText" text="Completar">
      <formula>NOT(ISERROR(SEARCH("Completar",R124)))</formula>
    </cfRule>
  </conditionalFormatting>
  <conditionalFormatting sqref="R182:S197">
    <cfRule type="containsText" dxfId="3" priority="39" stopIfTrue="1" operator="containsText" text="Completar">
      <formula>NOT(ISERROR(SEARCH("Completar",R182)))</formula>
    </cfRule>
  </conditionalFormatting>
  <conditionalFormatting sqref="R204:Y210">
    <cfRule type="containsText" dxfId="2" priority="47" stopIfTrue="1" operator="containsText" text="Faltan datos">
      <formula>NOT(ISERROR(SEARCH("Faltan datos",R204)))</formula>
    </cfRule>
    <cfRule type="containsText" dxfId="1" priority="46" stopIfTrue="1" operator="containsText" text="Falta correo">
      <formula>NOT(ISERROR(SEARCH("Falta correo",R204)))</formula>
    </cfRule>
    <cfRule type="containsText" dxfId="0" priority="45" stopIfTrue="1" operator="containsText" text="Falta nombre">
      <formula>NOT(ISERROR(SEARCH("Falta nombre",R204)))</formula>
    </cfRule>
  </conditionalFormatting>
  <dataValidations count="52">
    <dataValidation type="custom" allowBlank="1" showInputMessage="1" showErrorMessage="1" sqref="CJ45 KH45 UE45 AEA45 ANW45 AXS45 BHO45 BRK45 CBG45 CLC45 CUY45 DEU45 DOQ45 DYM45 EII45 ESE45 FCA45 FLW45 FVS45 GFO45 GPK45 GZG45 HJC45 HSY45 ICU45 IMQ45 IWM45 JGI45 JQE45 KAA45 KJW45 KTS45 LDO45 LNK45 LXG45 MHC45 MQY45 NAU45 NKQ45 NUM45 OEI45 OOE45 OYA45 PHW45 PRS45 QBO45 QLK45 QVG45 RFC45 ROY45 RYU45 SIQ45 SSM45 TCI45 TME45 TWA45 UFW45 UPS45 UZO45 VJK45 VTG45 WDC45 WMY45 WWU45 AM65585 KH65585 UE65585 AEA65585 ANW65585 AXS65585 BHO65585 BRK65585 CBG65585 CLC65585 CUY65585 DEU65585 DOQ65585 DYM65585 EII65585 ESE65585 FCA65585 FLW65585 FVS65585 GFO65585 GPK65585 GZG65585 HJC65585 HSY65585 ICU65585 IMQ65585 IWM65585 JGI65585 JQE65585 KAA65585 KJW65585 KTS65585 LDO65585 LNK65585 LXG65585 MHC65585 MQY65585 NAU65585 NKQ65585 NUM65585 OEI65585 OOE65585 OYA65585 PHW65585 PRS65585 QBO65585 QLK65585 QVG65585 RFC65585 ROY65585 RYU65585 SIQ65585 SSM65585 TCI65585 TME65585 TWA65585 UFW65585 UPS65585 UZO65585 VJK65585 VTG65585 WDC65585 WMY65585 WWU65585 AM131121 KH131121 UE131121 AEA131121 ANW131121 AXS131121 BHO131121 BRK131121 CBG131121 CLC131121 CUY131121 DEU131121 DOQ131121 DYM131121 EII131121 ESE131121 FCA131121 FLW131121 FVS131121 GFO131121 GPK131121 GZG131121 HJC131121 HSY131121 ICU131121 IMQ131121 IWM131121 JGI131121 JQE131121 KAA131121 KJW131121 KTS131121 LDO131121 LNK131121 LXG131121 MHC131121 MQY131121 NAU131121 NKQ131121 NUM131121 OEI131121 OOE131121 OYA131121 PHW131121 PRS131121 QBO131121 QLK131121 QVG131121 RFC131121 ROY131121 RYU131121 SIQ131121 SSM131121 TCI131121 TME131121 TWA131121 UFW131121 UPS131121 UZO131121 VJK131121 VTG131121 WDC131121 WMY131121 WWU131121 AM196657 KH196657 UE196657 AEA196657 ANW196657 AXS196657 BHO196657 BRK196657 CBG196657 CLC196657 CUY196657 DEU196657 DOQ196657 DYM196657 EII196657 ESE196657 FCA196657 FLW196657 FVS196657 GFO196657 GPK196657 GZG196657 HJC196657 HSY196657 ICU196657 IMQ196657 IWM196657 JGI196657 JQE196657 KAA196657 KJW196657 KTS196657 LDO196657 LNK196657 LXG196657 MHC196657 MQY196657 NAU196657 NKQ196657 NUM196657 OEI196657 OOE196657 OYA196657 PHW196657 PRS196657 QBO196657 QLK196657 QVG196657 RFC196657 ROY196657 RYU196657 SIQ196657 SSM196657 TCI196657 TME196657 TWA196657 UFW196657 UPS196657 UZO196657 VJK196657 VTG196657 WDC196657 WMY196657 WWU196657 AM262193 KH262193 UE262193 AEA262193 ANW262193 AXS262193 BHO262193 BRK262193 CBG262193 CLC262193 CUY262193 DEU262193 DOQ262193 DYM262193 EII262193 ESE262193 FCA262193 FLW262193 FVS262193 GFO262193 GPK262193 GZG262193 HJC262193 HSY262193 ICU262193 IMQ262193 IWM262193 JGI262193 JQE262193 KAA262193 KJW262193 KTS262193 LDO262193 LNK262193 LXG262193 MHC262193 MQY262193 NAU262193 NKQ262193 NUM262193 OEI262193 OOE262193 OYA262193 PHW262193 PRS262193 QBO262193 QLK262193 QVG262193 RFC262193 ROY262193 RYU262193 SIQ262193 SSM262193 TCI262193 TME262193 TWA262193 UFW262193 UPS262193 UZO262193 VJK262193 VTG262193 WDC262193 WMY262193 WWU262193 AM327729 KH327729 UE327729 AEA327729 ANW327729 AXS327729 BHO327729 BRK327729 CBG327729 CLC327729 CUY327729 DEU327729 DOQ327729 DYM327729 EII327729 ESE327729 FCA327729 FLW327729 FVS327729 GFO327729 GPK327729 GZG327729 HJC327729 HSY327729 ICU327729 IMQ327729 IWM327729 JGI327729 JQE327729 KAA327729 KJW327729 KTS327729 LDO327729 LNK327729 LXG327729 MHC327729 MQY327729 NAU327729 NKQ327729 NUM327729 OEI327729 OOE327729 OYA327729 PHW327729 PRS327729 QBO327729 QLK327729 QVG327729 RFC327729 ROY327729 RYU327729 SIQ327729 SSM327729 TCI327729 TME327729 TWA327729 UFW327729 UPS327729 UZO327729 VJK327729 VTG327729 WDC327729 WMY327729 WWU327729 AM393265 KH393265 UE393265 AEA393265 ANW393265 AXS393265 BHO393265 BRK393265 CBG393265 CLC393265 CUY393265 DEU393265 DOQ393265 DYM393265 EII393265 ESE393265 FCA393265 FLW393265 FVS393265 GFO393265 GPK393265 GZG393265 HJC393265 HSY393265 ICU393265 IMQ393265 IWM393265 JGI393265 JQE393265 KAA393265 KJW393265 KTS393265 LDO393265 LNK393265 LXG393265 MHC393265 MQY393265 NAU393265 NKQ393265 NUM393265 OEI393265 OOE393265 OYA393265 PHW393265 PRS393265 QBO393265 QLK393265 QVG393265 RFC393265 ROY393265 RYU393265 SIQ393265 SSM393265 TCI393265 TME393265 TWA393265 UFW393265 UPS393265 UZO393265 VJK393265 VTG393265 WDC393265 WMY393265 WWU393265 AM458801 KH458801 UE458801 AEA458801 ANW458801 AXS458801 BHO458801 BRK458801 CBG458801 CLC458801 CUY458801 DEU458801 DOQ458801 DYM458801 EII458801 ESE458801 FCA458801 FLW458801 FVS458801 GFO458801 GPK458801 GZG458801 HJC458801 HSY458801 ICU458801 IMQ458801 IWM458801 JGI458801 JQE458801 KAA458801 KJW458801 KTS458801 LDO458801 LNK458801 LXG458801 MHC458801 MQY458801 NAU458801 NKQ458801 NUM458801 OEI458801 OOE458801 OYA458801 PHW458801 PRS458801 QBO458801 QLK458801 QVG458801 RFC458801 ROY458801 RYU458801 SIQ458801 SSM458801 TCI458801 TME458801 TWA458801 UFW458801 UPS458801 UZO458801 VJK458801 VTG458801 WDC458801 WMY458801 WWU458801 AM524337 KH524337 UE524337 AEA524337 ANW524337 AXS524337 BHO524337 BRK524337 CBG524337 CLC524337 CUY524337 DEU524337 DOQ524337 DYM524337 EII524337 ESE524337 FCA524337 FLW524337 FVS524337 GFO524337 GPK524337 GZG524337 HJC524337 HSY524337 ICU524337 IMQ524337 IWM524337 JGI524337 JQE524337 KAA524337 KJW524337 KTS524337 LDO524337 LNK524337 LXG524337 MHC524337 MQY524337 NAU524337 NKQ524337 NUM524337 OEI524337 OOE524337 OYA524337 PHW524337 PRS524337 QBO524337 QLK524337 QVG524337 RFC524337 ROY524337 RYU524337 SIQ524337 SSM524337 TCI524337 TME524337 TWA524337 UFW524337 UPS524337 UZO524337 VJK524337 VTG524337 WDC524337 WMY524337 WWU524337 AM589873 KH589873 UE589873 AEA589873 ANW589873 AXS589873 BHO589873 BRK589873 CBG589873 CLC589873 CUY589873 DEU589873 DOQ589873 DYM589873 EII589873 ESE589873 FCA589873 FLW589873 FVS589873 GFO589873 GPK589873 GZG589873 HJC589873 HSY589873 ICU589873 IMQ589873 IWM589873 JGI589873 JQE589873 KAA589873 KJW589873 KTS589873 LDO589873 LNK589873 LXG589873 MHC589873 MQY589873 NAU589873 NKQ589873 NUM589873 OEI589873 OOE589873 OYA589873 PHW589873 PRS589873 QBO589873 QLK589873 QVG589873 RFC589873 ROY589873 RYU589873 SIQ589873 SSM589873 TCI589873 TME589873 TWA589873 UFW589873 UPS589873 UZO589873 VJK589873 VTG589873 WDC589873 WMY589873 WWU589873 AM655409 KH655409 UE655409 AEA655409 ANW655409 AXS655409 BHO655409 BRK655409 CBG655409 CLC655409 CUY655409 DEU655409 DOQ655409 DYM655409 EII655409 ESE655409 FCA655409 FLW655409 FVS655409 GFO655409 GPK655409 GZG655409 HJC655409 HSY655409 ICU655409 IMQ655409 IWM655409 JGI655409 JQE655409 KAA655409 KJW655409 KTS655409 LDO655409 LNK655409 LXG655409 MHC655409 MQY655409 NAU655409 NKQ655409 NUM655409 OEI655409 OOE655409 OYA655409 PHW655409 PRS655409 QBO655409 QLK655409 QVG655409 RFC655409 ROY655409 RYU655409 SIQ655409 SSM655409 TCI655409 TME655409 TWA655409 UFW655409 UPS655409 UZO655409 VJK655409 VTG655409 WDC655409 WMY655409 WWU655409 AM720945 KH720945 UE720945 AEA720945 ANW720945 AXS720945 BHO720945 BRK720945 CBG720945 CLC720945 CUY720945 DEU720945 DOQ720945 DYM720945 EII720945 ESE720945 FCA720945 FLW720945 FVS720945 GFO720945 GPK720945 GZG720945 HJC720945 HSY720945 ICU720945 IMQ720945 IWM720945 JGI720945 JQE720945 KAA720945 KJW720945 KTS720945 LDO720945 LNK720945 LXG720945 MHC720945 MQY720945 NAU720945 NKQ720945 NUM720945 OEI720945 OOE720945 OYA720945 PHW720945 PRS720945 QBO720945 QLK720945 QVG720945 RFC720945 ROY720945 RYU720945 SIQ720945 SSM720945 TCI720945 TME720945 TWA720945 UFW720945 UPS720945 UZO720945 VJK720945 VTG720945 WDC720945 WMY720945 WWU720945 AM786481 KH786481 UE786481 AEA786481 ANW786481 AXS786481 BHO786481 BRK786481 CBG786481 CLC786481 CUY786481 DEU786481 DOQ786481 DYM786481 EII786481 ESE786481 FCA786481 FLW786481 FVS786481 GFO786481 GPK786481 GZG786481 HJC786481 HSY786481 ICU786481 IMQ786481 IWM786481 JGI786481 JQE786481 KAA786481 KJW786481 KTS786481 LDO786481 LNK786481 LXG786481 MHC786481 MQY786481 NAU786481 NKQ786481 NUM786481 OEI786481 OOE786481 OYA786481 PHW786481 PRS786481 QBO786481 QLK786481 QVG786481 RFC786481 ROY786481 RYU786481 SIQ786481 SSM786481 TCI786481 TME786481 TWA786481 UFW786481 UPS786481 UZO786481 VJK786481 VTG786481 WDC786481 WMY786481 WWU786481 AM852017 KH852017 UE852017 AEA852017 ANW852017 AXS852017 BHO852017 BRK852017 CBG852017 CLC852017 CUY852017 DEU852017 DOQ852017 DYM852017 EII852017 ESE852017 FCA852017 FLW852017 FVS852017 GFO852017 GPK852017 GZG852017 HJC852017 HSY852017 ICU852017 IMQ852017 IWM852017 JGI852017 JQE852017 KAA852017 KJW852017 KTS852017 LDO852017 LNK852017 LXG852017 MHC852017 MQY852017 NAU852017 NKQ852017 NUM852017 OEI852017 OOE852017 OYA852017 PHW852017 PRS852017 QBO852017 QLK852017 QVG852017 RFC852017 ROY852017 RYU852017 SIQ852017 SSM852017 TCI852017 TME852017 TWA852017 UFW852017 UPS852017 UZO852017 VJK852017 VTG852017 WDC852017 WMY852017 WWU852017 AM917553 KH917553 UE917553 AEA917553 ANW917553 AXS917553 BHO917553 BRK917553 CBG917553 CLC917553 CUY917553 DEU917553 DOQ917553 DYM917553 EII917553 ESE917553 FCA917553 FLW917553 FVS917553 GFO917553 GPK917553 GZG917553 HJC917553 HSY917553 ICU917553 IMQ917553 IWM917553 JGI917553 JQE917553 KAA917553 KJW917553 KTS917553 LDO917553 LNK917553 LXG917553 MHC917553 MQY917553 NAU917553 NKQ917553 NUM917553 OEI917553 OOE917553 OYA917553 PHW917553 PRS917553 QBO917553 QLK917553 QVG917553 RFC917553 ROY917553 RYU917553 SIQ917553 SSM917553 TCI917553 TME917553 TWA917553 UFW917553 UPS917553 UZO917553 VJK917553 VTG917553 WDC917553 WMY917553 WWU917553 AM983089 KH983089 UE983089 AEA983089 ANW983089 AXS983089 BHO983089 BRK983089 CBG983089 CLC983089 CUY983089 DEU983089 DOQ983089 DYM983089 EII983089 ESE983089 FCA983089 FLW983089 FVS983089 GFO983089 GPK983089 GZG983089 HJC983089 HSY983089 ICU983089 IMQ983089 IWM983089 JGI983089 JQE983089 KAA983089 KJW983089 KTS983089 LDO983089 LNK983089 LXG983089 MHC983089 MQY983089 NAU983089 NKQ983089 NUM983089 OEI983089 OOE983089 OYA983089 PHW983089 PRS983089 QBO983089 QLK983089 QVG983089 RFC983089 ROY983089 RYU983089 SIQ983089 SSM983089 TCI983089 TME983089 TWA983089 UFW983089 UPS983089 UZO983089 VJK983089 VTG983089 WDC983089 WMY983089 WWU983089" xr:uid="{BC8C192D-95D5-47DD-A01A-CC6E4215BFA0}">
      <formula1>AI45&lt;2</formula1>
    </dataValidation>
    <dataValidation type="textLength" operator="lessThanOrEqual" allowBlank="1" showInputMessage="1" showErrorMessage="1" sqref="B123:Q130 ST123:TI130 ACP123:ADE130 AML123:ANA130 AWH123:AWW130 BGD123:BGS130 BPZ123:BQO130 BZV123:CAK130 CJR123:CKG130 CTN123:CUC130 DDJ123:DDY130 DNF123:DNU130 DXB123:DXQ130 EGX123:EHM130 EQT123:ERI130 FAP123:FBE130 FKL123:FLA130 FUH123:FUW130 GED123:GES130 GNZ123:GOO130 GXV123:GYK130 HHR123:HIG130 HRN123:HSC130 IBJ123:IBY130 ILF123:ILU130 IVB123:IVQ130 JEX123:JFM130 JOT123:JPI130 JYP123:JZE130 KIL123:KJA130 KSH123:KSW130 LCD123:LCS130 LLZ123:LMO130 LVV123:LWK130 MFR123:MGG130 MPN123:MQC130 MZJ123:MZY130 NJF123:NJU130 NTB123:NTQ130 OCX123:ODM130 OMT123:ONI130 OWP123:OXE130 PGL123:PHA130 PQH123:PQW130 QAD123:QAS130 QJZ123:QKO130 QTV123:QUK130 RDR123:REG130 RNN123:ROC130 RXJ123:RXY130 SHF123:SHU130 SRB123:SRQ130 TAX123:TBM130 TKT123:TLI130 TUP123:TVE130 UEL123:UFA130 UOH123:UOW130 UYD123:UYS130 VHZ123:VIO130 VRV123:VSK130 WBR123:WCG130 WLN123:WMC130 WVJ123:WVY130 B65663:Q65670 ST65663:TI65670 ACP65663:ADE65670 AML65663:ANA65670 AWH65663:AWW65670 BGD65663:BGS65670 BPZ65663:BQO65670 BZV65663:CAK65670 CJR65663:CKG65670 CTN65663:CUC65670 DDJ65663:DDY65670 DNF65663:DNU65670 DXB65663:DXQ65670 EGX65663:EHM65670 EQT65663:ERI65670 FAP65663:FBE65670 FKL65663:FLA65670 FUH65663:FUW65670 GED65663:GES65670 GNZ65663:GOO65670 GXV65663:GYK65670 HHR65663:HIG65670 HRN65663:HSC65670 IBJ65663:IBY65670 ILF65663:ILU65670 IVB65663:IVQ65670 JEX65663:JFM65670 JOT65663:JPI65670 JYP65663:JZE65670 KIL65663:KJA65670 KSH65663:KSW65670 LCD65663:LCS65670 LLZ65663:LMO65670 LVV65663:LWK65670 MFR65663:MGG65670 MPN65663:MQC65670 MZJ65663:MZY65670 NJF65663:NJU65670 NTB65663:NTQ65670 OCX65663:ODM65670 OMT65663:ONI65670 OWP65663:OXE65670 PGL65663:PHA65670 PQH65663:PQW65670 QAD65663:QAS65670 QJZ65663:QKO65670 QTV65663:QUK65670 RDR65663:REG65670 RNN65663:ROC65670 RXJ65663:RXY65670 SHF65663:SHU65670 SRB65663:SRQ65670 TAX65663:TBM65670 TKT65663:TLI65670 TUP65663:TVE65670 UEL65663:UFA65670 UOH65663:UOW65670 UYD65663:UYS65670 VHZ65663:VIO65670 VRV65663:VSK65670 WBR65663:WCG65670 WLN65663:WMC65670 WVJ65663:WVY65670 B131199:Q131206 ST131199:TI131206 ACP131199:ADE131206 AML131199:ANA131206 AWH131199:AWW131206 BGD131199:BGS131206 BPZ131199:BQO131206 BZV131199:CAK131206 CJR131199:CKG131206 CTN131199:CUC131206 DDJ131199:DDY131206 DNF131199:DNU131206 DXB131199:DXQ131206 EGX131199:EHM131206 EQT131199:ERI131206 FAP131199:FBE131206 FKL131199:FLA131206 FUH131199:FUW131206 GED131199:GES131206 GNZ131199:GOO131206 GXV131199:GYK131206 HHR131199:HIG131206 HRN131199:HSC131206 IBJ131199:IBY131206 ILF131199:ILU131206 IVB131199:IVQ131206 JEX131199:JFM131206 JOT131199:JPI131206 JYP131199:JZE131206 KIL131199:KJA131206 KSH131199:KSW131206 LCD131199:LCS131206 LLZ131199:LMO131206 LVV131199:LWK131206 MFR131199:MGG131206 MPN131199:MQC131206 MZJ131199:MZY131206 NJF131199:NJU131206 NTB131199:NTQ131206 OCX131199:ODM131206 OMT131199:ONI131206 OWP131199:OXE131206 PGL131199:PHA131206 PQH131199:PQW131206 QAD131199:QAS131206 QJZ131199:QKO131206 QTV131199:QUK131206 RDR131199:REG131206 RNN131199:ROC131206 RXJ131199:RXY131206 SHF131199:SHU131206 SRB131199:SRQ131206 TAX131199:TBM131206 TKT131199:TLI131206 TUP131199:TVE131206 UEL131199:UFA131206 UOH131199:UOW131206 UYD131199:UYS131206 VHZ131199:VIO131206 VRV131199:VSK131206 WBR131199:WCG131206 WLN131199:WMC131206 WVJ131199:WVY131206 B196735:Q196742 ST196735:TI196742 ACP196735:ADE196742 AML196735:ANA196742 AWH196735:AWW196742 BGD196735:BGS196742 BPZ196735:BQO196742 BZV196735:CAK196742 CJR196735:CKG196742 CTN196735:CUC196742 DDJ196735:DDY196742 DNF196735:DNU196742 DXB196735:DXQ196742 EGX196735:EHM196742 EQT196735:ERI196742 FAP196735:FBE196742 FKL196735:FLA196742 FUH196735:FUW196742 GED196735:GES196742 GNZ196735:GOO196742 GXV196735:GYK196742 HHR196735:HIG196742 HRN196735:HSC196742 IBJ196735:IBY196742 ILF196735:ILU196742 IVB196735:IVQ196742 JEX196735:JFM196742 JOT196735:JPI196742 JYP196735:JZE196742 KIL196735:KJA196742 KSH196735:KSW196742 LCD196735:LCS196742 LLZ196735:LMO196742 LVV196735:LWK196742 MFR196735:MGG196742 MPN196735:MQC196742 MZJ196735:MZY196742 NJF196735:NJU196742 NTB196735:NTQ196742 OCX196735:ODM196742 OMT196735:ONI196742 OWP196735:OXE196742 PGL196735:PHA196742 PQH196735:PQW196742 QAD196735:QAS196742 QJZ196735:QKO196742 QTV196735:QUK196742 RDR196735:REG196742 RNN196735:ROC196742 RXJ196735:RXY196742 SHF196735:SHU196742 SRB196735:SRQ196742 TAX196735:TBM196742 TKT196735:TLI196742 TUP196735:TVE196742 UEL196735:UFA196742 UOH196735:UOW196742 UYD196735:UYS196742 VHZ196735:VIO196742 VRV196735:VSK196742 WBR196735:WCG196742 WLN196735:WMC196742 WVJ196735:WVY196742 B262271:Q262278 ST262271:TI262278 ACP262271:ADE262278 AML262271:ANA262278 AWH262271:AWW262278 BGD262271:BGS262278 BPZ262271:BQO262278 BZV262271:CAK262278 CJR262271:CKG262278 CTN262271:CUC262278 DDJ262271:DDY262278 DNF262271:DNU262278 DXB262271:DXQ262278 EGX262271:EHM262278 EQT262271:ERI262278 FAP262271:FBE262278 FKL262271:FLA262278 FUH262271:FUW262278 GED262271:GES262278 GNZ262271:GOO262278 GXV262271:GYK262278 HHR262271:HIG262278 HRN262271:HSC262278 IBJ262271:IBY262278 ILF262271:ILU262278 IVB262271:IVQ262278 JEX262271:JFM262278 JOT262271:JPI262278 JYP262271:JZE262278 KIL262271:KJA262278 KSH262271:KSW262278 LCD262271:LCS262278 LLZ262271:LMO262278 LVV262271:LWK262278 MFR262271:MGG262278 MPN262271:MQC262278 MZJ262271:MZY262278 NJF262271:NJU262278 NTB262271:NTQ262278 OCX262271:ODM262278 OMT262271:ONI262278 OWP262271:OXE262278 PGL262271:PHA262278 PQH262271:PQW262278 QAD262271:QAS262278 QJZ262271:QKO262278 QTV262271:QUK262278 RDR262271:REG262278 RNN262271:ROC262278 RXJ262271:RXY262278 SHF262271:SHU262278 SRB262271:SRQ262278 TAX262271:TBM262278 TKT262271:TLI262278 TUP262271:TVE262278 UEL262271:UFA262278 UOH262271:UOW262278 UYD262271:UYS262278 VHZ262271:VIO262278 VRV262271:VSK262278 WBR262271:WCG262278 WLN262271:WMC262278 WVJ262271:WVY262278 B327807:Q327814 ST327807:TI327814 ACP327807:ADE327814 AML327807:ANA327814 AWH327807:AWW327814 BGD327807:BGS327814 BPZ327807:BQO327814 BZV327807:CAK327814 CJR327807:CKG327814 CTN327807:CUC327814 DDJ327807:DDY327814 DNF327807:DNU327814 DXB327807:DXQ327814 EGX327807:EHM327814 EQT327807:ERI327814 FAP327807:FBE327814 FKL327807:FLA327814 FUH327807:FUW327814 GED327807:GES327814 GNZ327807:GOO327814 GXV327807:GYK327814 HHR327807:HIG327814 HRN327807:HSC327814 IBJ327807:IBY327814 ILF327807:ILU327814 IVB327807:IVQ327814 JEX327807:JFM327814 JOT327807:JPI327814 JYP327807:JZE327814 KIL327807:KJA327814 KSH327807:KSW327814 LCD327807:LCS327814 LLZ327807:LMO327814 LVV327807:LWK327814 MFR327807:MGG327814 MPN327807:MQC327814 MZJ327807:MZY327814 NJF327807:NJU327814 NTB327807:NTQ327814 OCX327807:ODM327814 OMT327807:ONI327814 OWP327807:OXE327814 PGL327807:PHA327814 PQH327807:PQW327814 QAD327807:QAS327814 QJZ327807:QKO327814 QTV327807:QUK327814 RDR327807:REG327814 RNN327807:ROC327814 RXJ327807:RXY327814 SHF327807:SHU327814 SRB327807:SRQ327814 TAX327807:TBM327814 TKT327807:TLI327814 TUP327807:TVE327814 UEL327807:UFA327814 UOH327807:UOW327814 UYD327807:UYS327814 VHZ327807:VIO327814 VRV327807:VSK327814 WBR327807:WCG327814 WLN327807:WMC327814 WVJ327807:WVY327814 B393343:Q393350 ST393343:TI393350 ACP393343:ADE393350 AML393343:ANA393350 AWH393343:AWW393350 BGD393343:BGS393350 BPZ393343:BQO393350 BZV393343:CAK393350 CJR393343:CKG393350 CTN393343:CUC393350 DDJ393343:DDY393350 DNF393343:DNU393350 DXB393343:DXQ393350 EGX393343:EHM393350 EQT393343:ERI393350 FAP393343:FBE393350 FKL393343:FLA393350 FUH393343:FUW393350 GED393343:GES393350 GNZ393343:GOO393350 GXV393343:GYK393350 HHR393343:HIG393350 HRN393343:HSC393350 IBJ393343:IBY393350 ILF393343:ILU393350 IVB393343:IVQ393350 JEX393343:JFM393350 JOT393343:JPI393350 JYP393343:JZE393350 KIL393343:KJA393350 KSH393343:KSW393350 LCD393343:LCS393350 LLZ393343:LMO393350 LVV393343:LWK393350 MFR393343:MGG393350 MPN393343:MQC393350 MZJ393343:MZY393350 NJF393343:NJU393350 NTB393343:NTQ393350 OCX393343:ODM393350 OMT393343:ONI393350 OWP393343:OXE393350 PGL393343:PHA393350 PQH393343:PQW393350 QAD393343:QAS393350 QJZ393343:QKO393350 QTV393343:QUK393350 RDR393343:REG393350 RNN393343:ROC393350 RXJ393343:RXY393350 SHF393343:SHU393350 SRB393343:SRQ393350 TAX393343:TBM393350 TKT393343:TLI393350 TUP393343:TVE393350 UEL393343:UFA393350 UOH393343:UOW393350 UYD393343:UYS393350 VHZ393343:VIO393350 VRV393343:VSK393350 WBR393343:WCG393350 WLN393343:WMC393350 WVJ393343:WVY393350 B458879:Q458886 ST458879:TI458886 ACP458879:ADE458886 AML458879:ANA458886 AWH458879:AWW458886 BGD458879:BGS458886 BPZ458879:BQO458886 BZV458879:CAK458886 CJR458879:CKG458886 CTN458879:CUC458886 DDJ458879:DDY458886 DNF458879:DNU458886 DXB458879:DXQ458886 EGX458879:EHM458886 EQT458879:ERI458886 FAP458879:FBE458886 FKL458879:FLA458886 FUH458879:FUW458886 GED458879:GES458886 GNZ458879:GOO458886 GXV458879:GYK458886 HHR458879:HIG458886 HRN458879:HSC458886 IBJ458879:IBY458886 ILF458879:ILU458886 IVB458879:IVQ458886 JEX458879:JFM458886 JOT458879:JPI458886 JYP458879:JZE458886 KIL458879:KJA458886 KSH458879:KSW458886 LCD458879:LCS458886 LLZ458879:LMO458886 LVV458879:LWK458886 MFR458879:MGG458886 MPN458879:MQC458886 MZJ458879:MZY458886 NJF458879:NJU458886 NTB458879:NTQ458886 OCX458879:ODM458886 OMT458879:ONI458886 OWP458879:OXE458886 PGL458879:PHA458886 PQH458879:PQW458886 QAD458879:QAS458886 QJZ458879:QKO458886 QTV458879:QUK458886 RDR458879:REG458886 RNN458879:ROC458886 RXJ458879:RXY458886 SHF458879:SHU458886 SRB458879:SRQ458886 TAX458879:TBM458886 TKT458879:TLI458886 TUP458879:TVE458886 UEL458879:UFA458886 UOH458879:UOW458886 UYD458879:UYS458886 VHZ458879:VIO458886 VRV458879:VSK458886 WBR458879:WCG458886 WLN458879:WMC458886 WVJ458879:WVY458886 B524415:Q524422 ST524415:TI524422 ACP524415:ADE524422 AML524415:ANA524422 AWH524415:AWW524422 BGD524415:BGS524422 BPZ524415:BQO524422 BZV524415:CAK524422 CJR524415:CKG524422 CTN524415:CUC524422 DDJ524415:DDY524422 DNF524415:DNU524422 DXB524415:DXQ524422 EGX524415:EHM524422 EQT524415:ERI524422 FAP524415:FBE524422 FKL524415:FLA524422 FUH524415:FUW524422 GED524415:GES524422 GNZ524415:GOO524422 GXV524415:GYK524422 HHR524415:HIG524422 HRN524415:HSC524422 IBJ524415:IBY524422 ILF524415:ILU524422 IVB524415:IVQ524422 JEX524415:JFM524422 JOT524415:JPI524422 JYP524415:JZE524422 KIL524415:KJA524422 KSH524415:KSW524422 LCD524415:LCS524422 LLZ524415:LMO524422 LVV524415:LWK524422 MFR524415:MGG524422 MPN524415:MQC524422 MZJ524415:MZY524422 NJF524415:NJU524422 NTB524415:NTQ524422 OCX524415:ODM524422 OMT524415:ONI524422 OWP524415:OXE524422 PGL524415:PHA524422 PQH524415:PQW524422 QAD524415:QAS524422 QJZ524415:QKO524422 QTV524415:QUK524422 RDR524415:REG524422 RNN524415:ROC524422 RXJ524415:RXY524422 SHF524415:SHU524422 SRB524415:SRQ524422 TAX524415:TBM524422 TKT524415:TLI524422 TUP524415:TVE524422 UEL524415:UFA524422 UOH524415:UOW524422 UYD524415:UYS524422 VHZ524415:VIO524422 VRV524415:VSK524422 WBR524415:WCG524422 WLN524415:WMC524422 WVJ524415:WVY524422 B589951:Q589958 ST589951:TI589958 ACP589951:ADE589958 AML589951:ANA589958 AWH589951:AWW589958 BGD589951:BGS589958 BPZ589951:BQO589958 BZV589951:CAK589958 CJR589951:CKG589958 CTN589951:CUC589958 DDJ589951:DDY589958 DNF589951:DNU589958 DXB589951:DXQ589958 EGX589951:EHM589958 EQT589951:ERI589958 FAP589951:FBE589958 FKL589951:FLA589958 FUH589951:FUW589958 GED589951:GES589958 GNZ589951:GOO589958 GXV589951:GYK589958 HHR589951:HIG589958 HRN589951:HSC589958 IBJ589951:IBY589958 ILF589951:ILU589958 IVB589951:IVQ589958 JEX589951:JFM589958 JOT589951:JPI589958 JYP589951:JZE589958 KIL589951:KJA589958 KSH589951:KSW589958 LCD589951:LCS589958 LLZ589951:LMO589958 LVV589951:LWK589958 MFR589951:MGG589958 MPN589951:MQC589958 MZJ589951:MZY589958 NJF589951:NJU589958 NTB589951:NTQ589958 OCX589951:ODM589958 OMT589951:ONI589958 OWP589951:OXE589958 PGL589951:PHA589958 PQH589951:PQW589958 QAD589951:QAS589958 QJZ589951:QKO589958 QTV589951:QUK589958 RDR589951:REG589958 RNN589951:ROC589958 RXJ589951:RXY589958 SHF589951:SHU589958 SRB589951:SRQ589958 TAX589951:TBM589958 TKT589951:TLI589958 TUP589951:TVE589958 UEL589951:UFA589958 UOH589951:UOW589958 UYD589951:UYS589958 VHZ589951:VIO589958 VRV589951:VSK589958 WBR589951:WCG589958 WLN589951:WMC589958 WVJ589951:WVY589958 B655487:Q655494 ST655487:TI655494 ACP655487:ADE655494 AML655487:ANA655494 AWH655487:AWW655494 BGD655487:BGS655494 BPZ655487:BQO655494 BZV655487:CAK655494 CJR655487:CKG655494 CTN655487:CUC655494 DDJ655487:DDY655494 DNF655487:DNU655494 DXB655487:DXQ655494 EGX655487:EHM655494 EQT655487:ERI655494 FAP655487:FBE655494 FKL655487:FLA655494 FUH655487:FUW655494 GED655487:GES655494 GNZ655487:GOO655494 GXV655487:GYK655494 HHR655487:HIG655494 HRN655487:HSC655494 IBJ655487:IBY655494 ILF655487:ILU655494 IVB655487:IVQ655494 JEX655487:JFM655494 JOT655487:JPI655494 JYP655487:JZE655494 KIL655487:KJA655494 KSH655487:KSW655494 LCD655487:LCS655494 LLZ655487:LMO655494 LVV655487:LWK655494 MFR655487:MGG655494 MPN655487:MQC655494 MZJ655487:MZY655494 NJF655487:NJU655494 NTB655487:NTQ655494 OCX655487:ODM655494 OMT655487:ONI655494 OWP655487:OXE655494 PGL655487:PHA655494 PQH655487:PQW655494 QAD655487:QAS655494 QJZ655487:QKO655494 QTV655487:QUK655494 RDR655487:REG655494 RNN655487:ROC655494 RXJ655487:RXY655494 SHF655487:SHU655494 SRB655487:SRQ655494 TAX655487:TBM655494 TKT655487:TLI655494 TUP655487:TVE655494 UEL655487:UFA655494 UOH655487:UOW655494 UYD655487:UYS655494 VHZ655487:VIO655494 VRV655487:VSK655494 WBR655487:WCG655494 WLN655487:WMC655494 WVJ655487:WVY655494 B721023:Q721030 ST721023:TI721030 ACP721023:ADE721030 AML721023:ANA721030 AWH721023:AWW721030 BGD721023:BGS721030 BPZ721023:BQO721030 BZV721023:CAK721030 CJR721023:CKG721030 CTN721023:CUC721030 DDJ721023:DDY721030 DNF721023:DNU721030 DXB721023:DXQ721030 EGX721023:EHM721030 EQT721023:ERI721030 FAP721023:FBE721030 FKL721023:FLA721030 FUH721023:FUW721030 GED721023:GES721030 GNZ721023:GOO721030 GXV721023:GYK721030 HHR721023:HIG721030 HRN721023:HSC721030 IBJ721023:IBY721030 ILF721023:ILU721030 IVB721023:IVQ721030 JEX721023:JFM721030 JOT721023:JPI721030 JYP721023:JZE721030 KIL721023:KJA721030 KSH721023:KSW721030 LCD721023:LCS721030 LLZ721023:LMO721030 LVV721023:LWK721030 MFR721023:MGG721030 MPN721023:MQC721030 MZJ721023:MZY721030 NJF721023:NJU721030 NTB721023:NTQ721030 OCX721023:ODM721030 OMT721023:ONI721030 OWP721023:OXE721030 PGL721023:PHA721030 PQH721023:PQW721030 QAD721023:QAS721030 QJZ721023:QKO721030 QTV721023:QUK721030 RDR721023:REG721030 RNN721023:ROC721030 RXJ721023:RXY721030 SHF721023:SHU721030 SRB721023:SRQ721030 TAX721023:TBM721030 TKT721023:TLI721030 TUP721023:TVE721030 UEL721023:UFA721030 UOH721023:UOW721030 UYD721023:UYS721030 VHZ721023:VIO721030 VRV721023:VSK721030 WBR721023:WCG721030 WLN721023:WMC721030 WVJ721023:WVY721030 B786559:Q786566 ST786559:TI786566 ACP786559:ADE786566 AML786559:ANA786566 AWH786559:AWW786566 BGD786559:BGS786566 BPZ786559:BQO786566 BZV786559:CAK786566 CJR786559:CKG786566 CTN786559:CUC786566 DDJ786559:DDY786566 DNF786559:DNU786566 DXB786559:DXQ786566 EGX786559:EHM786566 EQT786559:ERI786566 FAP786559:FBE786566 FKL786559:FLA786566 FUH786559:FUW786566 GED786559:GES786566 GNZ786559:GOO786566 GXV786559:GYK786566 HHR786559:HIG786566 HRN786559:HSC786566 IBJ786559:IBY786566 ILF786559:ILU786566 IVB786559:IVQ786566 JEX786559:JFM786566 JOT786559:JPI786566 JYP786559:JZE786566 KIL786559:KJA786566 KSH786559:KSW786566 LCD786559:LCS786566 LLZ786559:LMO786566 LVV786559:LWK786566 MFR786559:MGG786566 MPN786559:MQC786566 MZJ786559:MZY786566 NJF786559:NJU786566 NTB786559:NTQ786566 OCX786559:ODM786566 OMT786559:ONI786566 OWP786559:OXE786566 PGL786559:PHA786566 PQH786559:PQW786566 QAD786559:QAS786566 QJZ786559:QKO786566 QTV786559:QUK786566 RDR786559:REG786566 RNN786559:ROC786566 RXJ786559:RXY786566 SHF786559:SHU786566 SRB786559:SRQ786566 TAX786559:TBM786566 TKT786559:TLI786566 TUP786559:TVE786566 UEL786559:UFA786566 UOH786559:UOW786566 UYD786559:UYS786566 VHZ786559:VIO786566 VRV786559:VSK786566 WBR786559:WCG786566 WLN786559:WMC786566 WVJ786559:WVY786566 B852095:Q852102 ST852095:TI852102 ACP852095:ADE852102 AML852095:ANA852102 AWH852095:AWW852102 BGD852095:BGS852102 BPZ852095:BQO852102 BZV852095:CAK852102 CJR852095:CKG852102 CTN852095:CUC852102 DDJ852095:DDY852102 DNF852095:DNU852102 DXB852095:DXQ852102 EGX852095:EHM852102 EQT852095:ERI852102 FAP852095:FBE852102 FKL852095:FLA852102 FUH852095:FUW852102 GED852095:GES852102 GNZ852095:GOO852102 GXV852095:GYK852102 HHR852095:HIG852102 HRN852095:HSC852102 IBJ852095:IBY852102 ILF852095:ILU852102 IVB852095:IVQ852102 JEX852095:JFM852102 JOT852095:JPI852102 JYP852095:JZE852102 KIL852095:KJA852102 KSH852095:KSW852102 LCD852095:LCS852102 LLZ852095:LMO852102 LVV852095:LWK852102 MFR852095:MGG852102 MPN852095:MQC852102 MZJ852095:MZY852102 NJF852095:NJU852102 NTB852095:NTQ852102 OCX852095:ODM852102 OMT852095:ONI852102 OWP852095:OXE852102 PGL852095:PHA852102 PQH852095:PQW852102 QAD852095:QAS852102 QJZ852095:QKO852102 QTV852095:QUK852102 RDR852095:REG852102 RNN852095:ROC852102 RXJ852095:RXY852102 SHF852095:SHU852102 SRB852095:SRQ852102 TAX852095:TBM852102 TKT852095:TLI852102 TUP852095:TVE852102 UEL852095:UFA852102 UOH852095:UOW852102 UYD852095:UYS852102 VHZ852095:VIO852102 VRV852095:VSK852102 WBR852095:WCG852102 WLN852095:WMC852102 WVJ852095:WVY852102 B917631:Q917638 ST917631:TI917638 ACP917631:ADE917638 AML917631:ANA917638 AWH917631:AWW917638 BGD917631:BGS917638 BPZ917631:BQO917638 BZV917631:CAK917638 CJR917631:CKG917638 CTN917631:CUC917638 DDJ917631:DDY917638 DNF917631:DNU917638 DXB917631:DXQ917638 EGX917631:EHM917638 EQT917631:ERI917638 FAP917631:FBE917638 FKL917631:FLA917638 FUH917631:FUW917638 GED917631:GES917638 GNZ917631:GOO917638 GXV917631:GYK917638 HHR917631:HIG917638 HRN917631:HSC917638 IBJ917631:IBY917638 ILF917631:ILU917638 IVB917631:IVQ917638 JEX917631:JFM917638 JOT917631:JPI917638 JYP917631:JZE917638 KIL917631:KJA917638 KSH917631:KSW917638 LCD917631:LCS917638 LLZ917631:LMO917638 LVV917631:LWK917638 MFR917631:MGG917638 MPN917631:MQC917638 MZJ917631:MZY917638 NJF917631:NJU917638 NTB917631:NTQ917638 OCX917631:ODM917638 OMT917631:ONI917638 OWP917631:OXE917638 PGL917631:PHA917638 PQH917631:PQW917638 QAD917631:QAS917638 QJZ917631:QKO917638 QTV917631:QUK917638 RDR917631:REG917638 RNN917631:ROC917638 RXJ917631:RXY917638 SHF917631:SHU917638 SRB917631:SRQ917638 TAX917631:TBM917638 TKT917631:TLI917638 TUP917631:TVE917638 UEL917631:UFA917638 UOH917631:UOW917638 UYD917631:UYS917638 VHZ917631:VIO917638 VRV917631:VSK917638 WBR917631:WCG917638 WLN917631:WMC917638 WVJ917631:WVY917638 B983167:Q983174 ST983167:TI983174 ACP983167:ADE983174 AML983167:ANA983174 AWH983167:AWW983174 BGD983167:BGS983174 BPZ983167:BQO983174 BZV983167:CAK983174 CJR983167:CKG983174 CTN983167:CUC983174 DDJ983167:DDY983174 DNF983167:DNU983174 DXB983167:DXQ983174 EGX983167:EHM983174 EQT983167:ERI983174 FAP983167:FBE983174 FKL983167:FLA983174 FUH983167:FUW983174 GED983167:GES983174 GNZ983167:GOO983174 GXV983167:GYK983174 HHR983167:HIG983174 HRN983167:HSC983174 IBJ983167:IBY983174 ILF983167:ILU983174 IVB983167:IVQ983174 JEX983167:JFM983174 JOT983167:JPI983174 JYP983167:JZE983174 KIL983167:KJA983174 KSH983167:KSW983174 LCD983167:LCS983174 LLZ983167:LMO983174 LVV983167:LWK983174 MFR983167:MGG983174 MPN983167:MQC983174 MZJ983167:MZY983174 NJF983167:NJU983174 NTB983167:NTQ983174 OCX983167:ODM983174 OMT983167:ONI983174 OWP983167:OXE983174 PGL983167:PHA983174 PQH983167:PQW983174 QAD983167:QAS983174 QJZ983167:QKO983174 QTV983167:QUK983174 RDR983167:REG983174 RNN983167:ROC983174 RXJ983167:RXY983174 SHF983167:SHU983174 SRB983167:SRQ983174 TAX983167:TBM983174 TKT983167:TLI983174 TUP983167:TVE983174 UEL983167:UFA983174 UOH983167:UOW983174 UYD983167:UYS983174 VHZ983167:VIO983174 VRV983167:VSK983174 WBR983167:WCG983174 WLN983167:WMC983174 WVJ983167:WVY983174 IX983167:JL983174 IX917631:JL917638 IX852095:JL852102 IX786559:JL786566 IX721023:JL721030 IX655487:JL655494 IX589951:JL589958 IX524415:JL524422 IX458879:JL458886 IX393343:JL393350 IX327807:JL327814 IX262271:JL262278 IX196735:JL196742 IX131199:JL131206 IX65663:JL65670 IX123:JL130" xr:uid="{C6D2F8C8-EA0F-4B4E-98B3-4DB7985573AF}">
      <formula1>1000</formula1>
    </dataValidation>
    <dataValidation type="list" allowBlank="1" showInputMessage="1" showErrorMessage="1" sqref="WVM983182:WVM983190 ST80:ST85 ACP80:ACP85 AML80:AML85 AWH80:AWH85 BGD80:BGD85 BPZ80:BPZ85 BZV80:BZV85 CJR80:CJR85 CTN80:CTN85 DDJ80:DDJ85 DNF80:DNF85 DXB80:DXB85 EGX80:EGX85 EQT80:EQT85 FAP80:FAP85 FKL80:FKL85 FUH80:FUH85 GED80:GED85 GNZ80:GNZ85 GXV80:GXV85 HHR80:HHR85 HRN80:HRN85 IBJ80:IBJ85 ILF80:ILF85 IVB80:IVB85 JEX80:JEX85 JOT80:JOT85 JYP80:JYP85 KIL80:KIL85 KSH80:KSH85 LCD80:LCD85 LLZ80:LLZ85 LVV80:LVV85 MFR80:MFR85 MPN80:MPN85 MZJ80:MZJ85 NJF80:NJF85 NTB80:NTB85 OCX80:OCX85 OMT80:OMT85 OWP80:OWP85 PGL80:PGL85 PQH80:PQH85 QAD80:QAD85 QJZ80:QJZ85 QTV80:QTV85 RDR80:RDR85 RNN80:RNN85 RXJ80:RXJ85 SHF80:SHF85 SRB80:SRB85 TAX80:TAX85 TKT80:TKT85 TUP80:TUP85 UEL80:UEL85 UOH80:UOH85 UYD80:UYD85 VHZ80:VHZ85 VRV80:VRV85 WBR80:WBR85 WLN80:WLN85 WVJ80:WVJ85 B65620:B65625 ST65620:ST65625 ACP65620:ACP65625 AML65620:AML65625 AWH65620:AWH65625 BGD65620:BGD65625 BPZ65620:BPZ65625 BZV65620:BZV65625 CJR65620:CJR65625 CTN65620:CTN65625 DDJ65620:DDJ65625 DNF65620:DNF65625 DXB65620:DXB65625 EGX65620:EGX65625 EQT65620:EQT65625 FAP65620:FAP65625 FKL65620:FKL65625 FUH65620:FUH65625 GED65620:GED65625 GNZ65620:GNZ65625 GXV65620:GXV65625 HHR65620:HHR65625 HRN65620:HRN65625 IBJ65620:IBJ65625 ILF65620:ILF65625 IVB65620:IVB65625 JEX65620:JEX65625 JOT65620:JOT65625 JYP65620:JYP65625 KIL65620:KIL65625 KSH65620:KSH65625 LCD65620:LCD65625 LLZ65620:LLZ65625 LVV65620:LVV65625 MFR65620:MFR65625 MPN65620:MPN65625 MZJ65620:MZJ65625 NJF65620:NJF65625 NTB65620:NTB65625 OCX65620:OCX65625 OMT65620:OMT65625 OWP65620:OWP65625 PGL65620:PGL65625 PQH65620:PQH65625 QAD65620:QAD65625 QJZ65620:QJZ65625 QTV65620:QTV65625 RDR65620:RDR65625 RNN65620:RNN65625 RXJ65620:RXJ65625 SHF65620:SHF65625 SRB65620:SRB65625 TAX65620:TAX65625 TKT65620:TKT65625 TUP65620:TUP65625 UEL65620:UEL65625 UOH65620:UOH65625 UYD65620:UYD65625 VHZ65620:VHZ65625 VRV65620:VRV65625 WBR65620:WBR65625 WLN65620:WLN65625 WVJ65620:WVJ65625 B131156:B131161 ST131156:ST131161 ACP131156:ACP131161 AML131156:AML131161 AWH131156:AWH131161 BGD131156:BGD131161 BPZ131156:BPZ131161 BZV131156:BZV131161 CJR131156:CJR131161 CTN131156:CTN131161 DDJ131156:DDJ131161 DNF131156:DNF131161 DXB131156:DXB131161 EGX131156:EGX131161 EQT131156:EQT131161 FAP131156:FAP131161 FKL131156:FKL131161 FUH131156:FUH131161 GED131156:GED131161 GNZ131156:GNZ131161 GXV131156:GXV131161 HHR131156:HHR131161 HRN131156:HRN131161 IBJ131156:IBJ131161 ILF131156:ILF131161 IVB131156:IVB131161 JEX131156:JEX131161 JOT131156:JOT131161 JYP131156:JYP131161 KIL131156:KIL131161 KSH131156:KSH131161 LCD131156:LCD131161 LLZ131156:LLZ131161 LVV131156:LVV131161 MFR131156:MFR131161 MPN131156:MPN131161 MZJ131156:MZJ131161 NJF131156:NJF131161 NTB131156:NTB131161 OCX131156:OCX131161 OMT131156:OMT131161 OWP131156:OWP131161 PGL131156:PGL131161 PQH131156:PQH131161 QAD131156:QAD131161 QJZ131156:QJZ131161 QTV131156:QTV131161 RDR131156:RDR131161 RNN131156:RNN131161 RXJ131156:RXJ131161 SHF131156:SHF131161 SRB131156:SRB131161 TAX131156:TAX131161 TKT131156:TKT131161 TUP131156:TUP131161 UEL131156:UEL131161 UOH131156:UOH131161 UYD131156:UYD131161 VHZ131156:VHZ131161 VRV131156:VRV131161 WBR131156:WBR131161 WLN131156:WLN131161 WVJ131156:WVJ131161 B196692:B196697 ST196692:ST196697 ACP196692:ACP196697 AML196692:AML196697 AWH196692:AWH196697 BGD196692:BGD196697 BPZ196692:BPZ196697 BZV196692:BZV196697 CJR196692:CJR196697 CTN196692:CTN196697 DDJ196692:DDJ196697 DNF196692:DNF196697 DXB196692:DXB196697 EGX196692:EGX196697 EQT196692:EQT196697 FAP196692:FAP196697 FKL196692:FKL196697 FUH196692:FUH196697 GED196692:GED196697 GNZ196692:GNZ196697 GXV196692:GXV196697 HHR196692:HHR196697 HRN196692:HRN196697 IBJ196692:IBJ196697 ILF196692:ILF196697 IVB196692:IVB196697 JEX196692:JEX196697 JOT196692:JOT196697 JYP196692:JYP196697 KIL196692:KIL196697 KSH196692:KSH196697 LCD196692:LCD196697 LLZ196692:LLZ196697 LVV196692:LVV196697 MFR196692:MFR196697 MPN196692:MPN196697 MZJ196692:MZJ196697 NJF196692:NJF196697 NTB196692:NTB196697 OCX196692:OCX196697 OMT196692:OMT196697 OWP196692:OWP196697 PGL196692:PGL196697 PQH196692:PQH196697 QAD196692:QAD196697 QJZ196692:QJZ196697 QTV196692:QTV196697 RDR196692:RDR196697 RNN196692:RNN196697 RXJ196692:RXJ196697 SHF196692:SHF196697 SRB196692:SRB196697 TAX196692:TAX196697 TKT196692:TKT196697 TUP196692:TUP196697 UEL196692:UEL196697 UOH196692:UOH196697 UYD196692:UYD196697 VHZ196692:VHZ196697 VRV196692:VRV196697 WBR196692:WBR196697 WLN196692:WLN196697 WVJ196692:WVJ196697 B262228:B262233 ST262228:ST262233 ACP262228:ACP262233 AML262228:AML262233 AWH262228:AWH262233 BGD262228:BGD262233 BPZ262228:BPZ262233 BZV262228:BZV262233 CJR262228:CJR262233 CTN262228:CTN262233 DDJ262228:DDJ262233 DNF262228:DNF262233 DXB262228:DXB262233 EGX262228:EGX262233 EQT262228:EQT262233 FAP262228:FAP262233 FKL262228:FKL262233 FUH262228:FUH262233 GED262228:GED262233 GNZ262228:GNZ262233 GXV262228:GXV262233 HHR262228:HHR262233 HRN262228:HRN262233 IBJ262228:IBJ262233 ILF262228:ILF262233 IVB262228:IVB262233 JEX262228:JEX262233 JOT262228:JOT262233 JYP262228:JYP262233 KIL262228:KIL262233 KSH262228:KSH262233 LCD262228:LCD262233 LLZ262228:LLZ262233 LVV262228:LVV262233 MFR262228:MFR262233 MPN262228:MPN262233 MZJ262228:MZJ262233 NJF262228:NJF262233 NTB262228:NTB262233 OCX262228:OCX262233 OMT262228:OMT262233 OWP262228:OWP262233 PGL262228:PGL262233 PQH262228:PQH262233 QAD262228:QAD262233 QJZ262228:QJZ262233 QTV262228:QTV262233 RDR262228:RDR262233 RNN262228:RNN262233 RXJ262228:RXJ262233 SHF262228:SHF262233 SRB262228:SRB262233 TAX262228:TAX262233 TKT262228:TKT262233 TUP262228:TUP262233 UEL262228:UEL262233 UOH262228:UOH262233 UYD262228:UYD262233 VHZ262228:VHZ262233 VRV262228:VRV262233 WBR262228:WBR262233 WLN262228:WLN262233 WVJ262228:WVJ262233 B327764:B327769 ST327764:ST327769 ACP327764:ACP327769 AML327764:AML327769 AWH327764:AWH327769 BGD327764:BGD327769 BPZ327764:BPZ327769 BZV327764:BZV327769 CJR327764:CJR327769 CTN327764:CTN327769 DDJ327764:DDJ327769 DNF327764:DNF327769 DXB327764:DXB327769 EGX327764:EGX327769 EQT327764:EQT327769 FAP327764:FAP327769 FKL327764:FKL327769 FUH327764:FUH327769 GED327764:GED327769 GNZ327764:GNZ327769 GXV327764:GXV327769 HHR327764:HHR327769 HRN327764:HRN327769 IBJ327764:IBJ327769 ILF327764:ILF327769 IVB327764:IVB327769 JEX327764:JEX327769 JOT327764:JOT327769 JYP327764:JYP327769 KIL327764:KIL327769 KSH327764:KSH327769 LCD327764:LCD327769 LLZ327764:LLZ327769 LVV327764:LVV327769 MFR327764:MFR327769 MPN327764:MPN327769 MZJ327764:MZJ327769 NJF327764:NJF327769 NTB327764:NTB327769 OCX327764:OCX327769 OMT327764:OMT327769 OWP327764:OWP327769 PGL327764:PGL327769 PQH327764:PQH327769 QAD327764:QAD327769 QJZ327764:QJZ327769 QTV327764:QTV327769 RDR327764:RDR327769 RNN327764:RNN327769 RXJ327764:RXJ327769 SHF327764:SHF327769 SRB327764:SRB327769 TAX327764:TAX327769 TKT327764:TKT327769 TUP327764:TUP327769 UEL327764:UEL327769 UOH327764:UOH327769 UYD327764:UYD327769 VHZ327764:VHZ327769 VRV327764:VRV327769 WBR327764:WBR327769 WLN327764:WLN327769 WVJ327764:WVJ327769 B393300:B393305 ST393300:ST393305 ACP393300:ACP393305 AML393300:AML393305 AWH393300:AWH393305 BGD393300:BGD393305 BPZ393300:BPZ393305 BZV393300:BZV393305 CJR393300:CJR393305 CTN393300:CTN393305 DDJ393300:DDJ393305 DNF393300:DNF393305 DXB393300:DXB393305 EGX393300:EGX393305 EQT393300:EQT393305 FAP393300:FAP393305 FKL393300:FKL393305 FUH393300:FUH393305 GED393300:GED393305 GNZ393300:GNZ393305 GXV393300:GXV393305 HHR393300:HHR393305 HRN393300:HRN393305 IBJ393300:IBJ393305 ILF393300:ILF393305 IVB393300:IVB393305 JEX393300:JEX393305 JOT393300:JOT393305 JYP393300:JYP393305 KIL393300:KIL393305 KSH393300:KSH393305 LCD393300:LCD393305 LLZ393300:LLZ393305 LVV393300:LVV393305 MFR393300:MFR393305 MPN393300:MPN393305 MZJ393300:MZJ393305 NJF393300:NJF393305 NTB393300:NTB393305 OCX393300:OCX393305 OMT393300:OMT393305 OWP393300:OWP393305 PGL393300:PGL393305 PQH393300:PQH393305 QAD393300:QAD393305 QJZ393300:QJZ393305 QTV393300:QTV393305 RDR393300:RDR393305 RNN393300:RNN393305 RXJ393300:RXJ393305 SHF393300:SHF393305 SRB393300:SRB393305 TAX393300:TAX393305 TKT393300:TKT393305 TUP393300:TUP393305 UEL393300:UEL393305 UOH393300:UOH393305 UYD393300:UYD393305 VHZ393300:VHZ393305 VRV393300:VRV393305 WBR393300:WBR393305 WLN393300:WLN393305 WVJ393300:WVJ393305 B458836:B458841 ST458836:ST458841 ACP458836:ACP458841 AML458836:AML458841 AWH458836:AWH458841 BGD458836:BGD458841 BPZ458836:BPZ458841 BZV458836:BZV458841 CJR458836:CJR458841 CTN458836:CTN458841 DDJ458836:DDJ458841 DNF458836:DNF458841 DXB458836:DXB458841 EGX458836:EGX458841 EQT458836:EQT458841 FAP458836:FAP458841 FKL458836:FKL458841 FUH458836:FUH458841 GED458836:GED458841 GNZ458836:GNZ458841 GXV458836:GXV458841 HHR458836:HHR458841 HRN458836:HRN458841 IBJ458836:IBJ458841 ILF458836:ILF458841 IVB458836:IVB458841 JEX458836:JEX458841 JOT458836:JOT458841 JYP458836:JYP458841 KIL458836:KIL458841 KSH458836:KSH458841 LCD458836:LCD458841 LLZ458836:LLZ458841 LVV458836:LVV458841 MFR458836:MFR458841 MPN458836:MPN458841 MZJ458836:MZJ458841 NJF458836:NJF458841 NTB458836:NTB458841 OCX458836:OCX458841 OMT458836:OMT458841 OWP458836:OWP458841 PGL458836:PGL458841 PQH458836:PQH458841 QAD458836:QAD458841 QJZ458836:QJZ458841 QTV458836:QTV458841 RDR458836:RDR458841 RNN458836:RNN458841 RXJ458836:RXJ458841 SHF458836:SHF458841 SRB458836:SRB458841 TAX458836:TAX458841 TKT458836:TKT458841 TUP458836:TUP458841 UEL458836:UEL458841 UOH458836:UOH458841 UYD458836:UYD458841 VHZ458836:VHZ458841 VRV458836:VRV458841 WBR458836:WBR458841 WLN458836:WLN458841 WVJ458836:WVJ458841 B524372:B524377 ST524372:ST524377 ACP524372:ACP524377 AML524372:AML524377 AWH524372:AWH524377 BGD524372:BGD524377 BPZ524372:BPZ524377 BZV524372:BZV524377 CJR524372:CJR524377 CTN524372:CTN524377 DDJ524372:DDJ524377 DNF524372:DNF524377 DXB524372:DXB524377 EGX524372:EGX524377 EQT524372:EQT524377 FAP524372:FAP524377 FKL524372:FKL524377 FUH524372:FUH524377 GED524372:GED524377 GNZ524372:GNZ524377 GXV524372:GXV524377 HHR524372:HHR524377 HRN524372:HRN524377 IBJ524372:IBJ524377 ILF524372:ILF524377 IVB524372:IVB524377 JEX524372:JEX524377 JOT524372:JOT524377 JYP524372:JYP524377 KIL524372:KIL524377 KSH524372:KSH524377 LCD524372:LCD524377 LLZ524372:LLZ524377 LVV524372:LVV524377 MFR524372:MFR524377 MPN524372:MPN524377 MZJ524372:MZJ524377 NJF524372:NJF524377 NTB524372:NTB524377 OCX524372:OCX524377 OMT524372:OMT524377 OWP524372:OWP524377 PGL524372:PGL524377 PQH524372:PQH524377 QAD524372:QAD524377 QJZ524372:QJZ524377 QTV524372:QTV524377 RDR524372:RDR524377 RNN524372:RNN524377 RXJ524372:RXJ524377 SHF524372:SHF524377 SRB524372:SRB524377 TAX524372:TAX524377 TKT524372:TKT524377 TUP524372:TUP524377 UEL524372:UEL524377 UOH524372:UOH524377 UYD524372:UYD524377 VHZ524372:VHZ524377 VRV524372:VRV524377 WBR524372:WBR524377 WLN524372:WLN524377 WVJ524372:WVJ524377 B589908:B589913 ST589908:ST589913 ACP589908:ACP589913 AML589908:AML589913 AWH589908:AWH589913 BGD589908:BGD589913 BPZ589908:BPZ589913 BZV589908:BZV589913 CJR589908:CJR589913 CTN589908:CTN589913 DDJ589908:DDJ589913 DNF589908:DNF589913 DXB589908:DXB589913 EGX589908:EGX589913 EQT589908:EQT589913 FAP589908:FAP589913 FKL589908:FKL589913 FUH589908:FUH589913 GED589908:GED589913 GNZ589908:GNZ589913 GXV589908:GXV589913 HHR589908:HHR589913 HRN589908:HRN589913 IBJ589908:IBJ589913 ILF589908:ILF589913 IVB589908:IVB589913 JEX589908:JEX589913 JOT589908:JOT589913 JYP589908:JYP589913 KIL589908:KIL589913 KSH589908:KSH589913 LCD589908:LCD589913 LLZ589908:LLZ589913 LVV589908:LVV589913 MFR589908:MFR589913 MPN589908:MPN589913 MZJ589908:MZJ589913 NJF589908:NJF589913 NTB589908:NTB589913 OCX589908:OCX589913 OMT589908:OMT589913 OWP589908:OWP589913 PGL589908:PGL589913 PQH589908:PQH589913 QAD589908:QAD589913 QJZ589908:QJZ589913 QTV589908:QTV589913 RDR589908:RDR589913 RNN589908:RNN589913 RXJ589908:RXJ589913 SHF589908:SHF589913 SRB589908:SRB589913 TAX589908:TAX589913 TKT589908:TKT589913 TUP589908:TUP589913 UEL589908:UEL589913 UOH589908:UOH589913 UYD589908:UYD589913 VHZ589908:VHZ589913 VRV589908:VRV589913 WBR589908:WBR589913 WLN589908:WLN589913 WVJ589908:WVJ589913 B655444:B655449 ST655444:ST655449 ACP655444:ACP655449 AML655444:AML655449 AWH655444:AWH655449 BGD655444:BGD655449 BPZ655444:BPZ655449 BZV655444:BZV655449 CJR655444:CJR655449 CTN655444:CTN655449 DDJ655444:DDJ655449 DNF655444:DNF655449 DXB655444:DXB655449 EGX655444:EGX655449 EQT655444:EQT655449 FAP655444:FAP655449 FKL655444:FKL655449 FUH655444:FUH655449 GED655444:GED655449 GNZ655444:GNZ655449 GXV655444:GXV655449 HHR655444:HHR655449 HRN655444:HRN655449 IBJ655444:IBJ655449 ILF655444:ILF655449 IVB655444:IVB655449 JEX655444:JEX655449 JOT655444:JOT655449 JYP655444:JYP655449 KIL655444:KIL655449 KSH655444:KSH655449 LCD655444:LCD655449 LLZ655444:LLZ655449 LVV655444:LVV655449 MFR655444:MFR655449 MPN655444:MPN655449 MZJ655444:MZJ655449 NJF655444:NJF655449 NTB655444:NTB655449 OCX655444:OCX655449 OMT655444:OMT655449 OWP655444:OWP655449 PGL655444:PGL655449 PQH655444:PQH655449 QAD655444:QAD655449 QJZ655444:QJZ655449 QTV655444:QTV655449 RDR655444:RDR655449 RNN655444:RNN655449 RXJ655444:RXJ655449 SHF655444:SHF655449 SRB655444:SRB655449 TAX655444:TAX655449 TKT655444:TKT655449 TUP655444:TUP655449 UEL655444:UEL655449 UOH655444:UOH655449 UYD655444:UYD655449 VHZ655444:VHZ655449 VRV655444:VRV655449 WBR655444:WBR655449 WLN655444:WLN655449 WVJ655444:WVJ655449 B720980:B720985 ST720980:ST720985 ACP720980:ACP720985 AML720980:AML720985 AWH720980:AWH720985 BGD720980:BGD720985 BPZ720980:BPZ720985 BZV720980:BZV720985 CJR720980:CJR720985 CTN720980:CTN720985 DDJ720980:DDJ720985 DNF720980:DNF720985 DXB720980:DXB720985 EGX720980:EGX720985 EQT720980:EQT720985 FAP720980:FAP720985 FKL720980:FKL720985 FUH720980:FUH720985 GED720980:GED720985 GNZ720980:GNZ720985 GXV720980:GXV720985 HHR720980:HHR720985 HRN720980:HRN720985 IBJ720980:IBJ720985 ILF720980:ILF720985 IVB720980:IVB720985 JEX720980:JEX720985 JOT720980:JOT720985 JYP720980:JYP720985 KIL720980:KIL720985 KSH720980:KSH720985 LCD720980:LCD720985 LLZ720980:LLZ720985 LVV720980:LVV720985 MFR720980:MFR720985 MPN720980:MPN720985 MZJ720980:MZJ720985 NJF720980:NJF720985 NTB720980:NTB720985 OCX720980:OCX720985 OMT720980:OMT720985 OWP720980:OWP720985 PGL720980:PGL720985 PQH720980:PQH720985 QAD720980:QAD720985 QJZ720980:QJZ720985 QTV720980:QTV720985 RDR720980:RDR720985 RNN720980:RNN720985 RXJ720980:RXJ720985 SHF720980:SHF720985 SRB720980:SRB720985 TAX720980:TAX720985 TKT720980:TKT720985 TUP720980:TUP720985 UEL720980:UEL720985 UOH720980:UOH720985 UYD720980:UYD720985 VHZ720980:VHZ720985 VRV720980:VRV720985 WBR720980:WBR720985 WLN720980:WLN720985 WVJ720980:WVJ720985 B786516:B786521 ST786516:ST786521 ACP786516:ACP786521 AML786516:AML786521 AWH786516:AWH786521 BGD786516:BGD786521 BPZ786516:BPZ786521 BZV786516:BZV786521 CJR786516:CJR786521 CTN786516:CTN786521 DDJ786516:DDJ786521 DNF786516:DNF786521 DXB786516:DXB786521 EGX786516:EGX786521 EQT786516:EQT786521 FAP786516:FAP786521 FKL786516:FKL786521 FUH786516:FUH786521 GED786516:GED786521 GNZ786516:GNZ786521 GXV786516:GXV786521 HHR786516:HHR786521 HRN786516:HRN786521 IBJ786516:IBJ786521 ILF786516:ILF786521 IVB786516:IVB786521 JEX786516:JEX786521 JOT786516:JOT786521 JYP786516:JYP786521 KIL786516:KIL786521 KSH786516:KSH786521 LCD786516:LCD786521 LLZ786516:LLZ786521 LVV786516:LVV786521 MFR786516:MFR786521 MPN786516:MPN786521 MZJ786516:MZJ786521 NJF786516:NJF786521 NTB786516:NTB786521 OCX786516:OCX786521 OMT786516:OMT786521 OWP786516:OWP786521 PGL786516:PGL786521 PQH786516:PQH786521 QAD786516:QAD786521 QJZ786516:QJZ786521 QTV786516:QTV786521 RDR786516:RDR786521 RNN786516:RNN786521 RXJ786516:RXJ786521 SHF786516:SHF786521 SRB786516:SRB786521 TAX786516:TAX786521 TKT786516:TKT786521 TUP786516:TUP786521 UEL786516:UEL786521 UOH786516:UOH786521 UYD786516:UYD786521 VHZ786516:VHZ786521 VRV786516:VRV786521 WBR786516:WBR786521 WLN786516:WLN786521 WVJ786516:WVJ786521 B852052:B852057 ST852052:ST852057 ACP852052:ACP852057 AML852052:AML852057 AWH852052:AWH852057 BGD852052:BGD852057 BPZ852052:BPZ852057 BZV852052:BZV852057 CJR852052:CJR852057 CTN852052:CTN852057 DDJ852052:DDJ852057 DNF852052:DNF852057 DXB852052:DXB852057 EGX852052:EGX852057 EQT852052:EQT852057 FAP852052:FAP852057 FKL852052:FKL852057 FUH852052:FUH852057 GED852052:GED852057 GNZ852052:GNZ852057 GXV852052:GXV852057 HHR852052:HHR852057 HRN852052:HRN852057 IBJ852052:IBJ852057 ILF852052:ILF852057 IVB852052:IVB852057 JEX852052:JEX852057 JOT852052:JOT852057 JYP852052:JYP852057 KIL852052:KIL852057 KSH852052:KSH852057 LCD852052:LCD852057 LLZ852052:LLZ852057 LVV852052:LVV852057 MFR852052:MFR852057 MPN852052:MPN852057 MZJ852052:MZJ852057 NJF852052:NJF852057 NTB852052:NTB852057 OCX852052:OCX852057 OMT852052:OMT852057 OWP852052:OWP852057 PGL852052:PGL852057 PQH852052:PQH852057 QAD852052:QAD852057 QJZ852052:QJZ852057 QTV852052:QTV852057 RDR852052:RDR852057 RNN852052:RNN852057 RXJ852052:RXJ852057 SHF852052:SHF852057 SRB852052:SRB852057 TAX852052:TAX852057 TKT852052:TKT852057 TUP852052:TUP852057 UEL852052:UEL852057 UOH852052:UOH852057 UYD852052:UYD852057 VHZ852052:VHZ852057 VRV852052:VRV852057 WBR852052:WBR852057 WLN852052:WLN852057 WVJ852052:WVJ852057 B917588:B917593 ST917588:ST917593 ACP917588:ACP917593 AML917588:AML917593 AWH917588:AWH917593 BGD917588:BGD917593 BPZ917588:BPZ917593 BZV917588:BZV917593 CJR917588:CJR917593 CTN917588:CTN917593 DDJ917588:DDJ917593 DNF917588:DNF917593 DXB917588:DXB917593 EGX917588:EGX917593 EQT917588:EQT917593 FAP917588:FAP917593 FKL917588:FKL917593 FUH917588:FUH917593 GED917588:GED917593 GNZ917588:GNZ917593 GXV917588:GXV917593 HHR917588:HHR917593 HRN917588:HRN917593 IBJ917588:IBJ917593 ILF917588:ILF917593 IVB917588:IVB917593 JEX917588:JEX917593 JOT917588:JOT917593 JYP917588:JYP917593 KIL917588:KIL917593 KSH917588:KSH917593 LCD917588:LCD917593 LLZ917588:LLZ917593 LVV917588:LVV917593 MFR917588:MFR917593 MPN917588:MPN917593 MZJ917588:MZJ917593 NJF917588:NJF917593 NTB917588:NTB917593 OCX917588:OCX917593 OMT917588:OMT917593 OWP917588:OWP917593 PGL917588:PGL917593 PQH917588:PQH917593 QAD917588:QAD917593 QJZ917588:QJZ917593 QTV917588:QTV917593 RDR917588:RDR917593 RNN917588:RNN917593 RXJ917588:RXJ917593 SHF917588:SHF917593 SRB917588:SRB917593 TAX917588:TAX917593 TKT917588:TKT917593 TUP917588:TUP917593 UEL917588:UEL917593 UOH917588:UOH917593 UYD917588:UYD917593 VHZ917588:VHZ917593 VRV917588:VRV917593 WBR917588:WBR917593 WLN917588:WLN917593 WVJ917588:WVJ917593 B983124:B983129 ST983124:ST983129 ACP983124:ACP983129 AML983124:AML983129 AWH983124:AWH983129 BGD983124:BGD983129 BPZ983124:BPZ983129 BZV983124:BZV983129 CJR983124:CJR983129 CTN983124:CTN983129 DDJ983124:DDJ983129 DNF983124:DNF983129 DXB983124:DXB983129 EGX983124:EGX983129 EQT983124:EQT983129 FAP983124:FAP983129 FKL983124:FKL983129 FUH983124:FUH983129 GED983124:GED983129 GNZ983124:GNZ983129 GXV983124:GXV983129 HHR983124:HHR983129 HRN983124:HRN983129 IBJ983124:IBJ983129 ILF983124:ILF983129 IVB983124:IVB983129 JEX983124:JEX983129 JOT983124:JOT983129 JYP983124:JYP983129 KIL983124:KIL983129 KSH983124:KSH983129 LCD983124:LCD983129 LLZ983124:LLZ983129 LVV983124:LVV983129 MFR983124:MFR983129 MPN983124:MPN983129 MZJ983124:MZJ983129 NJF983124:NJF983129 NTB983124:NTB983129 OCX983124:OCX983129 OMT983124:OMT983129 OWP983124:OWP983129 PGL983124:PGL983129 PQH983124:PQH983129 QAD983124:QAD983129 QJZ983124:QJZ983129 QTV983124:QTV983129 RDR983124:RDR983129 RNN983124:RNN983129 RXJ983124:RXJ983129 SHF983124:SHF983129 SRB983124:SRB983129 TAX983124:TAX983129 TKT983124:TKT983129 TUP983124:TUP983129 UEL983124:UEL983129 UOH983124:UOH983129 UYD983124:UYD983129 VHZ983124:VHZ983129 VRV983124:VRV983129 WBR983124:WBR983129 WLN983124:WLN983129 WVJ983124:WVJ983129 UOK983182:UOK983190 JG138:JG146 TD138:TD146 ACZ138:ACZ146 AMV138:AMV146 AWR138:AWR146 BGN138:BGN146 BQJ138:BQJ146 CAF138:CAF146 CKB138:CKB146 CTX138:CTX146 DDT138:DDT146 DNP138:DNP146 DXL138:DXL146 EHH138:EHH146 ERD138:ERD146 FAZ138:FAZ146 FKV138:FKV146 FUR138:FUR146 GEN138:GEN146 GOJ138:GOJ146 GYF138:GYF146 HIB138:HIB146 HRX138:HRX146 IBT138:IBT146 ILP138:ILP146 IVL138:IVL146 JFH138:JFH146 JPD138:JPD146 JYZ138:JYZ146 KIV138:KIV146 KSR138:KSR146 LCN138:LCN146 LMJ138:LMJ146 LWF138:LWF146 MGB138:MGB146 MPX138:MPX146 MZT138:MZT146 NJP138:NJP146 NTL138:NTL146 ODH138:ODH146 OND138:OND146 OWZ138:OWZ146 PGV138:PGV146 PQR138:PQR146 QAN138:QAN146 QKJ138:QKJ146 QUF138:QUF146 REB138:REB146 RNX138:RNX146 RXT138:RXT146 SHP138:SHP146 SRL138:SRL146 TBH138:TBH146 TLD138:TLD146 TUZ138:TUZ146 UEV138:UEV146 UOR138:UOR146 UYN138:UYN146 VIJ138:VIJ146 VSF138:VSF146 WCB138:WCB146 WLX138:WLX146 WVT138:WVT146 L65678:L65686 JG65678:JG65686 TD65678:TD65686 ACZ65678:ACZ65686 AMV65678:AMV65686 AWR65678:AWR65686 BGN65678:BGN65686 BQJ65678:BQJ65686 CAF65678:CAF65686 CKB65678:CKB65686 CTX65678:CTX65686 DDT65678:DDT65686 DNP65678:DNP65686 DXL65678:DXL65686 EHH65678:EHH65686 ERD65678:ERD65686 FAZ65678:FAZ65686 FKV65678:FKV65686 FUR65678:FUR65686 GEN65678:GEN65686 GOJ65678:GOJ65686 GYF65678:GYF65686 HIB65678:HIB65686 HRX65678:HRX65686 IBT65678:IBT65686 ILP65678:ILP65686 IVL65678:IVL65686 JFH65678:JFH65686 JPD65678:JPD65686 JYZ65678:JYZ65686 KIV65678:KIV65686 KSR65678:KSR65686 LCN65678:LCN65686 LMJ65678:LMJ65686 LWF65678:LWF65686 MGB65678:MGB65686 MPX65678:MPX65686 MZT65678:MZT65686 NJP65678:NJP65686 NTL65678:NTL65686 ODH65678:ODH65686 OND65678:OND65686 OWZ65678:OWZ65686 PGV65678:PGV65686 PQR65678:PQR65686 QAN65678:QAN65686 QKJ65678:QKJ65686 QUF65678:QUF65686 REB65678:REB65686 RNX65678:RNX65686 RXT65678:RXT65686 SHP65678:SHP65686 SRL65678:SRL65686 TBH65678:TBH65686 TLD65678:TLD65686 TUZ65678:TUZ65686 UEV65678:UEV65686 UOR65678:UOR65686 UYN65678:UYN65686 VIJ65678:VIJ65686 VSF65678:VSF65686 WCB65678:WCB65686 WLX65678:WLX65686 WVT65678:WVT65686 L131214:L131222 JG131214:JG131222 TD131214:TD131222 ACZ131214:ACZ131222 AMV131214:AMV131222 AWR131214:AWR131222 BGN131214:BGN131222 BQJ131214:BQJ131222 CAF131214:CAF131222 CKB131214:CKB131222 CTX131214:CTX131222 DDT131214:DDT131222 DNP131214:DNP131222 DXL131214:DXL131222 EHH131214:EHH131222 ERD131214:ERD131222 FAZ131214:FAZ131222 FKV131214:FKV131222 FUR131214:FUR131222 GEN131214:GEN131222 GOJ131214:GOJ131222 GYF131214:GYF131222 HIB131214:HIB131222 HRX131214:HRX131222 IBT131214:IBT131222 ILP131214:ILP131222 IVL131214:IVL131222 JFH131214:JFH131222 JPD131214:JPD131222 JYZ131214:JYZ131222 KIV131214:KIV131222 KSR131214:KSR131222 LCN131214:LCN131222 LMJ131214:LMJ131222 LWF131214:LWF131222 MGB131214:MGB131222 MPX131214:MPX131222 MZT131214:MZT131222 NJP131214:NJP131222 NTL131214:NTL131222 ODH131214:ODH131222 OND131214:OND131222 OWZ131214:OWZ131222 PGV131214:PGV131222 PQR131214:PQR131222 QAN131214:QAN131222 QKJ131214:QKJ131222 QUF131214:QUF131222 REB131214:REB131222 RNX131214:RNX131222 RXT131214:RXT131222 SHP131214:SHP131222 SRL131214:SRL131222 TBH131214:TBH131222 TLD131214:TLD131222 TUZ131214:TUZ131222 UEV131214:UEV131222 UOR131214:UOR131222 UYN131214:UYN131222 VIJ131214:VIJ131222 VSF131214:VSF131222 WCB131214:WCB131222 WLX131214:WLX131222 WVT131214:WVT131222 L196750:L196758 JG196750:JG196758 TD196750:TD196758 ACZ196750:ACZ196758 AMV196750:AMV196758 AWR196750:AWR196758 BGN196750:BGN196758 BQJ196750:BQJ196758 CAF196750:CAF196758 CKB196750:CKB196758 CTX196750:CTX196758 DDT196750:DDT196758 DNP196750:DNP196758 DXL196750:DXL196758 EHH196750:EHH196758 ERD196750:ERD196758 FAZ196750:FAZ196758 FKV196750:FKV196758 FUR196750:FUR196758 GEN196750:GEN196758 GOJ196750:GOJ196758 GYF196750:GYF196758 HIB196750:HIB196758 HRX196750:HRX196758 IBT196750:IBT196758 ILP196750:ILP196758 IVL196750:IVL196758 JFH196750:JFH196758 JPD196750:JPD196758 JYZ196750:JYZ196758 KIV196750:KIV196758 KSR196750:KSR196758 LCN196750:LCN196758 LMJ196750:LMJ196758 LWF196750:LWF196758 MGB196750:MGB196758 MPX196750:MPX196758 MZT196750:MZT196758 NJP196750:NJP196758 NTL196750:NTL196758 ODH196750:ODH196758 OND196750:OND196758 OWZ196750:OWZ196758 PGV196750:PGV196758 PQR196750:PQR196758 QAN196750:QAN196758 QKJ196750:QKJ196758 QUF196750:QUF196758 REB196750:REB196758 RNX196750:RNX196758 RXT196750:RXT196758 SHP196750:SHP196758 SRL196750:SRL196758 TBH196750:TBH196758 TLD196750:TLD196758 TUZ196750:TUZ196758 UEV196750:UEV196758 UOR196750:UOR196758 UYN196750:UYN196758 VIJ196750:VIJ196758 VSF196750:VSF196758 WCB196750:WCB196758 WLX196750:WLX196758 WVT196750:WVT196758 L262286:L262294 JG262286:JG262294 TD262286:TD262294 ACZ262286:ACZ262294 AMV262286:AMV262294 AWR262286:AWR262294 BGN262286:BGN262294 BQJ262286:BQJ262294 CAF262286:CAF262294 CKB262286:CKB262294 CTX262286:CTX262294 DDT262286:DDT262294 DNP262286:DNP262294 DXL262286:DXL262294 EHH262286:EHH262294 ERD262286:ERD262294 FAZ262286:FAZ262294 FKV262286:FKV262294 FUR262286:FUR262294 GEN262286:GEN262294 GOJ262286:GOJ262294 GYF262286:GYF262294 HIB262286:HIB262294 HRX262286:HRX262294 IBT262286:IBT262294 ILP262286:ILP262294 IVL262286:IVL262294 JFH262286:JFH262294 JPD262286:JPD262294 JYZ262286:JYZ262294 KIV262286:KIV262294 KSR262286:KSR262294 LCN262286:LCN262294 LMJ262286:LMJ262294 LWF262286:LWF262294 MGB262286:MGB262294 MPX262286:MPX262294 MZT262286:MZT262294 NJP262286:NJP262294 NTL262286:NTL262294 ODH262286:ODH262294 OND262286:OND262294 OWZ262286:OWZ262294 PGV262286:PGV262294 PQR262286:PQR262294 QAN262286:QAN262294 QKJ262286:QKJ262294 QUF262286:QUF262294 REB262286:REB262294 RNX262286:RNX262294 RXT262286:RXT262294 SHP262286:SHP262294 SRL262286:SRL262294 TBH262286:TBH262294 TLD262286:TLD262294 TUZ262286:TUZ262294 UEV262286:UEV262294 UOR262286:UOR262294 UYN262286:UYN262294 VIJ262286:VIJ262294 VSF262286:VSF262294 WCB262286:WCB262294 WLX262286:WLX262294 WVT262286:WVT262294 L327822:L327830 JG327822:JG327830 TD327822:TD327830 ACZ327822:ACZ327830 AMV327822:AMV327830 AWR327822:AWR327830 BGN327822:BGN327830 BQJ327822:BQJ327830 CAF327822:CAF327830 CKB327822:CKB327830 CTX327822:CTX327830 DDT327822:DDT327830 DNP327822:DNP327830 DXL327822:DXL327830 EHH327822:EHH327830 ERD327822:ERD327830 FAZ327822:FAZ327830 FKV327822:FKV327830 FUR327822:FUR327830 GEN327822:GEN327830 GOJ327822:GOJ327830 GYF327822:GYF327830 HIB327822:HIB327830 HRX327822:HRX327830 IBT327822:IBT327830 ILP327822:ILP327830 IVL327822:IVL327830 JFH327822:JFH327830 JPD327822:JPD327830 JYZ327822:JYZ327830 KIV327822:KIV327830 KSR327822:KSR327830 LCN327822:LCN327830 LMJ327822:LMJ327830 LWF327822:LWF327830 MGB327822:MGB327830 MPX327822:MPX327830 MZT327822:MZT327830 NJP327822:NJP327830 NTL327822:NTL327830 ODH327822:ODH327830 OND327822:OND327830 OWZ327822:OWZ327830 PGV327822:PGV327830 PQR327822:PQR327830 QAN327822:QAN327830 QKJ327822:QKJ327830 QUF327822:QUF327830 REB327822:REB327830 RNX327822:RNX327830 RXT327822:RXT327830 SHP327822:SHP327830 SRL327822:SRL327830 TBH327822:TBH327830 TLD327822:TLD327830 TUZ327822:TUZ327830 UEV327822:UEV327830 UOR327822:UOR327830 UYN327822:UYN327830 VIJ327822:VIJ327830 VSF327822:VSF327830 WCB327822:WCB327830 WLX327822:WLX327830 WVT327822:WVT327830 L393358:L393366 JG393358:JG393366 TD393358:TD393366 ACZ393358:ACZ393366 AMV393358:AMV393366 AWR393358:AWR393366 BGN393358:BGN393366 BQJ393358:BQJ393366 CAF393358:CAF393366 CKB393358:CKB393366 CTX393358:CTX393366 DDT393358:DDT393366 DNP393358:DNP393366 DXL393358:DXL393366 EHH393358:EHH393366 ERD393358:ERD393366 FAZ393358:FAZ393366 FKV393358:FKV393366 FUR393358:FUR393366 GEN393358:GEN393366 GOJ393358:GOJ393366 GYF393358:GYF393366 HIB393358:HIB393366 HRX393358:HRX393366 IBT393358:IBT393366 ILP393358:ILP393366 IVL393358:IVL393366 JFH393358:JFH393366 JPD393358:JPD393366 JYZ393358:JYZ393366 KIV393358:KIV393366 KSR393358:KSR393366 LCN393358:LCN393366 LMJ393358:LMJ393366 LWF393358:LWF393366 MGB393358:MGB393366 MPX393358:MPX393366 MZT393358:MZT393366 NJP393358:NJP393366 NTL393358:NTL393366 ODH393358:ODH393366 OND393358:OND393366 OWZ393358:OWZ393366 PGV393358:PGV393366 PQR393358:PQR393366 QAN393358:QAN393366 QKJ393358:QKJ393366 QUF393358:QUF393366 REB393358:REB393366 RNX393358:RNX393366 RXT393358:RXT393366 SHP393358:SHP393366 SRL393358:SRL393366 TBH393358:TBH393366 TLD393358:TLD393366 TUZ393358:TUZ393366 UEV393358:UEV393366 UOR393358:UOR393366 UYN393358:UYN393366 VIJ393358:VIJ393366 VSF393358:VSF393366 WCB393358:WCB393366 WLX393358:WLX393366 WVT393358:WVT393366 L458894:L458902 JG458894:JG458902 TD458894:TD458902 ACZ458894:ACZ458902 AMV458894:AMV458902 AWR458894:AWR458902 BGN458894:BGN458902 BQJ458894:BQJ458902 CAF458894:CAF458902 CKB458894:CKB458902 CTX458894:CTX458902 DDT458894:DDT458902 DNP458894:DNP458902 DXL458894:DXL458902 EHH458894:EHH458902 ERD458894:ERD458902 FAZ458894:FAZ458902 FKV458894:FKV458902 FUR458894:FUR458902 GEN458894:GEN458902 GOJ458894:GOJ458902 GYF458894:GYF458902 HIB458894:HIB458902 HRX458894:HRX458902 IBT458894:IBT458902 ILP458894:ILP458902 IVL458894:IVL458902 JFH458894:JFH458902 JPD458894:JPD458902 JYZ458894:JYZ458902 KIV458894:KIV458902 KSR458894:KSR458902 LCN458894:LCN458902 LMJ458894:LMJ458902 LWF458894:LWF458902 MGB458894:MGB458902 MPX458894:MPX458902 MZT458894:MZT458902 NJP458894:NJP458902 NTL458894:NTL458902 ODH458894:ODH458902 OND458894:OND458902 OWZ458894:OWZ458902 PGV458894:PGV458902 PQR458894:PQR458902 QAN458894:QAN458902 QKJ458894:QKJ458902 QUF458894:QUF458902 REB458894:REB458902 RNX458894:RNX458902 RXT458894:RXT458902 SHP458894:SHP458902 SRL458894:SRL458902 TBH458894:TBH458902 TLD458894:TLD458902 TUZ458894:TUZ458902 UEV458894:UEV458902 UOR458894:UOR458902 UYN458894:UYN458902 VIJ458894:VIJ458902 VSF458894:VSF458902 WCB458894:WCB458902 WLX458894:WLX458902 WVT458894:WVT458902 L524430:L524438 JG524430:JG524438 TD524430:TD524438 ACZ524430:ACZ524438 AMV524430:AMV524438 AWR524430:AWR524438 BGN524430:BGN524438 BQJ524430:BQJ524438 CAF524430:CAF524438 CKB524430:CKB524438 CTX524430:CTX524438 DDT524430:DDT524438 DNP524430:DNP524438 DXL524430:DXL524438 EHH524430:EHH524438 ERD524430:ERD524438 FAZ524430:FAZ524438 FKV524430:FKV524438 FUR524430:FUR524438 GEN524430:GEN524438 GOJ524430:GOJ524438 GYF524430:GYF524438 HIB524430:HIB524438 HRX524430:HRX524438 IBT524430:IBT524438 ILP524430:ILP524438 IVL524430:IVL524438 JFH524430:JFH524438 JPD524430:JPD524438 JYZ524430:JYZ524438 KIV524430:KIV524438 KSR524430:KSR524438 LCN524430:LCN524438 LMJ524430:LMJ524438 LWF524430:LWF524438 MGB524430:MGB524438 MPX524430:MPX524438 MZT524430:MZT524438 NJP524430:NJP524438 NTL524430:NTL524438 ODH524430:ODH524438 OND524430:OND524438 OWZ524430:OWZ524438 PGV524430:PGV524438 PQR524430:PQR524438 QAN524430:QAN524438 QKJ524430:QKJ524438 QUF524430:QUF524438 REB524430:REB524438 RNX524430:RNX524438 RXT524430:RXT524438 SHP524430:SHP524438 SRL524430:SRL524438 TBH524430:TBH524438 TLD524430:TLD524438 TUZ524430:TUZ524438 UEV524430:UEV524438 UOR524430:UOR524438 UYN524430:UYN524438 VIJ524430:VIJ524438 VSF524430:VSF524438 WCB524430:WCB524438 WLX524430:WLX524438 WVT524430:WVT524438 L589966:L589974 JG589966:JG589974 TD589966:TD589974 ACZ589966:ACZ589974 AMV589966:AMV589974 AWR589966:AWR589974 BGN589966:BGN589974 BQJ589966:BQJ589974 CAF589966:CAF589974 CKB589966:CKB589974 CTX589966:CTX589974 DDT589966:DDT589974 DNP589966:DNP589974 DXL589966:DXL589974 EHH589966:EHH589974 ERD589966:ERD589974 FAZ589966:FAZ589974 FKV589966:FKV589974 FUR589966:FUR589974 GEN589966:GEN589974 GOJ589966:GOJ589974 GYF589966:GYF589974 HIB589966:HIB589974 HRX589966:HRX589974 IBT589966:IBT589974 ILP589966:ILP589974 IVL589966:IVL589974 JFH589966:JFH589974 JPD589966:JPD589974 JYZ589966:JYZ589974 KIV589966:KIV589974 KSR589966:KSR589974 LCN589966:LCN589974 LMJ589966:LMJ589974 LWF589966:LWF589974 MGB589966:MGB589974 MPX589966:MPX589974 MZT589966:MZT589974 NJP589966:NJP589974 NTL589966:NTL589974 ODH589966:ODH589974 OND589966:OND589974 OWZ589966:OWZ589974 PGV589966:PGV589974 PQR589966:PQR589974 QAN589966:QAN589974 QKJ589966:QKJ589974 QUF589966:QUF589974 REB589966:REB589974 RNX589966:RNX589974 RXT589966:RXT589974 SHP589966:SHP589974 SRL589966:SRL589974 TBH589966:TBH589974 TLD589966:TLD589974 TUZ589966:TUZ589974 UEV589966:UEV589974 UOR589966:UOR589974 UYN589966:UYN589974 VIJ589966:VIJ589974 VSF589966:VSF589974 WCB589966:WCB589974 WLX589966:WLX589974 WVT589966:WVT589974 L655502:L655510 JG655502:JG655510 TD655502:TD655510 ACZ655502:ACZ655510 AMV655502:AMV655510 AWR655502:AWR655510 BGN655502:BGN655510 BQJ655502:BQJ655510 CAF655502:CAF655510 CKB655502:CKB655510 CTX655502:CTX655510 DDT655502:DDT655510 DNP655502:DNP655510 DXL655502:DXL655510 EHH655502:EHH655510 ERD655502:ERD655510 FAZ655502:FAZ655510 FKV655502:FKV655510 FUR655502:FUR655510 GEN655502:GEN655510 GOJ655502:GOJ655510 GYF655502:GYF655510 HIB655502:HIB655510 HRX655502:HRX655510 IBT655502:IBT655510 ILP655502:ILP655510 IVL655502:IVL655510 JFH655502:JFH655510 JPD655502:JPD655510 JYZ655502:JYZ655510 KIV655502:KIV655510 KSR655502:KSR655510 LCN655502:LCN655510 LMJ655502:LMJ655510 LWF655502:LWF655510 MGB655502:MGB655510 MPX655502:MPX655510 MZT655502:MZT655510 NJP655502:NJP655510 NTL655502:NTL655510 ODH655502:ODH655510 OND655502:OND655510 OWZ655502:OWZ655510 PGV655502:PGV655510 PQR655502:PQR655510 QAN655502:QAN655510 QKJ655502:QKJ655510 QUF655502:QUF655510 REB655502:REB655510 RNX655502:RNX655510 RXT655502:RXT655510 SHP655502:SHP655510 SRL655502:SRL655510 TBH655502:TBH655510 TLD655502:TLD655510 TUZ655502:TUZ655510 UEV655502:UEV655510 UOR655502:UOR655510 UYN655502:UYN655510 VIJ655502:VIJ655510 VSF655502:VSF655510 WCB655502:WCB655510 WLX655502:WLX655510 WVT655502:WVT655510 L721038:L721046 JG721038:JG721046 TD721038:TD721046 ACZ721038:ACZ721046 AMV721038:AMV721046 AWR721038:AWR721046 BGN721038:BGN721046 BQJ721038:BQJ721046 CAF721038:CAF721046 CKB721038:CKB721046 CTX721038:CTX721046 DDT721038:DDT721046 DNP721038:DNP721046 DXL721038:DXL721046 EHH721038:EHH721046 ERD721038:ERD721046 FAZ721038:FAZ721046 FKV721038:FKV721046 FUR721038:FUR721046 GEN721038:GEN721046 GOJ721038:GOJ721046 GYF721038:GYF721046 HIB721038:HIB721046 HRX721038:HRX721046 IBT721038:IBT721046 ILP721038:ILP721046 IVL721038:IVL721046 JFH721038:JFH721046 JPD721038:JPD721046 JYZ721038:JYZ721046 KIV721038:KIV721046 KSR721038:KSR721046 LCN721038:LCN721046 LMJ721038:LMJ721046 LWF721038:LWF721046 MGB721038:MGB721046 MPX721038:MPX721046 MZT721038:MZT721046 NJP721038:NJP721046 NTL721038:NTL721046 ODH721038:ODH721046 OND721038:OND721046 OWZ721038:OWZ721046 PGV721038:PGV721046 PQR721038:PQR721046 QAN721038:QAN721046 QKJ721038:QKJ721046 QUF721038:QUF721046 REB721038:REB721046 RNX721038:RNX721046 RXT721038:RXT721046 SHP721038:SHP721046 SRL721038:SRL721046 TBH721038:TBH721046 TLD721038:TLD721046 TUZ721038:TUZ721046 UEV721038:UEV721046 UOR721038:UOR721046 UYN721038:UYN721046 VIJ721038:VIJ721046 VSF721038:VSF721046 WCB721038:WCB721046 WLX721038:WLX721046 WVT721038:WVT721046 L786574:L786582 JG786574:JG786582 TD786574:TD786582 ACZ786574:ACZ786582 AMV786574:AMV786582 AWR786574:AWR786582 BGN786574:BGN786582 BQJ786574:BQJ786582 CAF786574:CAF786582 CKB786574:CKB786582 CTX786574:CTX786582 DDT786574:DDT786582 DNP786574:DNP786582 DXL786574:DXL786582 EHH786574:EHH786582 ERD786574:ERD786582 FAZ786574:FAZ786582 FKV786574:FKV786582 FUR786574:FUR786582 GEN786574:GEN786582 GOJ786574:GOJ786582 GYF786574:GYF786582 HIB786574:HIB786582 HRX786574:HRX786582 IBT786574:IBT786582 ILP786574:ILP786582 IVL786574:IVL786582 JFH786574:JFH786582 JPD786574:JPD786582 JYZ786574:JYZ786582 KIV786574:KIV786582 KSR786574:KSR786582 LCN786574:LCN786582 LMJ786574:LMJ786582 LWF786574:LWF786582 MGB786574:MGB786582 MPX786574:MPX786582 MZT786574:MZT786582 NJP786574:NJP786582 NTL786574:NTL786582 ODH786574:ODH786582 OND786574:OND786582 OWZ786574:OWZ786582 PGV786574:PGV786582 PQR786574:PQR786582 QAN786574:QAN786582 QKJ786574:QKJ786582 QUF786574:QUF786582 REB786574:REB786582 RNX786574:RNX786582 RXT786574:RXT786582 SHP786574:SHP786582 SRL786574:SRL786582 TBH786574:TBH786582 TLD786574:TLD786582 TUZ786574:TUZ786582 UEV786574:UEV786582 UOR786574:UOR786582 UYN786574:UYN786582 VIJ786574:VIJ786582 VSF786574:VSF786582 WCB786574:WCB786582 WLX786574:WLX786582 WVT786574:WVT786582 L852110:L852118 JG852110:JG852118 TD852110:TD852118 ACZ852110:ACZ852118 AMV852110:AMV852118 AWR852110:AWR852118 BGN852110:BGN852118 BQJ852110:BQJ852118 CAF852110:CAF852118 CKB852110:CKB852118 CTX852110:CTX852118 DDT852110:DDT852118 DNP852110:DNP852118 DXL852110:DXL852118 EHH852110:EHH852118 ERD852110:ERD852118 FAZ852110:FAZ852118 FKV852110:FKV852118 FUR852110:FUR852118 GEN852110:GEN852118 GOJ852110:GOJ852118 GYF852110:GYF852118 HIB852110:HIB852118 HRX852110:HRX852118 IBT852110:IBT852118 ILP852110:ILP852118 IVL852110:IVL852118 JFH852110:JFH852118 JPD852110:JPD852118 JYZ852110:JYZ852118 KIV852110:KIV852118 KSR852110:KSR852118 LCN852110:LCN852118 LMJ852110:LMJ852118 LWF852110:LWF852118 MGB852110:MGB852118 MPX852110:MPX852118 MZT852110:MZT852118 NJP852110:NJP852118 NTL852110:NTL852118 ODH852110:ODH852118 OND852110:OND852118 OWZ852110:OWZ852118 PGV852110:PGV852118 PQR852110:PQR852118 QAN852110:QAN852118 QKJ852110:QKJ852118 QUF852110:QUF852118 REB852110:REB852118 RNX852110:RNX852118 RXT852110:RXT852118 SHP852110:SHP852118 SRL852110:SRL852118 TBH852110:TBH852118 TLD852110:TLD852118 TUZ852110:TUZ852118 UEV852110:UEV852118 UOR852110:UOR852118 UYN852110:UYN852118 VIJ852110:VIJ852118 VSF852110:VSF852118 WCB852110:WCB852118 WLX852110:WLX852118 WVT852110:WVT852118 L917646:L917654 JG917646:JG917654 TD917646:TD917654 ACZ917646:ACZ917654 AMV917646:AMV917654 AWR917646:AWR917654 BGN917646:BGN917654 BQJ917646:BQJ917654 CAF917646:CAF917654 CKB917646:CKB917654 CTX917646:CTX917654 DDT917646:DDT917654 DNP917646:DNP917654 DXL917646:DXL917654 EHH917646:EHH917654 ERD917646:ERD917654 FAZ917646:FAZ917654 FKV917646:FKV917654 FUR917646:FUR917654 GEN917646:GEN917654 GOJ917646:GOJ917654 GYF917646:GYF917654 HIB917646:HIB917654 HRX917646:HRX917654 IBT917646:IBT917654 ILP917646:ILP917654 IVL917646:IVL917654 JFH917646:JFH917654 JPD917646:JPD917654 JYZ917646:JYZ917654 KIV917646:KIV917654 KSR917646:KSR917654 LCN917646:LCN917654 LMJ917646:LMJ917654 LWF917646:LWF917654 MGB917646:MGB917654 MPX917646:MPX917654 MZT917646:MZT917654 NJP917646:NJP917654 NTL917646:NTL917654 ODH917646:ODH917654 OND917646:OND917654 OWZ917646:OWZ917654 PGV917646:PGV917654 PQR917646:PQR917654 QAN917646:QAN917654 QKJ917646:QKJ917654 QUF917646:QUF917654 REB917646:REB917654 RNX917646:RNX917654 RXT917646:RXT917654 SHP917646:SHP917654 SRL917646:SRL917654 TBH917646:TBH917654 TLD917646:TLD917654 TUZ917646:TUZ917654 UEV917646:UEV917654 UOR917646:UOR917654 UYN917646:UYN917654 VIJ917646:VIJ917654 VSF917646:VSF917654 WCB917646:WCB917654 WLX917646:WLX917654 WVT917646:WVT917654 L983182:L983190 JG983182:JG983190 TD983182:TD983190 ACZ983182:ACZ983190 AMV983182:AMV983190 AWR983182:AWR983190 BGN983182:BGN983190 BQJ983182:BQJ983190 CAF983182:CAF983190 CKB983182:CKB983190 CTX983182:CTX983190 DDT983182:DDT983190 DNP983182:DNP983190 DXL983182:DXL983190 EHH983182:EHH983190 ERD983182:ERD983190 FAZ983182:FAZ983190 FKV983182:FKV983190 FUR983182:FUR983190 GEN983182:GEN983190 GOJ983182:GOJ983190 GYF983182:GYF983190 HIB983182:HIB983190 HRX983182:HRX983190 IBT983182:IBT983190 ILP983182:ILP983190 IVL983182:IVL983190 JFH983182:JFH983190 JPD983182:JPD983190 JYZ983182:JYZ983190 KIV983182:KIV983190 KSR983182:KSR983190 LCN983182:LCN983190 LMJ983182:LMJ983190 LWF983182:LWF983190 MGB983182:MGB983190 MPX983182:MPX983190 MZT983182:MZT983190 NJP983182:NJP983190 NTL983182:NTL983190 ODH983182:ODH983190 OND983182:OND983190 OWZ983182:OWZ983190 PGV983182:PGV983190 PQR983182:PQR983190 QAN983182:QAN983190 QKJ983182:QKJ983190 QUF983182:QUF983190 REB983182:REB983190 RNX983182:RNX983190 RXT983182:RXT983190 SHP983182:SHP983190 SRL983182:SRL983190 TBH983182:TBH983190 TLD983182:TLD983190 TUZ983182:TUZ983190 UEV983182:UEV983190 UOR983182:UOR983190 UYN983182:UYN983190 VIJ983182:VIJ983190 VSF983182:VSF983190 WCB983182:WCB983190 WLX983182:WLX983190 WVT983182:WVT983190 UYG983182:UYG983190 JC138:JC146 SZ138:SZ146 ACV138:ACV146 AMR138:AMR146 AWN138:AWN146 BGJ138:BGJ146 BQF138:BQF146 CAB138:CAB146 CJX138:CJX146 CTT138:CTT146 DDP138:DDP146 DNL138:DNL146 DXH138:DXH146 EHD138:EHD146 EQZ138:EQZ146 FAV138:FAV146 FKR138:FKR146 FUN138:FUN146 GEJ138:GEJ146 GOF138:GOF146 GYB138:GYB146 HHX138:HHX146 HRT138:HRT146 IBP138:IBP146 ILL138:ILL146 IVH138:IVH146 JFD138:JFD146 JOZ138:JOZ146 JYV138:JYV146 KIR138:KIR146 KSN138:KSN146 LCJ138:LCJ146 LMF138:LMF146 LWB138:LWB146 MFX138:MFX146 MPT138:MPT146 MZP138:MZP146 NJL138:NJL146 NTH138:NTH146 ODD138:ODD146 OMZ138:OMZ146 OWV138:OWV146 PGR138:PGR146 PQN138:PQN146 QAJ138:QAJ146 QKF138:QKF146 QUB138:QUB146 RDX138:RDX146 RNT138:RNT146 RXP138:RXP146 SHL138:SHL146 SRH138:SRH146 TBD138:TBD146 TKZ138:TKZ146 TUV138:TUV146 UER138:UER146 UON138:UON146 UYJ138:UYJ146 VIF138:VIF146 VSB138:VSB146 WBX138:WBX146 WLT138:WLT146 WVP138:WVP146 H65678:H65686 JC65678:JC65686 SZ65678:SZ65686 ACV65678:ACV65686 AMR65678:AMR65686 AWN65678:AWN65686 BGJ65678:BGJ65686 BQF65678:BQF65686 CAB65678:CAB65686 CJX65678:CJX65686 CTT65678:CTT65686 DDP65678:DDP65686 DNL65678:DNL65686 DXH65678:DXH65686 EHD65678:EHD65686 EQZ65678:EQZ65686 FAV65678:FAV65686 FKR65678:FKR65686 FUN65678:FUN65686 GEJ65678:GEJ65686 GOF65678:GOF65686 GYB65678:GYB65686 HHX65678:HHX65686 HRT65678:HRT65686 IBP65678:IBP65686 ILL65678:ILL65686 IVH65678:IVH65686 JFD65678:JFD65686 JOZ65678:JOZ65686 JYV65678:JYV65686 KIR65678:KIR65686 KSN65678:KSN65686 LCJ65678:LCJ65686 LMF65678:LMF65686 LWB65678:LWB65686 MFX65678:MFX65686 MPT65678:MPT65686 MZP65678:MZP65686 NJL65678:NJL65686 NTH65678:NTH65686 ODD65678:ODD65686 OMZ65678:OMZ65686 OWV65678:OWV65686 PGR65678:PGR65686 PQN65678:PQN65686 QAJ65678:QAJ65686 QKF65678:QKF65686 QUB65678:QUB65686 RDX65678:RDX65686 RNT65678:RNT65686 RXP65678:RXP65686 SHL65678:SHL65686 SRH65678:SRH65686 TBD65678:TBD65686 TKZ65678:TKZ65686 TUV65678:TUV65686 UER65678:UER65686 UON65678:UON65686 UYJ65678:UYJ65686 VIF65678:VIF65686 VSB65678:VSB65686 WBX65678:WBX65686 WLT65678:WLT65686 WVP65678:WVP65686 H131214:H131222 JC131214:JC131222 SZ131214:SZ131222 ACV131214:ACV131222 AMR131214:AMR131222 AWN131214:AWN131222 BGJ131214:BGJ131222 BQF131214:BQF131222 CAB131214:CAB131222 CJX131214:CJX131222 CTT131214:CTT131222 DDP131214:DDP131222 DNL131214:DNL131222 DXH131214:DXH131222 EHD131214:EHD131222 EQZ131214:EQZ131222 FAV131214:FAV131222 FKR131214:FKR131222 FUN131214:FUN131222 GEJ131214:GEJ131222 GOF131214:GOF131222 GYB131214:GYB131222 HHX131214:HHX131222 HRT131214:HRT131222 IBP131214:IBP131222 ILL131214:ILL131222 IVH131214:IVH131222 JFD131214:JFD131222 JOZ131214:JOZ131222 JYV131214:JYV131222 KIR131214:KIR131222 KSN131214:KSN131222 LCJ131214:LCJ131222 LMF131214:LMF131222 LWB131214:LWB131222 MFX131214:MFX131222 MPT131214:MPT131222 MZP131214:MZP131222 NJL131214:NJL131222 NTH131214:NTH131222 ODD131214:ODD131222 OMZ131214:OMZ131222 OWV131214:OWV131222 PGR131214:PGR131222 PQN131214:PQN131222 QAJ131214:QAJ131222 QKF131214:QKF131222 QUB131214:QUB131222 RDX131214:RDX131222 RNT131214:RNT131222 RXP131214:RXP131222 SHL131214:SHL131222 SRH131214:SRH131222 TBD131214:TBD131222 TKZ131214:TKZ131222 TUV131214:TUV131222 UER131214:UER131222 UON131214:UON131222 UYJ131214:UYJ131222 VIF131214:VIF131222 VSB131214:VSB131222 WBX131214:WBX131222 WLT131214:WLT131222 WVP131214:WVP131222 H196750:H196758 JC196750:JC196758 SZ196750:SZ196758 ACV196750:ACV196758 AMR196750:AMR196758 AWN196750:AWN196758 BGJ196750:BGJ196758 BQF196750:BQF196758 CAB196750:CAB196758 CJX196750:CJX196758 CTT196750:CTT196758 DDP196750:DDP196758 DNL196750:DNL196758 DXH196750:DXH196758 EHD196750:EHD196758 EQZ196750:EQZ196758 FAV196750:FAV196758 FKR196750:FKR196758 FUN196750:FUN196758 GEJ196750:GEJ196758 GOF196750:GOF196758 GYB196750:GYB196758 HHX196750:HHX196758 HRT196750:HRT196758 IBP196750:IBP196758 ILL196750:ILL196758 IVH196750:IVH196758 JFD196750:JFD196758 JOZ196750:JOZ196758 JYV196750:JYV196758 KIR196750:KIR196758 KSN196750:KSN196758 LCJ196750:LCJ196758 LMF196750:LMF196758 LWB196750:LWB196758 MFX196750:MFX196758 MPT196750:MPT196758 MZP196750:MZP196758 NJL196750:NJL196758 NTH196750:NTH196758 ODD196750:ODD196758 OMZ196750:OMZ196758 OWV196750:OWV196758 PGR196750:PGR196758 PQN196750:PQN196758 QAJ196750:QAJ196758 QKF196750:QKF196758 QUB196750:QUB196758 RDX196750:RDX196758 RNT196750:RNT196758 RXP196750:RXP196758 SHL196750:SHL196758 SRH196750:SRH196758 TBD196750:TBD196758 TKZ196750:TKZ196758 TUV196750:TUV196758 UER196750:UER196758 UON196750:UON196758 UYJ196750:UYJ196758 VIF196750:VIF196758 VSB196750:VSB196758 WBX196750:WBX196758 WLT196750:WLT196758 WVP196750:WVP196758 H262286:H262294 JC262286:JC262294 SZ262286:SZ262294 ACV262286:ACV262294 AMR262286:AMR262294 AWN262286:AWN262294 BGJ262286:BGJ262294 BQF262286:BQF262294 CAB262286:CAB262294 CJX262286:CJX262294 CTT262286:CTT262294 DDP262286:DDP262294 DNL262286:DNL262294 DXH262286:DXH262294 EHD262286:EHD262294 EQZ262286:EQZ262294 FAV262286:FAV262294 FKR262286:FKR262294 FUN262286:FUN262294 GEJ262286:GEJ262294 GOF262286:GOF262294 GYB262286:GYB262294 HHX262286:HHX262294 HRT262286:HRT262294 IBP262286:IBP262294 ILL262286:ILL262294 IVH262286:IVH262294 JFD262286:JFD262294 JOZ262286:JOZ262294 JYV262286:JYV262294 KIR262286:KIR262294 KSN262286:KSN262294 LCJ262286:LCJ262294 LMF262286:LMF262294 LWB262286:LWB262294 MFX262286:MFX262294 MPT262286:MPT262294 MZP262286:MZP262294 NJL262286:NJL262294 NTH262286:NTH262294 ODD262286:ODD262294 OMZ262286:OMZ262294 OWV262286:OWV262294 PGR262286:PGR262294 PQN262286:PQN262294 QAJ262286:QAJ262294 QKF262286:QKF262294 QUB262286:QUB262294 RDX262286:RDX262294 RNT262286:RNT262294 RXP262286:RXP262294 SHL262286:SHL262294 SRH262286:SRH262294 TBD262286:TBD262294 TKZ262286:TKZ262294 TUV262286:TUV262294 UER262286:UER262294 UON262286:UON262294 UYJ262286:UYJ262294 VIF262286:VIF262294 VSB262286:VSB262294 WBX262286:WBX262294 WLT262286:WLT262294 WVP262286:WVP262294 H327822:H327830 JC327822:JC327830 SZ327822:SZ327830 ACV327822:ACV327830 AMR327822:AMR327830 AWN327822:AWN327830 BGJ327822:BGJ327830 BQF327822:BQF327830 CAB327822:CAB327830 CJX327822:CJX327830 CTT327822:CTT327830 DDP327822:DDP327830 DNL327822:DNL327830 DXH327822:DXH327830 EHD327822:EHD327830 EQZ327822:EQZ327830 FAV327822:FAV327830 FKR327822:FKR327830 FUN327822:FUN327830 GEJ327822:GEJ327830 GOF327822:GOF327830 GYB327822:GYB327830 HHX327822:HHX327830 HRT327822:HRT327830 IBP327822:IBP327830 ILL327822:ILL327830 IVH327822:IVH327830 JFD327822:JFD327830 JOZ327822:JOZ327830 JYV327822:JYV327830 KIR327822:KIR327830 KSN327822:KSN327830 LCJ327822:LCJ327830 LMF327822:LMF327830 LWB327822:LWB327830 MFX327822:MFX327830 MPT327822:MPT327830 MZP327822:MZP327830 NJL327822:NJL327830 NTH327822:NTH327830 ODD327822:ODD327830 OMZ327822:OMZ327830 OWV327822:OWV327830 PGR327822:PGR327830 PQN327822:PQN327830 QAJ327822:QAJ327830 QKF327822:QKF327830 QUB327822:QUB327830 RDX327822:RDX327830 RNT327822:RNT327830 RXP327822:RXP327830 SHL327822:SHL327830 SRH327822:SRH327830 TBD327822:TBD327830 TKZ327822:TKZ327830 TUV327822:TUV327830 UER327822:UER327830 UON327822:UON327830 UYJ327822:UYJ327830 VIF327822:VIF327830 VSB327822:VSB327830 WBX327822:WBX327830 WLT327822:WLT327830 WVP327822:WVP327830 H393358:H393366 JC393358:JC393366 SZ393358:SZ393366 ACV393358:ACV393366 AMR393358:AMR393366 AWN393358:AWN393366 BGJ393358:BGJ393366 BQF393358:BQF393366 CAB393358:CAB393366 CJX393358:CJX393366 CTT393358:CTT393366 DDP393358:DDP393366 DNL393358:DNL393366 DXH393358:DXH393366 EHD393358:EHD393366 EQZ393358:EQZ393366 FAV393358:FAV393366 FKR393358:FKR393366 FUN393358:FUN393366 GEJ393358:GEJ393366 GOF393358:GOF393366 GYB393358:GYB393366 HHX393358:HHX393366 HRT393358:HRT393366 IBP393358:IBP393366 ILL393358:ILL393366 IVH393358:IVH393366 JFD393358:JFD393366 JOZ393358:JOZ393366 JYV393358:JYV393366 KIR393358:KIR393366 KSN393358:KSN393366 LCJ393358:LCJ393366 LMF393358:LMF393366 LWB393358:LWB393366 MFX393358:MFX393366 MPT393358:MPT393366 MZP393358:MZP393366 NJL393358:NJL393366 NTH393358:NTH393366 ODD393358:ODD393366 OMZ393358:OMZ393366 OWV393358:OWV393366 PGR393358:PGR393366 PQN393358:PQN393366 QAJ393358:QAJ393366 QKF393358:QKF393366 QUB393358:QUB393366 RDX393358:RDX393366 RNT393358:RNT393366 RXP393358:RXP393366 SHL393358:SHL393366 SRH393358:SRH393366 TBD393358:TBD393366 TKZ393358:TKZ393366 TUV393358:TUV393366 UER393358:UER393366 UON393358:UON393366 UYJ393358:UYJ393366 VIF393358:VIF393366 VSB393358:VSB393366 WBX393358:WBX393366 WLT393358:WLT393366 WVP393358:WVP393366 H458894:H458902 JC458894:JC458902 SZ458894:SZ458902 ACV458894:ACV458902 AMR458894:AMR458902 AWN458894:AWN458902 BGJ458894:BGJ458902 BQF458894:BQF458902 CAB458894:CAB458902 CJX458894:CJX458902 CTT458894:CTT458902 DDP458894:DDP458902 DNL458894:DNL458902 DXH458894:DXH458902 EHD458894:EHD458902 EQZ458894:EQZ458902 FAV458894:FAV458902 FKR458894:FKR458902 FUN458894:FUN458902 GEJ458894:GEJ458902 GOF458894:GOF458902 GYB458894:GYB458902 HHX458894:HHX458902 HRT458894:HRT458902 IBP458894:IBP458902 ILL458894:ILL458902 IVH458894:IVH458902 JFD458894:JFD458902 JOZ458894:JOZ458902 JYV458894:JYV458902 KIR458894:KIR458902 KSN458894:KSN458902 LCJ458894:LCJ458902 LMF458894:LMF458902 LWB458894:LWB458902 MFX458894:MFX458902 MPT458894:MPT458902 MZP458894:MZP458902 NJL458894:NJL458902 NTH458894:NTH458902 ODD458894:ODD458902 OMZ458894:OMZ458902 OWV458894:OWV458902 PGR458894:PGR458902 PQN458894:PQN458902 QAJ458894:QAJ458902 QKF458894:QKF458902 QUB458894:QUB458902 RDX458894:RDX458902 RNT458894:RNT458902 RXP458894:RXP458902 SHL458894:SHL458902 SRH458894:SRH458902 TBD458894:TBD458902 TKZ458894:TKZ458902 TUV458894:TUV458902 UER458894:UER458902 UON458894:UON458902 UYJ458894:UYJ458902 VIF458894:VIF458902 VSB458894:VSB458902 WBX458894:WBX458902 WLT458894:WLT458902 WVP458894:WVP458902 H524430:H524438 JC524430:JC524438 SZ524430:SZ524438 ACV524430:ACV524438 AMR524430:AMR524438 AWN524430:AWN524438 BGJ524430:BGJ524438 BQF524430:BQF524438 CAB524430:CAB524438 CJX524430:CJX524438 CTT524430:CTT524438 DDP524430:DDP524438 DNL524430:DNL524438 DXH524430:DXH524438 EHD524430:EHD524438 EQZ524430:EQZ524438 FAV524430:FAV524438 FKR524430:FKR524438 FUN524430:FUN524438 GEJ524430:GEJ524438 GOF524430:GOF524438 GYB524430:GYB524438 HHX524430:HHX524438 HRT524430:HRT524438 IBP524430:IBP524438 ILL524430:ILL524438 IVH524430:IVH524438 JFD524430:JFD524438 JOZ524430:JOZ524438 JYV524430:JYV524438 KIR524430:KIR524438 KSN524430:KSN524438 LCJ524430:LCJ524438 LMF524430:LMF524438 LWB524430:LWB524438 MFX524430:MFX524438 MPT524430:MPT524438 MZP524430:MZP524438 NJL524430:NJL524438 NTH524430:NTH524438 ODD524430:ODD524438 OMZ524430:OMZ524438 OWV524430:OWV524438 PGR524430:PGR524438 PQN524430:PQN524438 QAJ524430:QAJ524438 QKF524430:QKF524438 QUB524430:QUB524438 RDX524430:RDX524438 RNT524430:RNT524438 RXP524430:RXP524438 SHL524430:SHL524438 SRH524430:SRH524438 TBD524430:TBD524438 TKZ524430:TKZ524438 TUV524430:TUV524438 UER524430:UER524438 UON524430:UON524438 UYJ524430:UYJ524438 VIF524430:VIF524438 VSB524430:VSB524438 WBX524430:WBX524438 WLT524430:WLT524438 WVP524430:WVP524438 H589966:H589974 JC589966:JC589974 SZ589966:SZ589974 ACV589966:ACV589974 AMR589966:AMR589974 AWN589966:AWN589974 BGJ589966:BGJ589974 BQF589966:BQF589974 CAB589966:CAB589974 CJX589966:CJX589974 CTT589966:CTT589974 DDP589966:DDP589974 DNL589966:DNL589974 DXH589966:DXH589974 EHD589966:EHD589974 EQZ589966:EQZ589974 FAV589966:FAV589974 FKR589966:FKR589974 FUN589966:FUN589974 GEJ589966:GEJ589974 GOF589966:GOF589974 GYB589966:GYB589974 HHX589966:HHX589974 HRT589966:HRT589974 IBP589966:IBP589974 ILL589966:ILL589974 IVH589966:IVH589974 JFD589966:JFD589974 JOZ589966:JOZ589974 JYV589966:JYV589974 KIR589966:KIR589974 KSN589966:KSN589974 LCJ589966:LCJ589974 LMF589966:LMF589974 LWB589966:LWB589974 MFX589966:MFX589974 MPT589966:MPT589974 MZP589966:MZP589974 NJL589966:NJL589974 NTH589966:NTH589974 ODD589966:ODD589974 OMZ589966:OMZ589974 OWV589966:OWV589974 PGR589966:PGR589974 PQN589966:PQN589974 QAJ589966:QAJ589974 QKF589966:QKF589974 QUB589966:QUB589974 RDX589966:RDX589974 RNT589966:RNT589974 RXP589966:RXP589974 SHL589966:SHL589974 SRH589966:SRH589974 TBD589966:TBD589974 TKZ589966:TKZ589974 TUV589966:TUV589974 UER589966:UER589974 UON589966:UON589974 UYJ589966:UYJ589974 VIF589966:VIF589974 VSB589966:VSB589974 WBX589966:WBX589974 WLT589966:WLT589974 WVP589966:WVP589974 H655502:H655510 JC655502:JC655510 SZ655502:SZ655510 ACV655502:ACV655510 AMR655502:AMR655510 AWN655502:AWN655510 BGJ655502:BGJ655510 BQF655502:BQF655510 CAB655502:CAB655510 CJX655502:CJX655510 CTT655502:CTT655510 DDP655502:DDP655510 DNL655502:DNL655510 DXH655502:DXH655510 EHD655502:EHD655510 EQZ655502:EQZ655510 FAV655502:FAV655510 FKR655502:FKR655510 FUN655502:FUN655510 GEJ655502:GEJ655510 GOF655502:GOF655510 GYB655502:GYB655510 HHX655502:HHX655510 HRT655502:HRT655510 IBP655502:IBP655510 ILL655502:ILL655510 IVH655502:IVH655510 JFD655502:JFD655510 JOZ655502:JOZ655510 JYV655502:JYV655510 KIR655502:KIR655510 KSN655502:KSN655510 LCJ655502:LCJ655510 LMF655502:LMF655510 LWB655502:LWB655510 MFX655502:MFX655510 MPT655502:MPT655510 MZP655502:MZP655510 NJL655502:NJL655510 NTH655502:NTH655510 ODD655502:ODD655510 OMZ655502:OMZ655510 OWV655502:OWV655510 PGR655502:PGR655510 PQN655502:PQN655510 QAJ655502:QAJ655510 QKF655502:QKF655510 QUB655502:QUB655510 RDX655502:RDX655510 RNT655502:RNT655510 RXP655502:RXP655510 SHL655502:SHL655510 SRH655502:SRH655510 TBD655502:TBD655510 TKZ655502:TKZ655510 TUV655502:TUV655510 UER655502:UER655510 UON655502:UON655510 UYJ655502:UYJ655510 VIF655502:VIF655510 VSB655502:VSB655510 WBX655502:WBX655510 WLT655502:WLT655510 WVP655502:WVP655510 H721038:H721046 JC721038:JC721046 SZ721038:SZ721046 ACV721038:ACV721046 AMR721038:AMR721046 AWN721038:AWN721046 BGJ721038:BGJ721046 BQF721038:BQF721046 CAB721038:CAB721046 CJX721038:CJX721046 CTT721038:CTT721046 DDP721038:DDP721046 DNL721038:DNL721046 DXH721038:DXH721046 EHD721038:EHD721046 EQZ721038:EQZ721046 FAV721038:FAV721046 FKR721038:FKR721046 FUN721038:FUN721046 GEJ721038:GEJ721046 GOF721038:GOF721046 GYB721038:GYB721046 HHX721038:HHX721046 HRT721038:HRT721046 IBP721038:IBP721046 ILL721038:ILL721046 IVH721038:IVH721046 JFD721038:JFD721046 JOZ721038:JOZ721046 JYV721038:JYV721046 KIR721038:KIR721046 KSN721038:KSN721046 LCJ721038:LCJ721046 LMF721038:LMF721046 LWB721038:LWB721046 MFX721038:MFX721046 MPT721038:MPT721046 MZP721038:MZP721046 NJL721038:NJL721046 NTH721038:NTH721046 ODD721038:ODD721046 OMZ721038:OMZ721046 OWV721038:OWV721046 PGR721038:PGR721046 PQN721038:PQN721046 QAJ721038:QAJ721046 QKF721038:QKF721046 QUB721038:QUB721046 RDX721038:RDX721046 RNT721038:RNT721046 RXP721038:RXP721046 SHL721038:SHL721046 SRH721038:SRH721046 TBD721038:TBD721046 TKZ721038:TKZ721046 TUV721038:TUV721046 UER721038:UER721046 UON721038:UON721046 UYJ721038:UYJ721046 VIF721038:VIF721046 VSB721038:VSB721046 WBX721038:WBX721046 WLT721038:WLT721046 WVP721038:WVP721046 H786574:H786582 JC786574:JC786582 SZ786574:SZ786582 ACV786574:ACV786582 AMR786574:AMR786582 AWN786574:AWN786582 BGJ786574:BGJ786582 BQF786574:BQF786582 CAB786574:CAB786582 CJX786574:CJX786582 CTT786574:CTT786582 DDP786574:DDP786582 DNL786574:DNL786582 DXH786574:DXH786582 EHD786574:EHD786582 EQZ786574:EQZ786582 FAV786574:FAV786582 FKR786574:FKR786582 FUN786574:FUN786582 GEJ786574:GEJ786582 GOF786574:GOF786582 GYB786574:GYB786582 HHX786574:HHX786582 HRT786574:HRT786582 IBP786574:IBP786582 ILL786574:ILL786582 IVH786574:IVH786582 JFD786574:JFD786582 JOZ786574:JOZ786582 JYV786574:JYV786582 KIR786574:KIR786582 KSN786574:KSN786582 LCJ786574:LCJ786582 LMF786574:LMF786582 LWB786574:LWB786582 MFX786574:MFX786582 MPT786574:MPT786582 MZP786574:MZP786582 NJL786574:NJL786582 NTH786574:NTH786582 ODD786574:ODD786582 OMZ786574:OMZ786582 OWV786574:OWV786582 PGR786574:PGR786582 PQN786574:PQN786582 QAJ786574:QAJ786582 QKF786574:QKF786582 QUB786574:QUB786582 RDX786574:RDX786582 RNT786574:RNT786582 RXP786574:RXP786582 SHL786574:SHL786582 SRH786574:SRH786582 TBD786574:TBD786582 TKZ786574:TKZ786582 TUV786574:TUV786582 UER786574:UER786582 UON786574:UON786582 UYJ786574:UYJ786582 VIF786574:VIF786582 VSB786574:VSB786582 WBX786574:WBX786582 WLT786574:WLT786582 WVP786574:WVP786582 H852110:H852118 JC852110:JC852118 SZ852110:SZ852118 ACV852110:ACV852118 AMR852110:AMR852118 AWN852110:AWN852118 BGJ852110:BGJ852118 BQF852110:BQF852118 CAB852110:CAB852118 CJX852110:CJX852118 CTT852110:CTT852118 DDP852110:DDP852118 DNL852110:DNL852118 DXH852110:DXH852118 EHD852110:EHD852118 EQZ852110:EQZ852118 FAV852110:FAV852118 FKR852110:FKR852118 FUN852110:FUN852118 GEJ852110:GEJ852118 GOF852110:GOF852118 GYB852110:GYB852118 HHX852110:HHX852118 HRT852110:HRT852118 IBP852110:IBP852118 ILL852110:ILL852118 IVH852110:IVH852118 JFD852110:JFD852118 JOZ852110:JOZ852118 JYV852110:JYV852118 KIR852110:KIR852118 KSN852110:KSN852118 LCJ852110:LCJ852118 LMF852110:LMF852118 LWB852110:LWB852118 MFX852110:MFX852118 MPT852110:MPT852118 MZP852110:MZP852118 NJL852110:NJL852118 NTH852110:NTH852118 ODD852110:ODD852118 OMZ852110:OMZ852118 OWV852110:OWV852118 PGR852110:PGR852118 PQN852110:PQN852118 QAJ852110:QAJ852118 QKF852110:QKF852118 QUB852110:QUB852118 RDX852110:RDX852118 RNT852110:RNT852118 RXP852110:RXP852118 SHL852110:SHL852118 SRH852110:SRH852118 TBD852110:TBD852118 TKZ852110:TKZ852118 TUV852110:TUV852118 UER852110:UER852118 UON852110:UON852118 UYJ852110:UYJ852118 VIF852110:VIF852118 VSB852110:VSB852118 WBX852110:WBX852118 WLT852110:WLT852118 WVP852110:WVP852118 H917646:H917654 JC917646:JC917654 SZ917646:SZ917654 ACV917646:ACV917654 AMR917646:AMR917654 AWN917646:AWN917654 BGJ917646:BGJ917654 BQF917646:BQF917654 CAB917646:CAB917654 CJX917646:CJX917654 CTT917646:CTT917654 DDP917646:DDP917654 DNL917646:DNL917654 DXH917646:DXH917654 EHD917646:EHD917654 EQZ917646:EQZ917654 FAV917646:FAV917654 FKR917646:FKR917654 FUN917646:FUN917654 GEJ917646:GEJ917654 GOF917646:GOF917654 GYB917646:GYB917654 HHX917646:HHX917654 HRT917646:HRT917654 IBP917646:IBP917654 ILL917646:ILL917654 IVH917646:IVH917654 JFD917646:JFD917654 JOZ917646:JOZ917654 JYV917646:JYV917654 KIR917646:KIR917654 KSN917646:KSN917654 LCJ917646:LCJ917654 LMF917646:LMF917654 LWB917646:LWB917654 MFX917646:MFX917654 MPT917646:MPT917654 MZP917646:MZP917654 NJL917646:NJL917654 NTH917646:NTH917654 ODD917646:ODD917654 OMZ917646:OMZ917654 OWV917646:OWV917654 PGR917646:PGR917654 PQN917646:PQN917654 QAJ917646:QAJ917654 QKF917646:QKF917654 QUB917646:QUB917654 RDX917646:RDX917654 RNT917646:RNT917654 RXP917646:RXP917654 SHL917646:SHL917654 SRH917646:SRH917654 TBD917646:TBD917654 TKZ917646:TKZ917654 TUV917646:TUV917654 UER917646:UER917654 UON917646:UON917654 UYJ917646:UYJ917654 VIF917646:VIF917654 VSB917646:VSB917654 WBX917646:WBX917654 WLT917646:WLT917654 WVP917646:WVP917654 H983182:H983190 JC983182:JC983190 SZ983182:SZ983190 ACV983182:ACV983190 AMR983182:AMR983190 AWN983182:AWN983190 BGJ983182:BGJ983190 BQF983182:BQF983190 CAB983182:CAB983190 CJX983182:CJX983190 CTT983182:CTT983190 DDP983182:DDP983190 DNL983182:DNL983190 DXH983182:DXH983190 EHD983182:EHD983190 EQZ983182:EQZ983190 FAV983182:FAV983190 FKR983182:FKR983190 FUN983182:FUN983190 GEJ983182:GEJ983190 GOF983182:GOF983190 GYB983182:GYB983190 HHX983182:HHX983190 HRT983182:HRT983190 IBP983182:IBP983190 ILL983182:ILL983190 IVH983182:IVH983190 JFD983182:JFD983190 JOZ983182:JOZ983190 JYV983182:JYV983190 KIR983182:KIR983190 KSN983182:KSN983190 LCJ983182:LCJ983190 LMF983182:LMF983190 LWB983182:LWB983190 MFX983182:MFX983190 MPT983182:MPT983190 MZP983182:MZP983190 NJL983182:NJL983190 NTH983182:NTH983190 ODD983182:ODD983190 OMZ983182:OMZ983190 OWV983182:OWV983190 PGR983182:PGR983190 PQN983182:PQN983190 QAJ983182:QAJ983190 QKF983182:QKF983190 QUB983182:QUB983190 RDX983182:RDX983190 RNT983182:RNT983190 RXP983182:RXP983190 SHL983182:SHL983190 SRH983182:SRH983190 TBD983182:TBD983190 TKZ983182:TKZ983190 TUV983182:TUV983190 UER983182:UER983190 UON983182:UON983190 UYJ983182:UYJ983190 VIF983182:VIF983190 VSB983182:VSB983190 WBX983182:WBX983190 WLT983182:WLT983190 WVP983182:WVP983190 VIC983182:VIC983190 JI138:JI146 TF138:TF146 ADB138:ADB146 AMX138:AMX146 AWT138:AWT146 BGP138:BGP146 BQL138:BQL146 CAH138:CAH146 CKD138:CKD146 CTZ138:CTZ146 DDV138:DDV146 DNR138:DNR146 DXN138:DXN146 EHJ138:EHJ146 ERF138:ERF146 FBB138:FBB146 FKX138:FKX146 FUT138:FUT146 GEP138:GEP146 GOL138:GOL146 GYH138:GYH146 HID138:HID146 HRZ138:HRZ146 IBV138:IBV146 ILR138:ILR146 IVN138:IVN146 JFJ138:JFJ146 JPF138:JPF146 JZB138:JZB146 KIX138:KIX146 KST138:KST146 LCP138:LCP146 LML138:LML146 LWH138:LWH146 MGD138:MGD146 MPZ138:MPZ146 MZV138:MZV146 NJR138:NJR146 NTN138:NTN146 ODJ138:ODJ146 ONF138:ONF146 OXB138:OXB146 PGX138:PGX146 PQT138:PQT146 QAP138:QAP146 QKL138:QKL146 QUH138:QUH146 RED138:RED146 RNZ138:RNZ146 RXV138:RXV146 SHR138:SHR146 SRN138:SRN146 TBJ138:TBJ146 TLF138:TLF146 TVB138:TVB146 UEX138:UEX146 UOT138:UOT146 UYP138:UYP146 VIL138:VIL146 VSH138:VSH146 WCD138:WCD146 WLZ138:WLZ146 WVV138:WVV146 N65678:N65686 JI65678:JI65686 TF65678:TF65686 ADB65678:ADB65686 AMX65678:AMX65686 AWT65678:AWT65686 BGP65678:BGP65686 BQL65678:BQL65686 CAH65678:CAH65686 CKD65678:CKD65686 CTZ65678:CTZ65686 DDV65678:DDV65686 DNR65678:DNR65686 DXN65678:DXN65686 EHJ65678:EHJ65686 ERF65678:ERF65686 FBB65678:FBB65686 FKX65678:FKX65686 FUT65678:FUT65686 GEP65678:GEP65686 GOL65678:GOL65686 GYH65678:GYH65686 HID65678:HID65686 HRZ65678:HRZ65686 IBV65678:IBV65686 ILR65678:ILR65686 IVN65678:IVN65686 JFJ65678:JFJ65686 JPF65678:JPF65686 JZB65678:JZB65686 KIX65678:KIX65686 KST65678:KST65686 LCP65678:LCP65686 LML65678:LML65686 LWH65678:LWH65686 MGD65678:MGD65686 MPZ65678:MPZ65686 MZV65678:MZV65686 NJR65678:NJR65686 NTN65678:NTN65686 ODJ65678:ODJ65686 ONF65678:ONF65686 OXB65678:OXB65686 PGX65678:PGX65686 PQT65678:PQT65686 QAP65678:QAP65686 QKL65678:QKL65686 QUH65678:QUH65686 RED65678:RED65686 RNZ65678:RNZ65686 RXV65678:RXV65686 SHR65678:SHR65686 SRN65678:SRN65686 TBJ65678:TBJ65686 TLF65678:TLF65686 TVB65678:TVB65686 UEX65678:UEX65686 UOT65678:UOT65686 UYP65678:UYP65686 VIL65678:VIL65686 VSH65678:VSH65686 WCD65678:WCD65686 WLZ65678:WLZ65686 WVV65678:WVV65686 N131214:N131222 JI131214:JI131222 TF131214:TF131222 ADB131214:ADB131222 AMX131214:AMX131222 AWT131214:AWT131222 BGP131214:BGP131222 BQL131214:BQL131222 CAH131214:CAH131222 CKD131214:CKD131222 CTZ131214:CTZ131222 DDV131214:DDV131222 DNR131214:DNR131222 DXN131214:DXN131222 EHJ131214:EHJ131222 ERF131214:ERF131222 FBB131214:FBB131222 FKX131214:FKX131222 FUT131214:FUT131222 GEP131214:GEP131222 GOL131214:GOL131222 GYH131214:GYH131222 HID131214:HID131222 HRZ131214:HRZ131222 IBV131214:IBV131222 ILR131214:ILR131222 IVN131214:IVN131222 JFJ131214:JFJ131222 JPF131214:JPF131222 JZB131214:JZB131222 KIX131214:KIX131222 KST131214:KST131222 LCP131214:LCP131222 LML131214:LML131222 LWH131214:LWH131222 MGD131214:MGD131222 MPZ131214:MPZ131222 MZV131214:MZV131222 NJR131214:NJR131222 NTN131214:NTN131222 ODJ131214:ODJ131222 ONF131214:ONF131222 OXB131214:OXB131222 PGX131214:PGX131222 PQT131214:PQT131222 QAP131214:QAP131222 QKL131214:QKL131222 QUH131214:QUH131222 RED131214:RED131222 RNZ131214:RNZ131222 RXV131214:RXV131222 SHR131214:SHR131222 SRN131214:SRN131222 TBJ131214:TBJ131222 TLF131214:TLF131222 TVB131214:TVB131222 UEX131214:UEX131222 UOT131214:UOT131222 UYP131214:UYP131222 VIL131214:VIL131222 VSH131214:VSH131222 WCD131214:WCD131222 WLZ131214:WLZ131222 WVV131214:WVV131222 N196750:N196758 JI196750:JI196758 TF196750:TF196758 ADB196750:ADB196758 AMX196750:AMX196758 AWT196750:AWT196758 BGP196750:BGP196758 BQL196750:BQL196758 CAH196750:CAH196758 CKD196750:CKD196758 CTZ196750:CTZ196758 DDV196750:DDV196758 DNR196750:DNR196758 DXN196750:DXN196758 EHJ196750:EHJ196758 ERF196750:ERF196758 FBB196750:FBB196758 FKX196750:FKX196758 FUT196750:FUT196758 GEP196750:GEP196758 GOL196750:GOL196758 GYH196750:GYH196758 HID196750:HID196758 HRZ196750:HRZ196758 IBV196750:IBV196758 ILR196750:ILR196758 IVN196750:IVN196758 JFJ196750:JFJ196758 JPF196750:JPF196758 JZB196750:JZB196758 KIX196750:KIX196758 KST196750:KST196758 LCP196750:LCP196758 LML196750:LML196758 LWH196750:LWH196758 MGD196750:MGD196758 MPZ196750:MPZ196758 MZV196750:MZV196758 NJR196750:NJR196758 NTN196750:NTN196758 ODJ196750:ODJ196758 ONF196750:ONF196758 OXB196750:OXB196758 PGX196750:PGX196758 PQT196750:PQT196758 QAP196750:QAP196758 QKL196750:QKL196758 QUH196750:QUH196758 RED196750:RED196758 RNZ196750:RNZ196758 RXV196750:RXV196758 SHR196750:SHR196758 SRN196750:SRN196758 TBJ196750:TBJ196758 TLF196750:TLF196758 TVB196750:TVB196758 UEX196750:UEX196758 UOT196750:UOT196758 UYP196750:UYP196758 VIL196750:VIL196758 VSH196750:VSH196758 WCD196750:WCD196758 WLZ196750:WLZ196758 WVV196750:WVV196758 N262286:N262294 JI262286:JI262294 TF262286:TF262294 ADB262286:ADB262294 AMX262286:AMX262294 AWT262286:AWT262294 BGP262286:BGP262294 BQL262286:BQL262294 CAH262286:CAH262294 CKD262286:CKD262294 CTZ262286:CTZ262294 DDV262286:DDV262294 DNR262286:DNR262294 DXN262286:DXN262294 EHJ262286:EHJ262294 ERF262286:ERF262294 FBB262286:FBB262294 FKX262286:FKX262294 FUT262286:FUT262294 GEP262286:GEP262294 GOL262286:GOL262294 GYH262286:GYH262294 HID262286:HID262294 HRZ262286:HRZ262294 IBV262286:IBV262294 ILR262286:ILR262294 IVN262286:IVN262294 JFJ262286:JFJ262294 JPF262286:JPF262294 JZB262286:JZB262294 KIX262286:KIX262294 KST262286:KST262294 LCP262286:LCP262294 LML262286:LML262294 LWH262286:LWH262294 MGD262286:MGD262294 MPZ262286:MPZ262294 MZV262286:MZV262294 NJR262286:NJR262294 NTN262286:NTN262294 ODJ262286:ODJ262294 ONF262286:ONF262294 OXB262286:OXB262294 PGX262286:PGX262294 PQT262286:PQT262294 QAP262286:QAP262294 QKL262286:QKL262294 QUH262286:QUH262294 RED262286:RED262294 RNZ262286:RNZ262294 RXV262286:RXV262294 SHR262286:SHR262294 SRN262286:SRN262294 TBJ262286:TBJ262294 TLF262286:TLF262294 TVB262286:TVB262294 UEX262286:UEX262294 UOT262286:UOT262294 UYP262286:UYP262294 VIL262286:VIL262294 VSH262286:VSH262294 WCD262286:WCD262294 WLZ262286:WLZ262294 WVV262286:WVV262294 N327822:N327830 JI327822:JI327830 TF327822:TF327830 ADB327822:ADB327830 AMX327822:AMX327830 AWT327822:AWT327830 BGP327822:BGP327830 BQL327822:BQL327830 CAH327822:CAH327830 CKD327822:CKD327830 CTZ327822:CTZ327830 DDV327822:DDV327830 DNR327822:DNR327830 DXN327822:DXN327830 EHJ327822:EHJ327830 ERF327822:ERF327830 FBB327822:FBB327830 FKX327822:FKX327830 FUT327822:FUT327830 GEP327822:GEP327830 GOL327822:GOL327830 GYH327822:GYH327830 HID327822:HID327830 HRZ327822:HRZ327830 IBV327822:IBV327830 ILR327822:ILR327830 IVN327822:IVN327830 JFJ327822:JFJ327830 JPF327822:JPF327830 JZB327822:JZB327830 KIX327822:KIX327830 KST327822:KST327830 LCP327822:LCP327830 LML327822:LML327830 LWH327822:LWH327830 MGD327822:MGD327830 MPZ327822:MPZ327830 MZV327822:MZV327830 NJR327822:NJR327830 NTN327822:NTN327830 ODJ327822:ODJ327830 ONF327822:ONF327830 OXB327822:OXB327830 PGX327822:PGX327830 PQT327822:PQT327830 QAP327822:QAP327830 QKL327822:QKL327830 QUH327822:QUH327830 RED327822:RED327830 RNZ327822:RNZ327830 RXV327822:RXV327830 SHR327822:SHR327830 SRN327822:SRN327830 TBJ327822:TBJ327830 TLF327822:TLF327830 TVB327822:TVB327830 UEX327822:UEX327830 UOT327822:UOT327830 UYP327822:UYP327830 VIL327822:VIL327830 VSH327822:VSH327830 WCD327822:WCD327830 WLZ327822:WLZ327830 WVV327822:WVV327830 N393358:N393366 JI393358:JI393366 TF393358:TF393366 ADB393358:ADB393366 AMX393358:AMX393366 AWT393358:AWT393366 BGP393358:BGP393366 BQL393358:BQL393366 CAH393358:CAH393366 CKD393358:CKD393366 CTZ393358:CTZ393366 DDV393358:DDV393366 DNR393358:DNR393366 DXN393358:DXN393366 EHJ393358:EHJ393366 ERF393358:ERF393366 FBB393358:FBB393366 FKX393358:FKX393366 FUT393358:FUT393366 GEP393358:GEP393366 GOL393358:GOL393366 GYH393358:GYH393366 HID393358:HID393366 HRZ393358:HRZ393366 IBV393358:IBV393366 ILR393358:ILR393366 IVN393358:IVN393366 JFJ393358:JFJ393366 JPF393358:JPF393366 JZB393358:JZB393366 KIX393358:KIX393366 KST393358:KST393366 LCP393358:LCP393366 LML393358:LML393366 LWH393358:LWH393366 MGD393358:MGD393366 MPZ393358:MPZ393366 MZV393358:MZV393366 NJR393358:NJR393366 NTN393358:NTN393366 ODJ393358:ODJ393366 ONF393358:ONF393366 OXB393358:OXB393366 PGX393358:PGX393366 PQT393358:PQT393366 QAP393358:QAP393366 QKL393358:QKL393366 QUH393358:QUH393366 RED393358:RED393366 RNZ393358:RNZ393366 RXV393358:RXV393366 SHR393358:SHR393366 SRN393358:SRN393366 TBJ393358:TBJ393366 TLF393358:TLF393366 TVB393358:TVB393366 UEX393358:UEX393366 UOT393358:UOT393366 UYP393358:UYP393366 VIL393358:VIL393366 VSH393358:VSH393366 WCD393358:WCD393366 WLZ393358:WLZ393366 WVV393358:WVV393366 N458894:N458902 JI458894:JI458902 TF458894:TF458902 ADB458894:ADB458902 AMX458894:AMX458902 AWT458894:AWT458902 BGP458894:BGP458902 BQL458894:BQL458902 CAH458894:CAH458902 CKD458894:CKD458902 CTZ458894:CTZ458902 DDV458894:DDV458902 DNR458894:DNR458902 DXN458894:DXN458902 EHJ458894:EHJ458902 ERF458894:ERF458902 FBB458894:FBB458902 FKX458894:FKX458902 FUT458894:FUT458902 GEP458894:GEP458902 GOL458894:GOL458902 GYH458894:GYH458902 HID458894:HID458902 HRZ458894:HRZ458902 IBV458894:IBV458902 ILR458894:ILR458902 IVN458894:IVN458902 JFJ458894:JFJ458902 JPF458894:JPF458902 JZB458894:JZB458902 KIX458894:KIX458902 KST458894:KST458902 LCP458894:LCP458902 LML458894:LML458902 LWH458894:LWH458902 MGD458894:MGD458902 MPZ458894:MPZ458902 MZV458894:MZV458902 NJR458894:NJR458902 NTN458894:NTN458902 ODJ458894:ODJ458902 ONF458894:ONF458902 OXB458894:OXB458902 PGX458894:PGX458902 PQT458894:PQT458902 QAP458894:QAP458902 QKL458894:QKL458902 QUH458894:QUH458902 RED458894:RED458902 RNZ458894:RNZ458902 RXV458894:RXV458902 SHR458894:SHR458902 SRN458894:SRN458902 TBJ458894:TBJ458902 TLF458894:TLF458902 TVB458894:TVB458902 UEX458894:UEX458902 UOT458894:UOT458902 UYP458894:UYP458902 VIL458894:VIL458902 VSH458894:VSH458902 WCD458894:WCD458902 WLZ458894:WLZ458902 WVV458894:WVV458902 N524430:N524438 JI524430:JI524438 TF524430:TF524438 ADB524430:ADB524438 AMX524430:AMX524438 AWT524430:AWT524438 BGP524430:BGP524438 BQL524430:BQL524438 CAH524430:CAH524438 CKD524430:CKD524438 CTZ524430:CTZ524438 DDV524430:DDV524438 DNR524430:DNR524438 DXN524430:DXN524438 EHJ524430:EHJ524438 ERF524430:ERF524438 FBB524430:FBB524438 FKX524430:FKX524438 FUT524430:FUT524438 GEP524430:GEP524438 GOL524430:GOL524438 GYH524430:GYH524438 HID524430:HID524438 HRZ524430:HRZ524438 IBV524430:IBV524438 ILR524430:ILR524438 IVN524430:IVN524438 JFJ524430:JFJ524438 JPF524430:JPF524438 JZB524430:JZB524438 KIX524430:KIX524438 KST524430:KST524438 LCP524430:LCP524438 LML524430:LML524438 LWH524430:LWH524438 MGD524430:MGD524438 MPZ524430:MPZ524438 MZV524430:MZV524438 NJR524430:NJR524438 NTN524430:NTN524438 ODJ524430:ODJ524438 ONF524430:ONF524438 OXB524430:OXB524438 PGX524430:PGX524438 PQT524430:PQT524438 QAP524430:QAP524438 QKL524430:QKL524438 QUH524430:QUH524438 RED524430:RED524438 RNZ524430:RNZ524438 RXV524430:RXV524438 SHR524430:SHR524438 SRN524430:SRN524438 TBJ524430:TBJ524438 TLF524430:TLF524438 TVB524430:TVB524438 UEX524430:UEX524438 UOT524430:UOT524438 UYP524430:UYP524438 VIL524430:VIL524438 VSH524430:VSH524438 WCD524430:WCD524438 WLZ524430:WLZ524438 WVV524430:WVV524438 N589966:N589974 JI589966:JI589974 TF589966:TF589974 ADB589966:ADB589974 AMX589966:AMX589974 AWT589966:AWT589974 BGP589966:BGP589974 BQL589966:BQL589974 CAH589966:CAH589974 CKD589966:CKD589974 CTZ589966:CTZ589974 DDV589966:DDV589974 DNR589966:DNR589974 DXN589966:DXN589974 EHJ589966:EHJ589974 ERF589966:ERF589974 FBB589966:FBB589974 FKX589966:FKX589974 FUT589966:FUT589974 GEP589966:GEP589974 GOL589966:GOL589974 GYH589966:GYH589974 HID589966:HID589974 HRZ589966:HRZ589974 IBV589966:IBV589974 ILR589966:ILR589974 IVN589966:IVN589974 JFJ589966:JFJ589974 JPF589966:JPF589974 JZB589966:JZB589974 KIX589966:KIX589974 KST589966:KST589974 LCP589966:LCP589974 LML589966:LML589974 LWH589966:LWH589974 MGD589966:MGD589974 MPZ589966:MPZ589974 MZV589966:MZV589974 NJR589966:NJR589974 NTN589966:NTN589974 ODJ589966:ODJ589974 ONF589966:ONF589974 OXB589966:OXB589974 PGX589966:PGX589974 PQT589966:PQT589974 QAP589966:QAP589974 QKL589966:QKL589974 QUH589966:QUH589974 RED589966:RED589974 RNZ589966:RNZ589974 RXV589966:RXV589974 SHR589966:SHR589974 SRN589966:SRN589974 TBJ589966:TBJ589974 TLF589966:TLF589974 TVB589966:TVB589974 UEX589966:UEX589974 UOT589966:UOT589974 UYP589966:UYP589974 VIL589966:VIL589974 VSH589966:VSH589974 WCD589966:WCD589974 WLZ589966:WLZ589974 WVV589966:WVV589974 N655502:N655510 JI655502:JI655510 TF655502:TF655510 ADB655502:ADB655510 AMX655502:AMX655510 AWT655502:AWT655510 BGP655502:BGP655510 BQL655502:BQL655510 CAH655502:CAH655510 CKD655502:CKD655510 CTZ655502:CTZ655510 DDV655502:DDV655510 DNR655502:DNR655510 DXN655502:DXN655510 EHJ655502:EHJ655510 ERF655502:ERF655510 FBB655502:FBB655510 FKX655502:FKX655510 FUT655502:FUT655510 GEP655502:GEP655510 GOL655502:GOL655510 GYH655502:GYH655510 HID655502:HID655510 HRZ655502:HRZ655510 IBV655502:IBV655510 ILR655502:ILR655510 IVN655502:IVN655510 JFJ655502:JFJ655510 JPF655502:JPF655510 JZB655502:JZB655510 KIX655502:KIX655510 KST655502:KST655510 LCP655502:LCP655510 LML655502:LML655510 LWH655502:LWH655510 MGD655502:MGD655510 MPZ655502:MPZ655510 MZV655502:MZV655510 NJR655502:NJR655510 NTN655502:NTN655510 ODJ655502:ODJ655510 ONF655502:ONF655510 OXB655502:OXB655510 PGX655502:PGX655510 PQT655502:PQT655510 QAP655502:QAP655510 QKL655502:QKL655510 QUH655502:QUH655510 RED655502:RED655510 RNZ655502:RNZ655510 RXV655502:RXV655510 SHR655502:SHR655510 SRN655502:SRN655510 TBJ655502:TBJ655510 TLF655502:TLF655510 TVB655502:TVB655510 UEX655502:UEX655510 UOT655502:UOT655510 UYP655502:UYP655510 VIL655502:VIL655510 VSH655502:VSH655510 WCD655502:WCD655510 WLZ655502:WLZ655510 WVV655502:WVV655510 N721038:N721046 JI721038:JI721046 TF721038:TF721046 ADB721038:ADB721046 AMX721038:AMX721046 AWT721038:AWT721046 BGP721038:BGP721046 BQL721038:BQL721046 CAH721038:CAH721046 CKD721038:CKD721046 CTZ721038:CTZ721046 DDV721038:DDV721046 DNR721038:DNR721046 DXN721038:DXN721046 EHJ721038:EHJ721046 ERF721038:ERF721046 FBB721038:FBB721046 FKX721038:FKX721046 FUT721038:FUT721046 GEP721038:GEP721046 GOL721038:GOL721046 GYH721038:GYH721046 HID721038:HID721046 HRZ721038:HRZ721046 IBV721038:IBV721046 ILR721038:ILR721046 IVN721038:IVN721046 JFJ721038:JFJ721046 JPF721038:JPF721046 JZB721038:JZB721046 KIX721038:KIX721046 KST721038:KST721046 LCP721038:LCP721046 LML721038:LML721046 LWH721038:LWH721046 MGD721038:MGD721046 MPZ721038:MPZ721046 MZV721038:MZV721046 NJR721038:NJR721046 NTN721038:NTN721046 ODJ721038:ODJ721046 ONF721038:ONF721046 OXB721038:OXB721046 PGX721038:PGX721046 PQT721038:PQT721046 QAP721038:QAP721046 QKL721038:QKL721046 QUH721038:QUH721046 RED721038:RED721046 RNZ721038:RNZ721046 RXV721038:RXV721046 SHR721038:SHR721046 SRN721038:SRN721046 TBJ721038:TBJ721046 TLF721038:TLF721046 TVB721038:TVB721046 UEX721038:UEX721046 UOT721038:UOT721046 UYP721038:UYP721046 VIL721038:VIL721046 VSH721038:VSH721046 WCD721038:WCD721046 WLZ721038:WLZ721046 WVV721038:WVV721046 N786574:N786582 JI786574:JI786582 TF786574:TF786582 ADB786574:ADB786582 AMX786574:AMX786582 AWT786574:AWT786582 BGP786574:BGP786582 BQL786574:BQL786582 CAH786574:CAH786582 CKD786574:CKD786582 CTZ786574:CTZ786582 DDV786574:DDV786582 DNR786574:DNR786582 DXN786574:DXN786582 EHJ786574:EHJ786582 ERF786574:ERF786582 FBB786574:FBB786582 FKX786574:FKX786582 FUT786574:FUT786582 GEP786574:GEP786582 GOL786574:GOL786582 GYH786574:GYH786582 HID786574:HID786582 HRZ786574:HRZ786582 IBV786574:IBV786582 ILR786574:ILR786582 IVN786574:IVN786582 JFJ786574:JFJ786582 JPF786574:JPF786582 JZB786574:JZB786582 KIX786574:KIX786582 KST786574:KST786582 LCP786574:LCP786582 LML786574:LML786582 LWH786574:LWH786582 MGD786574:MGD786582 MPZ786574:MPZ786582 MZV786574:MZV786582 NJR786574:NJR786582 NTN786574:NTN786582 ODJ786574:ODJ786582 ONF786574:ONF786582 OXB786574:OXB786582 PGX786574:PGX786582 PQT786574:PQT786582 QAP786574:QAP786582 QKL786574:QKL786582 QUH786574:QUH786582 RED786574:RED786582 RNZ786574:RNZ786582 RXV786574:RXV786582 SHR786574:SHR786582 SRN786574:SRN786582 TBJ786574:TBJ786582 TLF786574:TLF786582 TVB786574:TVB786582 UEX786574:UEX786582 UOT786574:UOT786582 UYP786574:UYP786582 VIL786574:VIL786582 VSH786574:VSH786582 WCD786574:WCD786582 WLZ786574:WLZ786582 WVV786574:WVV786582 N852110:N852118 JI852110:JI852118 TF852110:TF852118 ADB852110:ADB852118 AMX852110:AMX852118 AWT852110:AWT852118 BGP852110:BGP852118 BQL852110:BQL852118 CAH852110:CAH852118 CKD852110:CKD852118 CTZ852110:CTZ852118 DDV852110:DDV852118 DNR852110:DNR852118 DXN852110:DXN852118 EHJ852110:EHJ852118 ERF852110:ERF852118 FBB852110:FBB852118 FKX852110:FKX852118 FUT852110:FUT852118 GEP852110:GEP852118 GOL852110:GOL852118 GYH852110:GYH852118 HID852110:HID852118 HRZ852110:HRZ852118 IBV852110:IBV852118 ILR852110:ILR852118 IVN852110:IVN852118 JFJ852110:JFJ852118 JPF852110:JPF852118 JZB852110:JZB852118 KIX852110:KIX852118 KST852110:KST852118 LCP852110:LCP852118 LML852110:LML852118 LWH852110:LWH852118 MGD852110:MGD852118 MPZ852110:MPZ852118 MZV852110:MZV852118 NJR852110:NJR852118 NTN852110:NTN852118 ODJ852110:ODJ852118 ONF852110:ONF852118 OXB852110:OXB852118 PGX852110:PGX852118 PQT852110:PQT852118 QAP852110:QAP852118 QKL852110:QKL852118 QUH852110:QUH852118 RED852110:RED852118 RNZ852110:RNZ852118 RXV852110:RXV852118 SHR852110:SHR852118 SRN852110:SRN852118 TBJ852110:TBJ852118 TLF852110:TLF852118 TVB852110:TVB852118 UEX852110:UEX852118 UOT852110:UOT852118 UYP852110:UYP852118 VIL852110:VIL852118 VSH852110:VSH852118 WCD852110:WCD852118 WLZ852110:WLZ852118 WVV852110:WVV852118 N917646:N917654 JI917646:JI917654 TF917646:TF917654 ADB917646:ADB917654 AMX917646:AMX917654 AWT917646:AWT917654 BGP917646:BGP917654 BQL917646:BQL917654 CAH917646:CAH917654 CKD917646:CKD917654 CTZ917646:CTZ917654 DDV917646:DDV917654 DNR917646:DNR917654 DXN917646:DXN917654 EHJ917646:EHJ917654 ERF917646:ERF917654 FBB917646:FBB917654 FKX917646:FKX917654 FUT917646:FUT917654 GEP917646:GEP917654 GOL917646:GOL917654 GYH917646:GYH917654 HID917646:HID917654 HRZ917646:HRZ917654 IBV917646:IBV917654 ILR917646:ILR917654 IVN917646:IVN917654 JFJ917646:JFJ917654 JPF917646:JPF917654 JZB917646:JZB917654 KIX917646:KIX917654 KST917646:KST917654 LCP917646:LCP917654 LML917646:LML917654 LWH917646:LWH917654 MGD917646:MGD917654 MPZ917646:MPZ917654 MZV917646:MZV917654 NJR917646:NJR917654 NTN917646:NTN917654 ODJ917646:ODJ917654 ONF917646:ONF917654 OXB917646:OXB917654 PGX917646:PGX917654 PQT917646:PQT917654 QAP917646:QAP917654 QKL917646:QKL917654 QUH917646:QUH917654 RED917646:RED917654 RNZ917646:RNZ917654 RXV917646:RXV917654 SHR917646:SHR917654 SRN917646:SRN917654 TBJ917646:TBJ917654 TLF917646:TLF917654 TVB917646:TVB917654 UEX917646:UEX917654 UOT917646:UOT917654 UYP917646:UYP917654 VIL917646:VIL917654 VSH917646:VSH917654 WCD917646:WCD917654 WLZ917646:WLZ917654 WVV917646:WVV917654 N983182:N983190 JI983182:JI983190 TF983182:TF983190 ADB983182:ADB983190 AMX983182:AMX983190 AWT983182:AWT983190 BGP983182:BGP983190 BQL983182:BQL983190 CAH983182:CAH983190 CKD983182:CKD983190 CTZ983182:CTZ983190 DDV983182:DDV983190 DNR983182:DNR983190 DXN983182:DXN983190 EHJ983182:EHJ983190 ERF983182:ERF983190 FBB983182:FBB983190 FKX983182:FKX983190 FUT983182:FUT983190 GEP983182:GEP983190 GOL983182:GOL983190 GYH983182:GYH983190 HID983182:HID983190 HRZ983182:HRZ983190 IBV983182:IBV983190 ILR983182:ILR983190 IVN983182:IVN983190 JFJ983182:JFJ983190 JPF983182:JPF983190 JZB983182:JZB983190 KIX983182:KIX983190 KST983182:KST983190 LCP983182:LCP983190 LML983182:LML983190 LWH983182:LWH983190 MGD983182:MGD983190 MPZ983182:MPZ983190 MZV983182:MZV983190 NJR983182:NJR983190 NTN983182:NTN983190 ODJ983182:ODJ983190 ONF983182:ONF983190 OXB983182:OXB983190 PGX983182:PGX983190 PQT983182:PQT983190 QAP983182:QAP983190 QKL983182:QKL983190 QUH983182:QUH983190 RED983182:RED983190 RNZ983182:RNZ983190 RXV983182:RXV983190 SHR983182:SHR983190 SRN983182:SRN983190 TBJ983182:TBJ983190 TLF983182:TLF983190 TVB983182:TVB983190 UEX983182:UEX983190 UOT983182:UOT983190 UYP983182:UYP983190 VIL983182:VIL983190 VSH983182:VSH983190 WCD983182:WCD983190 WLZ983182:WLZ983190 WVV983182:WVV983190 VRY983182:VRY983190 JK138:JK146 TH138:TH146 ADD138:ADD146 AMZ138:AMZ146 AWV138:AWV146 BGR138:BGR146 BQN138:BQN146 CAJ138:CAJ146 CKF138:CKF146 CUB138:CUB146 DDX138:DDX146 DNT138:DNT146 DXP138:DXP146 EHL138:EHL146 ERH138:ERH146 FBD138:FBD146 FKZ138:FKZ146 FUV138:FUV146 GER138:GER146 GON138:GON146 GYJ138:GYJ146 HIF138:HIF146 HSB138:HSB146 IBX138:IBX146 ILT138:ILT146 IVP138:IVP146 JFL138:JFL146 JPH138:JPH146 JZD138:JZD146 KIZ138:KIZ146 KSV138:KSV146 LCR138:LCR146 LMN138:LMN146 LWJ138:LWJ146 MGF138:MGF146 MQB138:MQB146 MZX138:MZX146 NJT138:NJT146 NTP138:NTP146 ODL138:ODL146 ONH138:ONH146 OXD138:OXD146 PGZ138:PGZ146 PQV138:PQV146 QAR138:QAR146 QKN138:QKN146 QUJ138:QUJ146 REF138:REF146 ROB138:ROB146 RXX138:RXX146 SHT138:SHT146 SRP138:SRP146 TBL138:TBL146 TLH138:TLH146 TVD138:TVD146 UEZ138:UEZ146 UOV138:UOV146 UYR138:UYR146 VIN138:VIN146 VSJ138:VSJ146 WCF138:WCF146 WMB138:WMB146 WVX138:WVX146 P65678:P65686 JK65678:JK65686 TH65678:TH65686 ADD65678:ADD65686 AMZ65678:AMZ65686 AWV65678:AWV65686 BGR65678:BGR65686 BQN65678:BQN65686 CAJ65678:CAJ65686 CKF65678:CKF65686 CUB65678:CUB65686 DDX65678:DDX65686 DNT65678:DNT65686 DXP65678:DXP65686 EHL65678:EHL65686 ERH65678:ERH65686 FBD65678:FBD65686 FKZ65678:FKZ65686 FUV65678:FUV65686 GER65678:GER65686 GON65678:GON65686 GYJ65678:GYJ65686 HIF65678:HIF65686 HSB65678:HSB65686 IBX65678:IBX65686 ILT65678:ILT65686 IVP65678:IVP65686 JFL65678:JFL65686 JPH65678:JPH65686 JZD65678:JZD65686 KIZ65678:KIZ65686 KSV65678:KSV65686 LCR65678:LCR65686 LMN65678:LMN65686 LWJ65678:LWJ65686 MGF65678:MGF65686 MQB65678:MQB65686 MZX65678:MZX65686 NJT65678:NJT65686 NTP65678:NTP65686 ODL65678:ODL65686 ONH65678:ONH65686 OXD65678:OXD65686 PGZ65678:PGZ65686 PQV65678:PQV65686 QAR65678:QAR65686 QKN65678:QKN65686 QUJ65678:QUJ65686 REF65678:REF65686 ROB65678:ROB65686 RXX65678:RXX65686 SHT65678:SHT65686 SRP65678:SRP65686 TBL65678:TBL65686 TLH65678:TLH65686 TVD65678:TVD65686 UEZ65678:UEZ65686 UOV65678:UOV65686 UYR65678:UYR65686 VIN65678:VIN65686 VSJ65678:VSJ65686 WCF65678:WCF65686 WMB65678:WMB65686 WVX65678:WVX65686 P131214:P131222 JK131214:JK131222 TH131214:TH131222 ADD131214:ADD131222 AMZ131214:AMZ131222 AWV131214:AWV131222 BGR131214:BGR131222 BQN131214:BQN131222 CAJ131214:CAJ131222 CKF131214:CKF131222 CUB131214:CUB131222 DDX131214:DDX131222 DNT131214:DNT131222 DXP131214:DXP131222 EHL131214:EHL131222 ERH131214:ERH131222 FBD131214:FBD131222 FKZ131214:FKZ131222 FUV131214:FUV131222 GER131214:GER131222 GON131214:GON131222 GYJ131214:GYJ131222 HIF131214:HIF131222 HSB131214:HSB131222 IBX131214:IBX131222 ILT131214:ILT131222 IVP131214:IVP131222 JFL131214:JFL131222 JPH131214:JPH131222 JZD131214:JZD131222 KIZ131214:KIZ131222 KSV131214:KSV131222 LCR131214:LCR131222 LMN131214:LMN131222 LWJ131214:LWJ131222 MGF131214:MGF131222 MQB131214:MQB131222 MZX131214:MZX131222 NJT131214:NJT131222 NTP131214:NTP131222 ODL131214:ODL131222 ONH131214:ONH131222 OXD131214:OXD131222 PGZ131214:PGZ131222 PQV131214:PQV131222 QAR131214:QAR131222 QKN131214:QKN131222 QUJ131214:QUJ131222 REF131214:REF131222 ROB131214:ROB131222 RXX131214:RXX131222 SHT131214:SHT131222 SRP131214:SRP131222 TBL131214:TBL131222 TLH131214:TLH131222 TVD131214:TVD131222 UEZ131214:UEZ131222 UOV131214:UOV131222 UYR131214:UYR131222 VIN131214:VIN131222 VSJ131214:VSJ131222 WCF131214:WCF131222 WMB131214:WMB131222 WVX131214:WVX131222 P196750:P196758 JK196750:JK196758 TH196750:TH196758 ADD196750:ADD196758 AMZ196750:AMZ196758 AWV196750:AWV196758 BGR196750:BGR196758 BQN196750:BQN196758 CAJ196750:CAJ196758 CKF196750:CKF196758 CUB196750:CUB196758 DDX196750:DDX196758 DNT196750:DNT196758 DXP196750:DXP196758 EHL196750:EHL196758 ERH196750:ERH196758 FBD196750:FBD196758 FKZ196750:FKZ196758 FUV196750:FUV196758 GER196750:GER196758 GON196750:GON196758 GYJ196750:GYJ196758 HIF196750:HIF196758 HSB196750:HSB196758 IBX196750:IBX196758 ILT196750:ILT196758 IVP196750:IVP196758 JFL196750:JFL196758 JPH196750:JPH196758 JZD196750:JZD196758 KIZ196750:KIZ196758 KSV196750:KSV196758 LCR196750:LCR196758 LMN196750:LMN196758 LWJ196750:LWJ196758 MGF196750:MGF196758 MQB196750:MQB196758 MZX196750:MZX196758 NJT196750:NJT196758 NTP196750:NTP196758 ODL196750:ODL196758 ONH196750:ONH196758 OXD196750:OXD196758 PGZ196750:PGZ196758 PQV196750:PQV196758 QAR196750:QAR196758 QKN196750:QKN196758 QUJ196750:QUJ196758 REF196750:REF196758 ROB196750:ROB196758 RXX196750:RXX196758 SHT196750:SHT196758 SRP196750:SRP196758 TBL196750:TBL196758 TLH196750:TLH196758 TVD196750:TVD196758 UEZ196750:UEZ196758 UOV196750:UOV196758 UYR196750:UYR196758 VIN196750:VIN196758 VSJ196750:VSJ196758 WCF196750:WCF196758 WMB196750:WMB196758 WVX196750:WVX196758 P262286:P262294 JK262286:JK262294 TH262286:TH262294 ADD262286:ADD262294 AMZ262286:AMZ262294 AWV262286:AWV262294 BGR262286:BGR262294 BQN262286:BQN262294 CAJ262286:CAJ262294 CKF262286:CKF262294 CUB262286:CUB262294 DDX262286:DDX262294 DNT262286:DNT262294 DXP262286:DXP262294 EHL262286:EHL262294 ERH262286:ERH262294 FBD262286:FBD262294 FKZ262286:FKZ262294 FUV262286:FUV262294 GER262286:GER262294 GON262286:GON262294 GYJ262286:GYJ262294 HIF262286:HIF262294 HSB262286:HSB262294 IBX262286:IBX262294 ILT262286:ILT262294 IVP262286:IVP262294 JFL262286:JFL262294 JPH262286:JPH262294 JZD262286:JZD262294 KIZ262286:KIZ262294 KSV262286:KSV262294 LCR262286:LCR262294 LMN262286:LMN262294 LWJ262286:LWJ262294 MGF262286:MGF262294 MQB262286:MQB262294 MZX262286:MZX262294 NJT262286:NJT262294 NTP262286:NTP262294 ODL262286:ODL262294 ONH262286:ONH262294 OXD262286:OXD262294 PGZ262286:PGZ262294 PQV262286:PQV262294 QAR262286:QAR262294 QKN262286:QKN262294 QUJ262286:QUJ262294 REF262286:REF262294 ROB262286:ROB262294 RXX262286:RXX262294 SHT262286:SHT262294 SRP262286:SRP262294 TBL262286:TBL262294 TLH262286:TLH262294 TVD262286:TVD262294 UEZ262286:UEZ262294 UOV262286:UOV262294 UYR262286:UYR262294 VIN262286:VIN262294 VSJ262286:VSJ262294 WCF262286:WCF262294 WMB262286:WMB262294 WVX262286:WVX262294 P327822:P327830 JK327822:JK327830 TH327822:TH327830 ADD327822:ADD327830 AMZ327822:AMZ327830 AWV327822:AWV327830 BGR327822:BGR327830 BQN327822:BQN327830 CAJ327822:CAJ327830 CKF327822:CKF327830 CUB327822:CUB327830 DDX327822:DDX327830 DNT327822:DNT327830 DXP327822:DXP327830 EHL327822:EHL327830 ERH327822:ERH327830 FBD327822:FBD327830 FKZ327822:FKZ327830 FUV327822:FUV327830 GER327822:GER327830 GON327822:GON327830 GYJ327822:GYJ327830 HIF327822:HIF327830 HSB327822:HSB327830 IBX327822:IBX327830 ILT327822:ILT327830 IVP327822:IVP327830 JFL327822:JFL327830 JPH327822:JPH327830 JZD327822:JZD327830 KIZ327822:KIZ327830 KSV327822:KSV327830 LCR327822:LCR327830 LMN327822:LMN327830 LWJ327822:LWJ327830 MGF327822:MGF327830 MQB327822:MQB327830 MZX327822:MZX327830 NJT327822:NJT327830 NTP327822:NTP327830 ODL327822:ODL327830 ONH327822:ONH327830 OXD327822:OXD327830 PGZ327822:PGZ327830 PQV327822:PQV327830 QAR327822:QAR327830 QKN327822:QKN327830 QUJ327822:QUJ327830 REF327822:REF327830 ROB327822:ROB327830 RXX327822:RXX327830 SHT327822:SHT327830 SRP327822:SRP327830 TBL327822:TBL327830 TLH327822:TLH327830 TVD327822:TVD327830 UEZ327822:UEZ327830 UOV327822:UOV327830 UYR327822:UYR327830 VIN327822:VIN327830 VSJ327822:VSJ327830 WCF327822:WCF327830 WMB327822:WMB327830 WVX327822:WVX327830 P393358:P393366 JK393358:JK393366 TH393358:TH393366 ADD393358:ADD393366 AMZ393358:AMZ393366 AWV393358:AWV393366 BGR393358:BGR393366 BQN393358:BQN393366 CAJ393358:CAJ393366 CKF393358:CKF393366 CUB393358:CUB393366 DDX393358:DDX393366 DNT393358:DNT393366 DXP393358:DXP393366 EHL393358:EHL393366 ERH393358:ERH393366 FBD393358:FBD393366 FKZ393358:FKZ393366 FUV393358:FUV393366 GER393358:GER393366 GON393358:GON393366 GYJ393358:GYJ393366 HIF393358:HIF393366 HSB393358:HSB393366 IBX393358:IBX393366 ILT393358:ILT393366 IVP393358:IVP393366 JFL393358:JFL393366 JPH393358:JPH393366 JZD393358:JZD393366 KIZ393358:KIZ393366 KSV393358:KSV393366 LCR393358:LCR393366 LMN393358:LMN393366 LWJ393358:LWJ393366 MGF393358:MGF393366 MQB393358:MQB393366 MZX393358:MZX393366 NJT393358:NJT393366 NTP393358:NTP393366 ODL393358:ODL393366 ONH393358:ONH393366 OXD393358:OXD393366 PGZ393358:PGZ393366 PQV393358:PQV393366 QAR393358:QAR393366 QKN393358:QKN393366 QUJ393358:QUJ393366 REF393358:REF393366 ROB393358:ROB393366 RXX393358:RXX393366 SHT393358:SHT393366 SRP393358:SRP393366 TBL393358:TBL393366 TLH393358:TLH393366 TVD393358:TVD393366 UEZ393358:UEZ393366 UOV393358:UOV393366 UYR393358:UYR393366 VIN393358:VIN393366 VSJ393358:VSJ393366 WCF393358:WCF393366 WMB393358:WMB393366 WVX393358:WVX393366 P458894:P458902 JK458894:JK458902 TH458894:TH458902 ADD458894:ADD458902 AMZ458894:AMZ458902 AWV458894:AWV458902 BGR458894:BGR458902 BQN458894:BQN458902 CAJ458894:CAJ458902 CKF458894:CKF458902 CUB458894:CUB458902 DDX458894:DDX458902 DNT458894:DNT458902 DXP458894:DXP458902 EHL458894:EHL458902 ERH458894:ERH458902 FBD458894:FBD458902 FKZ458894:FKZ458902 FUV458894:FUV458902 GER458894:GER458902 GON458894:GON458902 GYJ458894:GYJ458902 HIF458894:HIF458902 HSB458894:HSB458902 IBX458894:IBX458902 ILT458894:ILT458902 IVP458894:IVP458902 JFL458894:JFL458902 JPH458894:JPH458902 JZD458894:JZD458902 KIZ458894:KIZ458902 KSV458894:KSV458902 LCR458894:LCR458902 LMN458894:LMN458902 LWJ458894:LWJ458902 MGF458894:MGF458902 MQB458894:MQB458902 MZX458894:MZX458902 NJT458894:NJT458902 NTP458894:NTP458902 ODL458894:ODL458902 ONH458894:ONH458902 OXD458894:OXD458902 PGZ458894:PGZ458902 PQV458894:PQV458902 QAR458894:QAR458902 QKN458894:QKN458902 QUJ458894:QUJ458902 REF458894:REF458902 ROB458894:ROB458902 RXX458894:RXX458902 SHT458894:SHT458902 SRP458894:SRP458902 TBL458894:TBL458902 TLH458894:TLH458902 TVD458894:TVD458902 UEZ458894:UEZ458902 UOV458894:UOV458902 UYR458894:UYR458902 VIN458894:VIN458902 VSJ458894:VSJ458902 WCF458894:WCF458902 WMB458894:WMB458902 WVX458894:WVX458902 P524430:P524438 JK524430:JK524438 TH524430:TH524438 ADD524430:ADD524438 AMZ524430:AMZ524438 AWV524430:AWV524438 BGR524430:BGR524438 BQN524430:BQN524438 CAJ524430:CAJ524438 CKF524430:CKF524438 CUB524430:CUB524438 DDX524430:DDX524438 DNT524430:DNT524438 DXP524430:DXP524438 EHL524430:EHL524438 ERH524430:ERH524438 FBD524430:FBD524438 FKZ524430:FKZ524438 FUV524430:FUV524438 GER524430:GER524438 GON524430:GON524438 GYJ524430:GYJ524438 HIF524430:HIF524438 HSB524430:HSB524438 IBX524430:IBX524438 ILT524430:ILT524438 IVP524430:IVP524438 JFL524430:JFL524438 JPH524430:JPH524438 JZD524430:JZD524438 KIZ524430:KIZ524438 KSV524430:KSV524438 LCR524430:LCR524438 LMN524430:LMN524438 LWJ524430:LWJ524438 MGF524430:MGF524438 MQB524430:MQB524438 MZX524430:MZX524438 NJT524430:NJT524438 NTP524430:NTP524438 ODL524430:ODL524438 ONH524430:ONH524438 OXD524430:OXD524438 PGZ524430:PGZ524438 PQV524430:PQV524438 QAR524430:QAR524438 QKN524430:QKN524438 QUJ524430:QUJ524438 REF524430:REF524438 ROB524430:ROB524438 RXX524430:RXX524438 SHT524430:SHT524438 SRP524430:SRP524438 TBL524430:TBL524438 TLH524430:TLH524438 TVD524430:TVD524438 UEZ524430:UEZ524438 UOV524430:UOV524438 UYR524430:UYR524438 VIN524430:VIN524438 VSJ524430:VSJ524438 WCF524430:WCF524438 WMB524430:WMB524438 WVX524430:WVX524438 P589966:P589974 JK589966:JK589974 TH589966:TH589974 ADD589966:ADD589974 AMZ589966:AMZ589974 AWV589966:AWV589974 BGR589966:BGR589974 BQN589966:BQN589974 CAJ589966:CAJ589974 CKF589966:CKF589974 CUB589966:CUB589974 DDX589966:DDX589974 DNT589966:DNT589974 DXP589966:DXP589974 EHL589966:EHL589974 ERH589966:ERH589974 FBD589966:FBD589974 FKZ589966:FKZ589974 FUV589966:FUV589974 GER589966:GER589974 GON589966:GON589974 GYJ589966:GYJ589974 HIF589966:HIF589974 HSB589966:HSB589974 IBX589966:IBX589974 ILT589966:ILT589974 IVP589966:IVP589974 JFL589966:JFL589974 JPH589966:JPH589974 JZD589966:JZD589974 KIZ589966:KIZ589974 KSV589966:KSV589974 LCR589966:LCR589974 LMN589966:LMN589974 LWJ589966:LWJ589974 MGF589966:MGF589974 MQB589966:MQB589974 MZX589966:MZX589974 NJT589966:NJT589974 NTP589966:NTP589974 ODL589966:ODL589974 ONH589966:ONH589974 OXD589966:OXD589974 PGZ589966:PGZ589974 PQV589966:PQV589974 QAR589966:QAR589974 QKN589966:QKN589974 QUJ589966:QUJ589974 REF589966:REF589974 ROB589966:ROB589974 RXX589966:RXX589974 SHT589966:SHT589974 SRP589966:SRP589974 TBL589966:TBL589974 TLH589966:TLH589974 TVD589966:TVD589974 UEZ589966:UEZ589974 UOV589966:UOV589974 UYR589966:UYR589974 VIN589966:VIN589974 VSJ589966:VSJ589974 WCF589966:WCF589974 WMB589966:WMB589974 WVX589966:WVX589974 P655502:P655510 JK655502:JK655510 TH655502:TH655510 ADD655502:ADD655510 AMZ655502:AMZ655510 AWV655502:AWV655510 BGR655502:BGR655510 BQN655502:BQN655510 CAJ655502:CAJ655510 CKF655502:CKF655510 CUB655502:CUB655510 DDX655502:DDX655510 DNT655502:DNT655510 DXP655502:DXP655510 EHL655502:EHL655510 ERH655502:ERH655510 FBD655502:FBD655510 FKZ655502:FKZ655510 FUV655502:FUV655510 GER655502:GER655510 GON655502:GON655510 GYJ655502:GYJ655510 HIF655502:HIF655510 HSB655502:HSB655510 IBX655502:IBX655510 ILT655502:ILT655510 IVP655502:IVP655510 JFL655502:JFL655510 JPH655502:JPH655510 JZD655502:JZD655510 KIZ655502:KIZ655510 KSV655502:KSV655510 LCR655502:LCR655510 LMN655502:LMN655510 LWJ655502:LWJ655510 MGF655502:MGF655510 MQB655502:MQB655510 MZX655502:MZX655510 NJT655502:NJT655510 NTP655502:NTP655510 ODL655502:ODL655510 ONH655502:ONH655510 OXD655502:OXD655510 PGZ655502:PGZ655510 PQV655502:PQV655510 QAR655502:QAR655510 QKN655502:QKN655510 QUJ655502:QUJ655510 REF655502:REF655510 ROB655502:ROB655510 RXX655502:RXX655510 SHT655502:SHT655510 SRP655502:SRP655510 TBL655502:TBL655510 TLH655502:TLH655510 TVD655502:TVD655510 UEZ655502:UEZ655510 UOV655502:UOV655510 UYR655502:UYR655510 VIN655502:VIN655510 VSJ655502:VSJ655510 WCF655502:WCF655510 WMB655502:WMB655510 WVX655502:WVX655510 P721038:P721046 JK721038:JK721046 TH721038:TH721046 ADD721038:ADD721046 AMZ721038:AMZ721046 AWV721038:AWV721046 BGR721038:BGR721046 BQN721038:BQN721046 CAJ721038:CAJ721046 CKF721038:CKF721046 CUB721038:CUB721046 DDX721038:DDX721046 DNT721038:DNT721046 DXP721038:DXP721046 EHL721038:EHL721046 ERH721038:ERH721046 FBD721038:FBD721046 FKZ721038:FKZ721046 FUV721038:FUV721046 GER721038:GER721046 GON721038:GON721046 GYJ721038:GYJ721046 HIF721038:HIF721046 HSB721038:HSB721046 IBX721038:IBX721046 ILT721038:ILT721046 IVP721038:IVP721046 JFL721038:JFL721046 JPH721038:JPH721046 JZD721038:JZD721046 KIZ721038:KIZ721046 KSV721038:KSV721046 LCR721038:LCR721046 LMN721038:LMN721046 LWJ721038:LWJ721046 MGF721038:MGF721046 MQB721038:MQB721046 MZX721038:MZX721046 NJT721038:NJT721046 NTP721038:NTP721046 ODL721038:ODL721046 ONH721038:ONH721046 OXD721038:OXD721046 PGZ721038:PGZ721046 PQV721038:PQV721046 QAR721038:QAR721046 QKN721038:QKN721046 QUJ721038:QUJ721046 REF721038:REF721046 ROB721038:ROB721046 RXX721038:RXX721046 SHT721038:SHT721046 SRP721038:SRP721046 TBL721038:TBL721046 TLH721038:TLH721046 TVD721038:TVD721046 UEZ721038:UEZ721046 UOV721038:UOV721046 UYR721038:UYR721046 VIN721038:VIN721046 VSJ721038:VSJ721046 WCF721038:WCF721046 WMB721038:WMB721046 WVX721038:WVX721046 P786574:P786582 JK786574:JK786582 TH786574:TH786582 ADD786574:ADD786582 AMZ786574:AMZ786582 AWV786574:AWV786582 BGR786574:BGR786582 BQN786574:BQN786582 CAJ786574:CAJ786582 CKF786574:CKF786582 CUB786574:CUB786582 DDX786574:DDX786582 DNT786574:DNT786582 DXP786574:DXP786582 EHL786574:EHL786582 ERH786574:ERH786582 FBD786574:FBD786582 FKZ786574:FKZ786582 FUV786574:FUV786582 GER786574:GER786582 GON786574:GON786582 GYJ786574:GYJ786582 HIF786574:HIF786582 HSB786574:HSB786582 IBX786574:IBX786582 ILT786574:ILT786582 IVP786574:IVP786582 JFL786574:JFL786582 JPH786574:JPH786582 JZD786574:JZD786582 KIZ786574:KIZ786582 KSV786574:KSV786582 LCR786574:LCR786582 LMN786574:LMN786582 LWJ786574:LWJ786582 MGF786574:MGF786582 MQB786574:MQB786582 MZX786574:MZX786582 NJT786574:NJT786582 NTP786574:NTP786582 ODL786574:ODL786582 ONH786574:ONH786582 OXD786574:OXD786582 PGZ786574:PGZ786582 PQV786574:PQV786582 QAR786574:QAR786582 QKN786574:QKN786582 QUJ786574:QUJ786582 REF786574:REF786582 ROB786574:ROB786582 RXX786574:RXX786582 SHT786574:SHT786582 SRP786574:SRP786582 TBL786574:TBL786582 TLH786574:TLH786582 TVD786574:TVD786582 UEZ786574:UEZ786582 UOV786574:UOV786582 UYR786574:UYR786582 VIN786574:VIN786582 VSJ786574:VSJ786582 WCF786574:WCF786582 WMB786574:WMB786582 WVX786574:WVX786582 P852110:P852118 JK852110:JK852118 TH852110:TH852118 ADD852110:ADD852118 AMZ852110:AMZ852118 AWV852110:AWV852118 BGR852110:BGR852118 BQN852110:BQN852118 CAJ852110:CAJ852118 CKF852110:CKF852118 CUB852110:CUB852118 DDX852110:DDX852118 DNT852110:DNT852118 DXP852110:DXP852118 EHL852110:EHL852118 ERH852110:ERH852118 FBD852110:FBD852118 FKZ852110:FKZ852118 FUV852110:FUV852118 GER852110:GER852118 GON852110:GON852118 GYJ852110:GYJ852118 HIF852110:HIF852118 HSB852110:HSB852118 IBX852110:IBX852118 ILT852110:ILT852118 IVP852110:IVP852118 JFL852110:JFL852118 JPH852110:JPH852118 JZD852110:JZD852118 KIZ852110:KIZ852118 KSV852110:KSV852118 LCR852110:LCR852118 LMN852110:LMN852118 LWJ852110:LWJ852118 MGF852110:MGF852118 MQB852110:MQB852118 MZX852110:MZX852118 NJT852110:NJT852118 NTP852110:NTP852118 ODL852110:ODL852118 ONH852110:ONH852118 OXD852110:OXD852118 PGZ852110:PGZ852118 PQV852110:PQV852118 QAR852110:QAR852118 QKN852110:QKN852118 QUJ852110:QUJ852118 REF852110:REF852118 ROB852110:ROB852118 RXX852110:RXX852118 SHT852110:SHT852118 SRP852110:SRP852118 TBL852110:TBL852118 TLH852110:TLH852118 TVD852110:TVD852118 UEZ852110:UEZ852118 UOV852110:UOV852118 UYR852110:UYR852118 VIN852110:VIN852118 VSJ852110:VSJ852118 WCF852110:WCF852118 WMB852110:WMB852118 WVX852110:WVX852118 P917646:P917654 JK917646:JK917654 TH917646:TH917654 ADD917646:ADD917654 AMZ917646:AMZ917654 AWV917646:AWV917654 BGR917646:BGR917654 BQN917646:BQN917654 CAJ917646:CAJ917654 CKF917646:CKF917654 CUB917646:CUB917654 DDX917646:DDX917654 DNT917646:DNT917654 DXP917646:DXP917654 EHL917646:EHL917654 ERH917646:ERH917654 FBD917646:FBD917654 FKZ917646:FKZ917654 FUV917646:FUV917654 GER917646:GER917654 GON917646:GON917654 GYJ917646:GYJ917654 HIF917646:HIF917654 HSB917646:HSB917654 IBX917646:IBX917654 ILT917646:ILT917654 IVP917646:IVP917654 JFL917646:JFL917654 JPH917646:JPH917654 JZD917646:JZD917654 KIZ917646:KIZ917654 KSV917646:KSV917654 LCR917646:LCR917654 LMN917646:LMN917654 LWJ917646:LWJ917654 MGF917646:MGF917654 MQB917646:MQB917654 MZX917646:MZX917654 NJT917646:NJT917654 NTP917646:NTP917654 ODL917646:ODL917654 ONH917646:ONH917654 OXD917646:OXD917654 PGZ917646:PGZ917654 PQV917646:PQV917654 QAR917646:QAR917654 QKN917646:QKN917654 QUJ917646:QUJ917654 REF917646:REF917654 ROB917646:ROB917654 RXX917646:RXX917654 SHT917646:SHT917654 SRP917646:SRP917654 TBL917646:TBL917654 TLH917646:TLH917654 TVD917646:TVD917654 UEZ917646:UEZ917654 UOV917646:UOV917654 UYR917646:UYR917654 VIN917646:VIN917654 VSJ917646:VSJ917654 WCF917646:WCF917654 WMB917646:WMB917654 WVX917646:WVX917654 P983182:P983190 JK983182:JK983190 TH983182:TH983190 ADD983182:ADD983190 AMZ983182:AMZ983190 AWV983182:AWV983190 BGR983182:BGR983190 BQN983182:BQN983190 CAJ983182:CAJ983190 CKF983182:CKF983190 CUB983182:CUB983190 DDX983182:DDX983190 DNT983182:DNT983190 DXP983182:DXP983190 EHL983182:EHL983190 ERH983182:ERH983190 FBD983182:FBD983190 FKZ983182:FKZ983190 FUV983182:FUV983190 GER983182:GER983190 GON983182:GON983190 GYJ983182:GYJ983190 HIF983182:HIF983190 HSB983182:HSB983190 IBX983182:IBX983190 ILT983182:ILT983190 IVP983182:IVP983190 JFL983182:JFL983190 JPH983182:JPH983190 JZD983182:JZD983190 KIZ983182:KIZ983190 KSV983182:KSV983190 LCR983182:LCR983190 LMN983182:LMN983190 LWJ983182:LWJ983190 MGF983182:MGF983190 MQB983182:MQB983190 MZX983182:MZX983190 NJT983182:NJT983190 NTP983182:NTP983190 ODL983182:ODL983190 ONH983182:ONH983190 OXD983182:OXD983190 PGZ983182:PGZ983190 PQV983182:PQV983190 QAR983182:QAR983190 QKN983182:QKN983190 QUJ983182:QUJ983190 REF983182:REF983190 ROB983182:ROB983190 RXX983182:RXX983190 SHT983182:SHT983190 SRP983182:SRP983190 TBL983182:TBL983190 TLH983182:TLH983190 TVD983182:TVD983190 UEZ983182:UEZ983190 UOV983182:UOV983190 UYR983182:UYR983190 VIN983182:VIN983190 VSJ983182:VSJ983190 WCF983182:WCF983190 WMB983182:WMB983190 WVX983182:WVX983190 WBU983182:WBU983190 JE138:JE146 TB138:TB146 ACX138:ACX146 AMT138:AMT146 AWP138:AWP146 BGL138:BGL146 BQH138:BQH146 CAD138:CAD146 CJZ138:CJZ146 CTV138:CTV146 DDR138:DDR146 DNN138:DNN146 DXJ138:DXJ146 EHF138:EHF146 ERB138:ERB146 FAX138:FAX146 FKT138:FKT146 FUP138:FUP146 GEL138:GEL146 GOH138:GOH146 GYD138:GYD146 HHZ138:HHZ146 HRV138:HRV146 IBR138:IBR146 ILN138:ILN146 IVJ138:IVJ146 JFF138:JFF146 JPB138:JPB146 JYX138:JYX146 KIT138:KIT146 KSP138:KSP146 LCL138:LCL146 LMH138:LMH146 LWD138:LWD146 MFZ138:MFZ146 MPV138:MPV146 MZR138:MZR146 NJN138:NJN146 NTJ138:NTJ146 ODF138:ODF146 ONB138:ONB146 OWX138:OWX146 PGT138:PGT146 PQP138:PQP146 QAL138:QAL146 QKH138:QKH146 QUD138:QUD146 RDZ138:RDZ146 RNV138:RNV146 RXR138:RXR146 SHN138:SHN146 SRJ138:SRJ146 TBF138:TBF146 TLB138:TLB146 TUX138:TUX146 UET138:UET146 UOP138:UOP146 UYL138:UYL146 VIH138:VIH146 VSD138:VSD146 WBZ138:WBZ146 WLV138:WLV146 WVR138:WVR146 J65678:J65686 JE65678:JE65686 TB65678:TB65686 ACX65678:ACX65686 AMT65678:AMT65686 AWP65678:AWP65686 BGL65678:BGL65686 BQH65678:BQH65686 CAD65678:CAD65686 CJZ65678:CJZ65686 CTV65678:CTV65686 DDR65678:DDR65686 DNN65678:DNN65686 DXJ65678:DXJ65686 EHF65678:EHF65686 ERB65678:ERB65686 FAX65678:FAX65686 FKT65678:FKT65686 FUP65678:FUP65686 GEL65678:GEL65686 GOH65678:GOH65686 GYD65678:GYD65686 HHZ65678:HHZ65686 HRV65678:HRV65686 IBR65678:IBR65686 ILN65678:ILN65686 IVJ65678:IVJ65686 JFF65678:JFF65686 JPB65678:JPB65686 JYX65678:JYX65686 KIT65678:KIT65686 KSP65678:KSP65686 LCL65678:LCL65686 LMH65678:LMH65686 LWD65678:LWD65686 MFZ65678:MFZ65686 MPV65678:MPV65686 MZR65678:MZR65686 NJN65678:NJN65686 NTJ65678:NTJ65686 ODF65678:ODF65686 ONB65678:ONB65686 OWX65678:OWX65686 PGT65678:PGT65686 PQP65678:PQP65686 QAL65678:QAL65686 QKH65678:QKH65686 QUD65678:QUD65686 RDZ65678:RDZ65686 RNV65678:RNV65686 RXR65678:RXR65686 SHN65678:SHN65686 SRJ65678:SRJ65686 TBF65678:TBF65686 TLB65678:TLB65686 TUX65678:TUX65686 UET65678:UET65686 UOP65678:UOP65686 UYL65678:UYL65686 VIH65678:VIH65686 VSD65678:VSD65686 WBZ65678:WBZ65686 WLV65678:WLV65686 WVR65678:WVR65686 J131214:J131222 JE131214:JE131222 TB131214:TB131222 ACX131214:ACX131222 AMT131214:AMT131222 AWP131214:AWP131222 BGL131214:BGL131222 BQH131214:BQH131222 CAD131214:CAD131222 CJZ131214:CJZ131222 CTV131214:CTV131222 DDR131214:DDR131222 DNN131214:DNN131222 DXJ131214:DXJ131222 EHF131214:EHF131222 ERB131214:ERB131222 FAX131214:FAX131222 FKT131214:FKT131222 FUP131214:FUP131222 GEL131214:GEL131222 GOH131214:GOH131222 GYD131214:GYD131222 HHZ131214:HHZ131222 HRV131214:HRV131222 IBR131214:IBR131222 ILN131214:ILN131222 IVJ131214:IVJ131222 JFF131214:JFF131222 JPB131214:JPB131222 JYX131214:JYX131222 KIT131214:KIT131222 KSP131214:KSP131222 LCL131214:LCL131222 LMH131214:LMH131222 LWD131214:LWD131222 MFZ131214:MFZ131222 MPV131214:MPV131222 MZR131214:MZR131222 NJN131214:NJN131222 NTJ131214:NTJ131222 ODF131214:ODF131222 ONB131214:ONB131222 OWX131214:OWX131222 PGT131214:PGT131222 PQP131214:PQP131222 QAL131214:QAL131222 QKH131214:QKH131222 QUD131214:QUD131222 RDZ131214:RDZ131222 RNV131214:RNV131222 RXR131214:RXR131222 SHN131214:SHN131222 SRJ131214:SRJ131222 TBF131214:TBF131222 TLB131214:TLB131222 TUX131214:TUX131222 UET131214:UET131222 UOP131214:UOP131222 UYL131214:UYL131222 VIH131214:VIH131222 VSD131214:VSD131222 WBZ131214:WBZ131222 WLV131214:WLV131222 WVR131214:WVR131222 J196750:J196758 JE196750:JE196758 TB196750:TB196758 ACX196750:ACX196758 AMT196750:AMT196758 AWP196750:AWP196758 BGL196750:BGL196758 BQH196750:BQH196758 CAD196750:CAD196758 CJZ196750:CJZ196758 CTV196750:CTV196758 DDR196750:DDR196758 DNN196750:DNN196758 DXJ196750:DXJ196758 EHF196750:EHF196758 ERB196750:ERB196758 FAX196750:FAX196758 FKT196750:FKT196758 FUP196750:FUP196758 GEL196750:GEL196758 GOH196750:GOH196758 GYD196750:GYD196758 HHZ196750:HHZ196758 HRV196750:HRV196758 IBR196750:IBR196758 ILN196750:ILN196758 IVJ196750:IVJ196758 JFF196750:JFF196758 JPB196750:JPB196758 JYX196750:JYX196758 KIT196750:KIT196758 KSP196750:KSP196758 LCL196750:LCL196758 LMH196750:LMH196758 LWD196750:LWD196758 MFZ196750:MFZ196758 MPV196750:MPV196758 MZR196750:MZR196758 NJN196750:NJN196758 NTJ196750:NTJ196758 ODF196750:ODF196758 ONB196750:ONB196758 OWX196750:OWX196758 PGT196750:PGT196758 PQP196750:PQP196758 QAL196750:QAL196758 QKH196750:QKH196758 QUD196750:QUD196758 RDZ196750:RDZ196758 RNV196750:RNV196758 RXR196750:RXR196758 SHN196750:SHN196758 SRJ196750:SRJ196758 TBF196750:TBF196758 TLB196750:TLB196758 TUX196750:TUX196758 UET196750:UET196758 UOP196750:UOP196758 UYL196750:UYL196758 VIH196750:VIH196758 VSD196750:VSD196758 WBZ196750:WBZ196758 WLV196750:WLV196758 WVR196750:WVR196758 J262286:J262294 JE262286:JE262294 TB262286:TB262294 ACX262286:ACX262294 AMT262286:AMT262294 AWP262286:AWP262294 BGL262286:BGL262294 BQH262286:BQH262294 CAD262286:CAD262294 CJZ262286:CJZ262294 CTV262286:CTV262294 DDR262286:DDR262294 DNN262286:DNN262294 DXJ262286:DXJ262294 EHF262286:EHF262294 ERB262286:ERB262294 FAX262286:FAX262294 FKT262286:FKT262294 FUP262286:FUP262294 GEL262286:GEL262294 GOH262286:GOH262294 GYD262286:GYD262294 HHZ262286:HHZ262294 HRV262286:HRV262294 IBR262286:IBR262294 ILN262286:ILN262294 IVJ262286:IVJ262294 JFF262286:JFF262294 JPB262286:JPB262294 JYX262286:JYX262294 KIT262286:KIT262294 KSP262286:KSP262294 LCL262286:LCL262294 LMH262286:LMH262294 LWD262286:LWD262294 MFZ262286:MFZ262294 MPV262286:MPV262294 MZR262286:MZR262294 NJN262286:NJN262294 NTJ262286:NTJ262294 ODF262286:ODF262294 ONB262286:ONB262294 OWX262286:OWX262294 PGT262286:PGT262294 PQP262286:PQP262294 QAL262286:QAL262294 QKH262286:QKH262294 QUD262286:QUD262294 RDZ262286:RDZ262294 RNV262286:RNV262294 RXR262286:RXR262294 SHN262286:SHN262294 SRJ262286:SRJ262294 TBF262286:TBF262294 TLB262286:TLB262294 TUX262286:TUX262294 UET262286:UET262294 UOP262286:UOP262294 UYL262286:UYL262294 VIH262286:VIH262294 VSD262286:VSD262294 WBZ262286:WBZ262294 WLV262286:WLV262294 WVR262286:WVR262294 J327822:J327830 JE327822:JE327830 TB327822:TB327830 ACX327822:ACX327830 AMT327822:AMT327830 AWP327822:AWP327830 BGL327822:BGL327830 BQH327822:BQH327830 CAD327822:CAD327830 CJZ327822:CJZ327830 CTV327822:CTV327830 DDR327822:DDR327830 DNN327822:DNN327830 DXJ327822:DXJ327830 EHF327822:EHF327830 ERB327822:ERB327830 FAX327822:FAX327830 FKT327822:FKT327830 FUP327822:FUP327830 GEL327822:GEL327830 GOH327822:GOH327830 GYD327822:GYD327830 HHZ327822:HHZ327830 HRV327822:HRV327830 IBR327822:IBR327830 ILN327822:ILN327830 IVJ327822:IVJ327830 JFF327822:JFF327830 JPB327822:JPB327830 JYX327822:JYX327830 KIT327822:KIT327830 KSP327822:KSP327830 LCL327822:LCL327830 LMH327822:LMH327830 LWD327822:LWD327830 MFZ327822:MFZ327830 MPV327822:MPV327830 MZR327822:MZR327830 NJN327822:NJN327830 NTJ327822:NTJ327830 ODF327822:ODF327830 ONB327822:ONB327830 OWX327822:OWX327830 PGT327822:PGT327830 PQP327822:PQP327830 QAL327822:QAL327830 QKH327822:QKH327830 QUD327822:QUD327830 RDZ327822:RDZ327830 RNV327822:RNV327830 RXR327822:RXR327830 SHN327822:SHN327830 SRJ327822:SRJ327830 TBF327822:TBF327830 TLB327822:TLB327830 TUX327822:TUX327830 UET327822:UET327830 UOP327822:UOP327830 UYL327822:UYL327830 VIH327822:VIH327830 VSD327822:VSD327830 WBZ327822:WBZ327830 WLV327822:WLV327830 WVR327822:WVR327830 J393358:J393366 JE393358:JE393366 TB393358:TB393366 ACX393358:ACX393366 AMT393358:AMT393366 AWP393358:AWP393366 BGL393358:BGL393366 BQH393358:BQH393366 CAD393358:CAD393366 CJZ393358:CJZ393366 CTV393358:CTV393366 DDR393358:DDR393366 DNN393358:DNN393366 DXJ393358:DXJ393366 EHF393358:EHF393366 ERB393358:ERB393366 FAX393358:FAX393366 FKT393358:FKT393366 FUP393358:FUP393366 GEL393358:GEL393366 GOH393358:GOH393366 GYD393358:GYD393366 HHZ393358:HHZ393366 HRV393358:HRV393366 IBR393358:IBR393366 ILN393358:ILN393366 IVJ393358:IVJ393366 JFF393358:JFF393366 JPB393358:JPB393366 JYX393358:JYX393366 KIT393358:KIT393366 KSP393358:KSP393366 LCL393358:LCL393366 LMH393358:LMH393366 LWD393358:LWD393366 MFZ393358:MFZ393366 MPV393358:MPV393366 MZR393358:MZR393366 NJN393358:NJN393366 NTJ393358:NTJ393366 ODF393358:ODF393366 ONB393358:ONB393366 OWX393358:OWX393366 PGT393358:PGT393366 PQP393358:PQP393366 QAL393358:QAL393366 QKH393358:QKH393366 QUD393358:QUD393366 RDZ393358:RDZ393366 RNV393358:RNV393366 RXR393358:RXR393366 SHN393358:SHN393366 SRJ393358:SRJ393366 TBF393358:TBF393366 TLB393358:TLB393366 TUX393358:TUX393366 UET393358:UET393366 UOP393358:UOP393366 UYL393358:UYL393366 VIH393358:VIH393366 VSD393358:VSD393366 WBZ393358:WBZ393366 WLV393358:WLV393366 WVR393358:WVR393366 J458894:J458902 JE458894:JE458902 TB458894:TB458902 ACX458894:ACX458902 AMT458894:AMT458902 AWP458894:AWP458902 BGL458894:BGL458902 BQH458894:BQH458902 CAD458894:CAD458902 CJZ458894:CJZ458902 CTV458894:CTV458902 DDR458894:DDR458902 DNN458894:DNN458902 DXJ458894:DXJ458902 EHF458894:EHF458902 ERB458894:ERB458902 FAX458894:FAX458902 FKT458894:FKT458902 FUP458894:FUP458902 GEL458894:GEL458902 GOH458894:GOH458902 GYD458894:GYD458902 HHZ458894:HHZ458902 HRV458894:HRV458902 IBR458894:IBR458902 ILN458894:ILN458902 IVJ458894:IVJ458902 JFF458894:JFF458902 JPB458894:JPB458902 JYX458894:JYX458902 KIT458894:KIT458902 KSP458894:KSP458902 LCL458894:LCL458902 LMH458894:LMH458902 LWD458894:LWD458902 MFZ458894:MFZ458902 MPV458894:MPV458902 MZR458894:MZR458902 NJN458894:NJN458902 NTJ458894:NTJ458902 ODF458894:ODF458902 ONB458894:ONB458902 OWX458894:OWX458902 PGT458894:PGT458902 PQP458894:PQP458902 QAL458894:QAL458902 QKH458894:QKH458902 QUD458894:QUD458902 RDZ458894:RDZ458902 RNV458894:RNV458902 RXR458894:RXR458902 SHN458894:SHN458902 SRJ458894:SRJ458902 TBF458894:TBF458902 TLB458894:TLB458902 TUX458894:TUX458902 UET458894:UET458902 UOP458894:UOP458902 UYL458894:UYL458902 VIH458894:VIH458902 VSD458894:VSD458902 WBZ458894:WBZ458902 WLV458894:WLV458902 WVR458894:WVR458902 J524430:J524438 JE524430:JE524438 TB524430:TB524438 ACX524430:ACX524438 AMT524430:AMT524438 AWP524430:AWP524438 BGL524430:BGL524438 BQH524430:BQH524438 CAD524430:CAD524438 CJZ524430:CJZ524438 CTV524430:CTV524438 DDR524430:DDR524438 DNN524430:DNN524438 DXJ524430:DXJ524438 EHF524430:EHF524438 ERB524430:ERB524438 FAX524430:FAX524438 FKT524430:FKT524438 FUP524430:FUP524438 GEL524430:GEL524438 GOH524430:GOH524438 GYD524430:GYD524438 HHZ524430:HHZ524438 HRV524430:HRV524438 IBR524430:IBR524438 ILN524430:ILN524438 IVJ524430:IVJ524438 JFF524430:JFF524438 JPB524430:JPB524438 JYX524430:JYX524438 KIT524430:KIT524438 KSP524430:KSP524438 LCL524430:LCL524438 LMH524430:LMH524438 LWD524430:LWD524438 MFZ524430:MFZ524438 MPV524430:MPV524438 MZR524430:MZR524438 NJN524430:NJN524438 NTJ524430:NTJ524438 ODF524430:ODF524438 ONB524430:ONB524438 OWX524430:OWX524438 PGT524430:PGT524438 PQP524430:PQP524438 QAL524430:QAL524438 QKH524430:QKH524438 QUD524430:QUD524438 RDZ524430:RDZ524438 RNV524430:RNV524438 RXR524430:RXR524438 SHN524430:SHN524438 SRJ524430:SRJ524438 TBF524430:TBF524438 TLB524430:TLB524438 TUX524430:TUX524438 UET524430:UET524438 UOP524430:UOP524438 UYL524430:UYL524438 VIH524430:VIH524438 VSD524430:VSD524438 WBZ524430:WBZ524438 WLV524430:WLV524438 WVR524430:WVR524438 J589966:J589974 JE589966:JE589974 TB589966:TB589974 ACX589966:ACX589974 AMT589966:AMT589974 AWP589966:AWP589974 BGL589966:BGL589974 BQH589966:BQH589974 CAD589966:CAD589974 CJZ589966:CJZ589974 CTV589966:CTV589974 DDR589966:DDR589974 DNN589966:DNN589974 DXJ589966:DXJ589974 EHF589966:EHF589974 ERB589966:ERB589974 FAX589966:FAX589974 FKT589966:FKT589974 FUP589966:FUP589974 GEL589966:GEL589974 GOH589966:GOH589974 GYD589966:GYD589974 HHZ589966:HHZ589974 HRV589966:HRV589974 IBR589966:IBR589974 ILN589966:ILN589974 IVJ589966:IVJ589974 JFF589966:JFF589974 JPB589966:JPB589974 JYX589966:JYX589974 KIT589966:KIT589974 KSP589966:KSP589974 LCL589966:LCL589974 LMH589966:LMH589974 LWD589966:LWD589974 MFZ589966:MFZ589974 MPV589966:MPV589974 MZR589966:MZR589974 NJN589966:NJN589974 NTJ589966:NTJ589974 ODF589966:ODF589974 ONB589966:ONB589974 OWX589966:OWX589974 PGT589966:PGT589974 PQP589966:PQP589974 QAL589966:QAL589974 QKH589966:QKH589974 QUD589966:QUD589974 RDZ589966:RDZ589974 RNV589966:RNV589974 RXR589966:RXR589974 SHN589966:SHN589974 SRJ589966:SRJ589974 TBF589966:TBF589974 TLB589966:TLB589974 TUX589966:TUX589974 UET589966:UET589974 UOP589966:UOP589974 UYL589966:UYL589974 VIH589966:VIH589974 VSD589966:VSD589974 WBZ589966:WBZ589974 WLV589966:WLV589974 WVR589966:WVR589974 J655502:J655510 JE655502:JE655510 TB655502:TB655510 ACX655502:ACX655510 AMT655502:AMT655510 AWP655502:AWP655510 BGL655502:BGL655510 BQH655502:BQH655510 CAD655502:CAD655510 CJZ655502:CJZ655510 CTV655502:CTV655510 DDR655502:DDR655510 DNN655502:DNN655510 DXJ655502:DXJ655510 EHF655502:EHF655510 ERB655502:ERB655510 FAX655502:FAX655510 FKT655502:FKT655510 FUP655502:FUP655510 GEL655502:GEL655510 GOH655502:GOH655510 GYD655502:GYD655510 HHZ655502:HHZ655510 HRV655502:HRV655510 IBR655502:IBR655510 ILN655502:ILN655510 IVJ655502:IVJ655510 JFF655502:JFF655510 JPB655502:JPB655510 JYX655502:JYX655510 KIT655502:KIT655510 KSP655502:KSP655510 LCL655502:LCL655510 LMH655502:LMH655510 LWD655502:LWD655510 MFZ655502:MFZ655510 MPV655502:MPV655510 MZR655502:MZR655510 NJN655502:NJN655510 NTJ655502:NTJ655510 ODF655502:ODF655510 ONB655502:ONB655510 OWX655502:OWX655510 PGT655502:PGT655510 PQP655502:PQP655510 QAL655502:QAL655510 QKH655502:QKH655510 QUD655502:QUD655510 RDZ655502:RDZ655510 RNV655502:RNV655510 RXR655502:RXR655510 SHN655502:SHN655510 SRJ655502:SRJ655510 TBF655502:TBF655510 TLB655502:TLB655510 TUX655502:TUX655510 UET655502:UET655510 UOP655502:UOP655510 UYL655502:UYL655510 VIH655502:VIH655510 VSD655502:VSD655510 WBZ655502:WBZ655510 WLV655502:WLV655510 WVR655502:WVR655510 J721038:J721046 JE721038:JE721046 TB721038:TB721046 ACX721038:ACX721046 AMT721038:AMT721046 AWP721038:AWP721046 BGL721038:BGL721046 BQH721038:BQH721046 CAD721038:CAD721046 CJZ721038:CJZ721046 CTV721038:CTV721046 DDR721038:DDR721046 DNN721038:DNN721046 DXJ721038:DXJ721046 EHF721038:EHF721046 ERB721038:ERB721046 FAX721038:FAX721046 FKT721038:FKT721046 FUP721038:FUP721046 GEL721038:GEL721046 GOH721038:GOH721046 GYD721038:GYD721046 HHZ721038:HHZ721046 HRV721038:HRV721046 IBR721038:IBR721046 ILN721038:ILN721046 IVJ721038:IVJ721046 JFF721038:JFF721046 JPB721038:JPB721046 JYX721038:JYX721046 KIT721038:KIT721046 KSP721038:KSP721046 LCL721038:LCL721046 LMH721038:LMH721046 LWD721038:LWD721046 MFZ721038:MFZ721046 MPV721038:MPV721046 MZR721038:MZR721046 NJN721038:NJN721046 NTJ721038:NTJ721046 ODF721038:ODF721046 ONB721038:ONB721046 OWX721038:OWX721046 PGT721038:PGT721046 PQP721038:PQP721046 QAL721038:QAL721046 QKH721038:QKH721046 QUD721038:QUD721046 RDZ721038:RDZ721046 RNV721038:RNV721046 RXR721038:RXR721046 SHN721038:SHN721046 SRJ721038:SRJ721046 TBF721038:TBF721046 TLB721038:TLB721046 TUX721038:TUX721046 UET721038:UET721046 UOP721038:UOP721046 UYL721038:UYL721046 VIH721038:VIH721046 VSD721038:VSD721046 WBZ721038:WBZ721046 WLV721038:WLV721046 WVR721038:WVR721046 J786574:J786582 JE786574:JE786582 TB786574:TB786582 ACX786574:ACX786582 AMT786574:AMT786582 AWP786574:AWP786582 BGL786574:BGL786582 BQH786574:BQH786582 CAD786574:CAD786582 CJZ786574:CJZ786582 CTV786574:CTV786582 DDR786574:DDR786582 DNN786574:DNN786582 DXJ786574:DXJ786582 EHF786574:EHF786582 ERB786574:ERB786582 FAX786574:FAX786582 FKT786574:FKT786582 FUP786574:FUP786582 GEL786574:GEL786582 GOH786574:GOH786582 GYD786574:GYD786582 HHZ786574:HHZ786582 HRV786574:HRV786582 IBR786574:IBR786582 ILN786574:ILN786582 IVJ786574:IVJ786582 JFF786574:JFF786582 JPB786574:JPB786582 JYX786574:JYX786582 KIT786574:KIT786582 KSP786574:KSP786582 LCL786574:LCL786582 LMH786574:LMH786582 LWD786574:LWD786582 MFZ786574:MFZ786582 MPV786574:MPV786582 MZR786574:MZR786582 NJN786574:NJN786582 NTJ786574:NTJ786582 ODF786574:ODF786582 ONB786574:ONB786582 OWX786574:OWX786582 PGT786574:PGT786582 PQP786574:PQP786582 QAL786574:QAL786582 QKH786574:QKH786582 QUD786574:QUD786582 RDZ786574:RDZ786582 RNV786574:RNV786582 RXR786574:RXR786582 SHN786574:SHN786582 SRJ786574:SRJ786582 TBF786574:TBF786582 TLB786574:TLB786582 TUX786574:TUX786582 UET786574:UET786582 UOP786574:UOP786582 UYL786574:UYL786582 VIH786574:VIH786582 VSD786574:VSD786582 WBZ786574:WBZ786582 WLV786574:WLV786582 WVR786574:WVR786582 J852110:J852118 JE852110:JE852118 TB852110:TB852118 ACX852110:ACX852118 AMT852110:AMT852118 AWP852110:AWP852118 BGL852110:BGL852118 BQH852110:BQH852118 CAD852110:CAD852118 CJZ852110:CJZ852118 CTV852110:CTV852118 DDR852110:DDR852118 DNN852110:DNN852118 DXJ852110:DXJ852118 EHF852110:EHF852118 ERB852110:ERB852118 FAX852110:FAX852118 FKT852110:FKT852118 FUP852110:FUP852118 GEL852110:GEL852118 GOH852110:GOH852118 GYD852110:GYD852118 HHZ852110:HHZ852118 HRV852110:HRV852118 IBR852110:IBR852118 ILN852110:ILN852118 IVJ852110:IVJ852118 JFF852110:JFF852118 JPB852110:JPB852118 JYX852110:JYX852118 KIT852110:KIT852118 KSP852110:KSP852118 LCL852110:LCL852118 LMH852110:LMH852118 LWD852110:LWD852118 MFZ852110:MFZ852118 MPV852110:MPV852118 MZR852110:MZR852118 NJN852110:NJN852118 NTJ852110:NTJ852118 ODF852110:ODF852118 ONB852110:ONB852118 OWX852110:OWX852118 PGT852110:PGT852118 PQP852110:PQP852118 QAL852110:QAL852118 QKH852110:QKH852118 QUD852110:QUD852118 RDZ852110:RDZ852118 RNV852110:RNV852118 RXR852110:RXR852118 SHN852110:SHN852118 SRJ852110:SRJ852118 TBF852110:TBF852118 TLB852110:TLB852118 TUX852110:TUX852118 UET852110:UET852118 UOP852110:UOP852118 UYL852110:UYL852118 VIH852110:VIH852118 VSD852110:VSD852118 WBZ852110:WBZ852118 WLV852110:WLV852118 WVR852110:WVR852118 J917646:J917654 JE917646:JE917654 TB917646:TB917654 ACX917646:ACX917654 AMT917646:AMT917654 AWP917646:AWP917654 BGL917646:BGL917654 BQH917646:BQH917654 CAD917646:CAD917654 CJZ917646:CJZ917654 CTV917646:CTV917654 DDR917646:DDR917654 DNN917646:DNN917654 DXJ917646:DXJ917654 EHF917646:EHF917654 ERB917646:ERB917654 FAX917646:FAX917654 FKT917646:FKT917654 FUP917646:FUP917654 GEL917646:GEL917654 GOH917646:GOH917654 GYD917646:GYD917654 HHZ917646:HHZ917654 HRV917646:HRV917654 IBR917646:IBR917654 ILN917646:ILN917654 IVJ917646:IVJ917654 JFF917646:JFF917654 JPB917646:JPB917654 JYX917646:JYX917654 KIT917646:KIT917654 KSP917646:KSP917654 LCL917646:LCL917654 LMH917646:LMH917654 LWD917646:LWD917654 MFZ917646:MFZ917654 MPV917646:MPV917654 MZR917646:MZR917654 NJN917646:NJN917654 NTJ917646:NTJ917654 ODF917646:ODF917654 ONB917646:ONB917654 OWX917646:OWX917654 PGT917646:PGT917654 PQP917646:PQP917654 QAL917646:QAL917654 QKH917646:QKH917654 QUD917646:QUD917654 RDZ917646:RDZ917654 RNV917646:RNV917654 RXR917646:RXR917654 SHN917646:SHN917654 SRJ917646:SRJ917654 TBF917646:TBF917654 TLB917646:TLB917654 TUX917646:TUX917654 UET917646:UET917654 UOP917646:UOP917654 UYL917646:UYL917654 VIH917646:VIH917654 VSD917646:VSD917654 WBZ917646:WBZ917654 WLV917646:WLV917654 WVR917646:WVR917654 J983182:J983190 JE983182:JE983190 TB983182:TB983190 ACX983182:ACX983190 AMT983182:AMT983190 AWP983182:AWP983190 BGL983182:BGL983190 BQH983182:BQH983190 CAD983182:CAD983190 CJZ983182:CJZ983190 CTV983182:CTV983190 DDR983182:DDR983190 DNN983182:DNN983190 DXJ983182:DXJ983190 EHF983182:EHF983190 ERB983182:ERB983190 FAX983182:FAX983190 FKT983182:FKT983190 FUP983182:FUP983190 GEL983182:GEL983190 GOH983182:GOH983190 GYD983182:GYD983190 HHZ983182:HHZ983190 HRV983182:HRV983190 IBR983182:IBR983190 ILN983182:ILN983190 IVJ983182:IVJ983190 JFF983182:JFF983190 JPB983182:JPB983190 JYX983182:JYX983190 KIT983182:KIT983190 KSP983182:KSP983190 LCL983182:LCL983190 LMH983182:LMH983190 LWD983182:LWD983190 MFZ983182:MFZ983190 MPV983182:MPV983190 MZR983182:MZR983190 NJN983182:NJN983190 NTJ983182:NTJ983190 ODF983182:ODF983190 ONB983182:ONB983190 OWX983182:OWX983190 PGT983182:PGT983190 PQP983182:PQP983190 QAL983182:QAL983190 QKH983182:QKH983190 QUD983182:QUD983190 RDZ983182:RDZ983190 RNV983182:RNV983190 RXR983182:RXR983190 SHN983182:SHN983190 SRJ983182:SRJ983190 TBF983182:TBF983190 TLB983182:TLB983190 TUX983182:TUX983190 UET983182:UET983190 UOP983182:UOP983190 UYL983182:UYL983190 VIH983182:VIH983190 VSD983182:VSD983190 WBZ983182:WBZ983190 WLV983182:WLV983190 WVR983182:WVR983190 WLQ983182:WLQ983190 IZ138:IZ146 SW138:SW146 ACS138:ACS146 AMO138:AMO146 AWK138:AWK146 BGG138:BGG146 BQC138:BQC146 BZY138:BZY146 CJU138:CJU146 CTQ138:CTQ146 DDM138:DDM146 DNI138:DNI146 DXE138:DXE146 EHA138:EHA146 EQW138:EQW146 FAS138:FAS146 FKO138:FKO146 FUK138:FUK146 GEG138:GEG146 GOC138:GOC146 GXY138:GXY146 HHU138:HHU146 HRQ138:HRQ146 IBM138:IBM146 ILI138:ILI146 IVE138:IVE146 JFA138:JFA146 JOW138:JOW146 JYS138:JYS146 KIO138:KIO146 KSK138:KSK146 LCG138:LCG146 LMC138:LMC146 LVY138:LVY146 MFU138:MFU146 MPQ138:MPQ146 MZM138:MZM146 NJI138:NJI146 NTE138:NTE146 ODA138:ODA146 OMW138:OMW146 OWS138:OWS146 PGO138:PGO146 PQK138:PQK146 QAG138:QAG146 QKC138:QKC146 QTY138:QTY146 RDU138:RDU146 RNQ138:RNQ146 RXM138:RXM146 SHI138:SHI146 SRE138:SRE146 TBA138:TBA146 TKW138:TKW146 TUS138:TUS146 UEO138:UEO146 UOK138:UOK146 UYG138:UYG146 VIC138:VIC146 VRY138:VRY146 WBU138:WBU146 WLQ138:WLQ146 WVM138:WVM146 E65678:E65686 IZ65678:IZ65686 SW65678:SW65686 ACS65678:ACS65686 AMO65678:AMO65686 AWK65678:AWK65686 BGG65678:BGG65686 BQC65678:BQC65686 BZY65678:BZY65686 CJU65678:CJU65686 CTQ65678:CTQ65686 DDM65678:DDM65686 DNI65678:DNI65686 DXE65678:DXE65686 EHA65678:EHA65686 EQW65678:EQW65686 FAS65678:FAS65686 FKO65678:FKO65686 FUK65678:FUK65686 GEG65678:GEG65686 GOC65678:GOC65686 GXY65678:GXY65686 HHU65678:HHU65686 HRQ65678:HRQ65686 IBM65678:IBM65686 ILI65678:ILI65686 IVE65678:IVE65686 JFA65678:JFA65686 JOW65678:JOW65686 JYS65678:JYS65686 KIO65678:KIO65686 KSK65678:KSK65686 LCG65678:LCG65686 LMC65678:LMC65686 LVY65678:LVY65686 MFU65678:MFU65686 MPQ65678:MPQ65686 MZM65678:MZM65686 NJI65678:NJI65686 NTE65678:NTE65686 ODA65678:ODA65686 OMW65678:OMW65686 OWS65678:OWS65686 PGO65678:PGO65686 PQK65678:PQK65686 QAG65678:QAG65686 QKC65678:QKC65686 QTY65678:QTY65686 RDU65678:RDU65686 RNQ65678:RNQ65686 RXM65678:RXM65686 SHI65678:SHI65686 SRE65678:SRE65686 TBA65678:TBA65686 TKW65678:TKW65686 TUS65678:TUS65686 UEO65678:UEO65686 UOK65678:UOK65686 UYG65678:UYG65686 VIC65678:VIC65686 VRY65678:VRY65686 WBU65678:WBU65686 WLQ65678:WLQ65686 WVM65678:WVM65686 E131214:E131222 IZ131214:IZ131222 SW131214:SW131222 ACS131214:ACS131222 AMO131214:AMO131222 AWK131214:AWK131222 BGG131214:BGG131222 BQC131214:BQC131222 BZY131214:BZY131222 CJU131214:CJU131222 CTQ131214:CTQ131222 DDM131214:DDM131222 DNI131214:DNI131222 DXE131214:DXE131222 EHA131214:EHA131222 EQW131214:EQW131222 FAS131214:FAS131222 FKO131214:FKO131222 FUK131214:FUK131222 GEG131214:GEG131222 GOC131214:GOC131222 GXY131214:GXY131222 HHU131214:HHU131222 HRQ131214:HRQ131222 IBM131214:IBM131222 ILI131214:ILI131222 IVE131214:IVE131222 JFA131214:JFA131222 JOW131214:JOW131222 JYS131214:JYS131222 KIO131214:KIO131222 KSK131214:KSK131222 LCG131214:LCG131222 LMC131214:LMC131222 LVY131214:LVY131222 MFU131214:MFU131222 MPQ131214:MPQ131222 MZM131214:MZM131222 NJI131214:NJI131222 NTE131214:NTE131222 ODA131214:ODA131222 OMW131214:OMW131222 OWS131214:OWS131222 PGO131214:PGO131222 PQK131214:PQK131222 QAG131214:QAG131222 QKC131214:QKC131222 QTY131214:QTY131222 RDU131214:RDU131222 RNQ131214:RNQ131222 RXM131214:RXM131222 SHI131214:SHI131222 SRE131214:SRE131222 TBA131214:TBA131222 TKW131214:TKW131222 TUS131214:TUS131222 UEO131214:UEO131222 UOK131214:UOK131222 UYG131214:UYG131222 VIC131214:VIC131222 VRY131214:VRY131222 WBU131214:WBU131222 WLQ131214:WLQ131222 WVM131214:WVM131222 E196750:E196758 IZ196750:IZ196758 SW196750:SW196758 ACS196750:ACS196758 AMO196750:AMO196758 AWK196750:AWK196758 BGG196750:BGG196758 BQC196750:BQC196758 BZY196750:BZY196758 CJU196750:CJU196758 CTQ196750:CTQ196758 DDM196750:DDM196758 DNI196750:DNI196758 DXE196750:DXE196758 EHA196750:EHA196758 EQW196750:EQW196758 FAS196750:FAS196758 FKO196750:FKO196758 FUK196750:FUK196758 GEG196750:GEG196758 GOC196750:GOC196758 GXY196750:GXY196758 HHU196750:HHU196758 HRQ196750:HRQ196758 IBM196750:IBM196758 ILI196750:ILI196758 IVE196750:IVE196758 JFA196750:JFA196758 JOW196750:JOW196758 JYS196750:JYS196758 KIO196750:KIO196758 KSK196750:KSK196758 LCG196750:LCG196758 LMC196750:LMC196758 LVY196750:LVY196758 MFU196750:MFU196758 MPQ196750:MPQ196758 MZM196750:MZM196758 NJI196750:NJI196758 NTE196750:NTE196758 ODA196750:ODA196758 OMW196750:OMW196758 OWS196750:OWS196758 PGO196750:PGO196758 PQK196750:PQK196758 QAG196750:QAG196758 QKC196750:QKC196758 QTY196750:QTY196758 RDU196750:RDU196758 RNQ196750:RNQ196758 RXM196750:RXM196758 SHI196750:SHI196758 SRE196750:SRE196758 TBA196750:TBA196758 TKW196750:TKW196758 TUS196750:TUS196758 UEO196750:UEO196758 UOK196750:UOK196758 UYG196750:UYG196758 VIC196750:VIC196758 VRY196750:VRY196758 WBU196750:WBU196758 WLQ196750:WLQ196758 WVM196750:WVM196758 E262286:E262294 IZ262286:IZ262294 SW262286:SW262294 ACS262286:ACS262294 AMO262286:AMO262294 AWK262286:AWK262294 BGG262286:BGG262294 BQC262286:BQC262294 BZY262286:BZY262294 CJU262286:CJU262294 CTQ262286:CTQ262294 DDM262286:DDM262294 DNI262286:DNI262294 DXE262286:DXE262294 EHA262286:EHA262294 EQW262286:EQW262294 FAS262286:FAS262294 FKO262286:FKO262294 FUK262286:FUK262294 GEG262286:GEG262294 GOC262286:GOC262294 GXY262286:GXY262294 HHU262286:HHU262294 HRQ262286:HRQ262294 IBM262286:IBM262294 ILI262286:ILI262294 IVE262286:IVE262294 JFA262286:JFA262294 JOW262286:JOW262294 JYS262286:JYS262294 KIO262286:KIO262294 KSK262286:KSK262294 LCG262286:LCG262294 LMC262286:LMC262294 LVY262286:LVY262294 MFU262286:MFU262294 MPQ262286:MPQ262294 MZM262286:MZM262294 NJI262286:NJI262294 NTE262286:NTE262294 ODA262286:ODA262294 OMW262286:OMW262294 OWS262286:OWS262294 PGO262286:PGO262294 PQK262286:PQK262294 QAG262286:QAG262294 QKC262286:QKC262294 QTY262286:QTY262294 RDU262286:RDU262294 RNQ262286:RNQ262294 RXM262286:RXM262294 SHI262286:SHI262294 SRE262286:SRE262294 TBA262286:TBA262294 TKW262286:TKW262294 TUS262286:TUS262294 UEO262286:UEO262294 UOK262286:UOK262294 UYG262286:UYG262294 VIC262286:VIC262294 VRY262286:VRY262294 WBU262286:WBU262294 WLQ262286:WLQ262294 WVM262286:WVM262294 E327822:E327830 IZ327822:IZ327830 SW327822:SW327830 ACS327822:ACS327830 AMO327822:AMO327830 AWK327822:AWK327830 BGG327822:BGG327830 BQC327822:BQC327830 BZY327822:BZY327830 CJU327822:CJU327830 CTQ327822:CTQ327830 DDM327822:DDM327830 DNI327822:DNI327830 DXE327822:DXE327830 EHA327822:EHA327830 EQW327822:EQW327830 FAS327822:FAS327830 FKO327822:FKO327830 FUK327822:FUK327830 GEG327822:GEG327830 GOC327822:GOC327830 GXY327822:GXY327830 HHU327822:HHU327830 HRQ327822:HRQ327830 IBM327822:IBM327830 ILI327822:ILI327830 IVE327822:IVE327830 JFA327822:JFA327830 JOW327822:JOW327830 JYS327822:JYS327830 KIO327822:KIO327830 KSK327822:KSK327830 LCG327822:LCG327830 LMC327822:LMC327830 LVY327822:LVY327830 MFU327822:MFU327830 MPQ327822:MPQ327830 MZM327822:MZM327830 NJI327822:NJI327830 NTE327822:NTE327830 ODA327822:ODA327830 OMW327822:OMW327830 OWS327822:OWS327830 PGO327822:PGO327830 PQK327822:PQK327830 QAG327822:QAG327830 QKC327822:QKC327830 QTY327822:QTY327830 RDU327822:RDU327830 RNQ327822:RNQ327830 RXM327822:RXM327830 SHI327822:SHI327830 SRE327822:SRE327830 TBA327822:TBA327830 TKW327822:TKW327830 TUS327822:TUS327830 UEO327822:UEO327830 UOK327822:UOK327830 UYG327822:UYG327830 VIC327822:VIC327830 VRY327822:VRY327830 WBU327822:WBU327830 WLQ327822:WLQ327830 WVM327822:WVM327830 E393358:E393366 IZ393358:IZ393366 SW393358:SW393366 ACS393358:ACS393366 AMO393358:AMO393366 AWK393358:AWK393366 BGG393358:BGG393366 BQC393358:BQC393366 BZY393358:BZY393366 CJU393358:CJU393366 CTQ393358:CTQ393366 DDM393358:DDM393366 DNI393358:DNI393366 DXE393358:DXE393366 EHA393358:EHA393366 EQW393358:EQW393366 FAS393358:FAS393366 FKO393358:FKO393366 FUK393358:FUK393366 GEG393358:GEG393366 GOC393358:GOC393366 GXY393358:GXY393366 HHU393358:HHU393366 HRQ393358:HRQ393366 IBM393358:IBM393366 ILI393358:ILI393366 IVE393358:IVE393366 JFA393358:JFA393366 JOW393358:JOW393366 JYS393358:JYS393366 KIO393358:KIO393366 KSK393358:KSK393366 LCG393358:LCG393366 LMC393358:LMC393366 LVY393358:LVY393366 MFU393358:MFU393366 MPQ393358:MPQ393366 MZM393358:MZM393366 NJI393358:NJI393366 NTE393358:NTE393366 ODA393358:ODA393366 OMW393358:OMW393366 OWS393358:OWS393366 PGO393358:PGO393366 PQK393358:PQK393366 QAG393358:QAG393366 QKC393358:QKC393366 QTY393358:QTY393366 RDU393358:RDU393366 RNQ393358:RNQ393366 RXM393358:RXM393366 SHI393358:SHI393366 SRE393358:SRE393366 TBA393358:TBA393366 TKW393358:TKW393366 TUS393358:TUS393366 UEO393358:UEO393366 UOK393358:UOK393366 UYG393358:UYG393366 VIC393358:VIC393366 VRY393358:VRY393366 WBU393358:WBU393366 WLQ393358:WLQ393366 WVM393358:WVM393366 E458894:E458902 IZ458894:IZ458902 SW458894:SW458902 ACS458894:ACS458902 AMO458894:AMO458902 AWK458894:AWK458902 BGG458894:BGG458902 BQC458894:BQC458902 BZY458894:BZY458902 CJU458894:CJU458902 CTQ458894:CTQ458902 DDM458894:DDM458902 DNI458894:DNI458902 DXE458894:DXE458902 EHA458894:EHA458902 EQW458894:EQW458902 FAS458894:FAS458902 FKO458894:FKO458902 FUK458894:FUK458902 GEG458894:GEG458902 GOC458894:GOC458902 GXY458894:GXY458902 HHU458894:HHU458902 HRQ458894:HRQ458902 IBM458894:IBM458902 ILI458894:ILI458902 IVE458894:IVE458902 JFA458894:JFA458902 JOW458894:JOW458902 JYS458894:JYS458902 KIO458894:KIO458902 KSK458894:KSK458902 LCG458894:LCG458902 LMC458894:LMC458902 LVY458894:LVY458902 MFU458894:MFU458902 MPQ458894:MPQ458902 MZM458894:MZM458902 NJI458894:NJI458902 NTE458894:NTE458902 ODA458894:ODA458902 OMW458894:OMW458902 OWS458894:OWS458902 PGO458894:PGO458902 PQK458894:PQK458902 QAG458894:QAG458902 QKC458894:QKC458902 QTY458894:QTY458902 RDU458894:RDU458902 RNQ458894:RNQ458902 RXM458894:RXM458902 SHI458894:SHI458902 SRE458894:SRE458902 TBA458894:TBA458902 TKW458894:TKW458902 TUS458894:TUS458902 UEO458894:UEO458902 UOK458894:UOK458902 UYG458894:UYG458902 VIC458894:VIC458902 VRY458894:VRY458902 WBU458894:WBU458902 WLQ458894:WLQ458902 WVM458894:WVM458902 E524430:E524438 IZ524430:IZ524438 SW524430:SW524438 ACS524430:ACS524438 AMO524430:AMO524438 AWK524430:AWK524438 BGG524430:BGG524438 BQC524430:BQC524438 BZY524430:BZY524438 CJU524430:CJU524438 CTQ524430:CTQ524438 DDM524430:DDM524438 DNI524430:DNI524438 DXE524430:DXE524438 EHA524430:EHA524438 EQW524430:EQW524438 FAS524430:FAS524438 FKO524430:FKO524438 FUK524430:FUK524438 GEG524430:GEG524438 GOC524430:GOC524438 GXY524430:GXY524438 HHU524430:HHU524438 HRQ524430:HRQ524438 IBM524430:IBM524438 ILI524430:ILI524438 IVE524430:IVE524438 JFA524430:JFA524438 JOW524430:JOW524438 JYS524430:JYS524438 KIO524430:KIO524438 KSK524430:KSK524438 LCG524430:LCG524438 LMC524430:LMC524438 LVY524430:LVY524438 MFU524430:MFU524438 MPQ524430:MPQ524438 MZM524430:MZM524438 NJI524430:NJI524438 NTE524430:NTE524438 ODA524430:ODA524438 OMW524430:OMW524438 OWS524430:OWS524438 PGO524430:PGO524438 PQK524430:PQK524438 QAG524430:QAG524438 QKC524430:QKC524438 QTY524430:QTY524438 RDU524430:RDU524438 RNQ524430:RNQ524438 RXM524430:RXM524438 SHI524430:SHI524438 SRE524430:SRE524438 TBA524430:TBA524438 TKW524430:TKW524438 TUS524430:TUS524438 UEO524430:UEO524438 UOK524430:UOK524438 UYG524430:UYG524438 VIC524430:VIC524438 VRY524430:VRY524438 WBU524430:WBU524438 WLQ524430:WLQ524438 WVM524430:WVM524438 E589966:E589974 IZ589966:IZ589974 SW589966:SW589974 ACS589966:ACS589974 AMO589966:AMO589974 AWK589966:AWK589974 BGG589966:BGG589974 BQC589966:BQC589974 BZY589966:BZY589974 CJU589966:CJU589974 CTQ589966:CTQ589974 DDM589966:DDM589974 DNI589966:DNI589974 DXE589966:DXE589974 EHA589966:EHA589974 EQW589966:EQW589974 FAS589966:FAS589974 FKO589966:FKO589974 FUK589966:FUK589974 GEG589966:GEG589974 GOC589966:GOC589974 GXY589966:GXY589974 HHU589966:HHU589974 HRQ589966:HRQ589974 IBM589966:IBM589974 ILI589966:ILI589974 IVE589966:IVE589974 JFA589966:JFA589974 JOW589966:JOW589974 JYS589966:JYS589974 KIO589966:KIO589974 KSK589966:KSK589974 LCG589966:LCG589974 LMC589966:LMC589974 LVY589966:LVY589974 MFU589966:MFU589974 MPQ589966:MPQ589974 MZM589966:MZM589974 NJI589966:NJI589974 NTE589966:NTE589974 ODA589966:ODA589974 OMW589966:OMW589974 OWS589966:OWS589974 PGO589966:PGO589974 PQK589966:PQK589974 QAG589966:QAG589974 QKC589966:QKC589974 QTY589966:QTY589974 RDU589966:RDU589974 RNQ589966:RNQ589974 RXM589966:RXM589974 SHI589966:SHI589974 SRE589966:SRE589974 TBA589966:TBA589974 TKW589966:TKW589974 TUS589966:TUS589974 UEO589966:UEO589974 UOK589966:UOK589974 UYG589966:UYG589974 VIC589966:VIC589974 VRY589966:VRY589974 WBU589966:WBU589974 WLQ589966:WLQ589974 WVM589966:WVM589974 E655502:E655510 IZ655502:IZ655510 SW655502:SW655510 ACS655502:ACS655510 AMO655502:AMO655510 AWK655502:AWK655510 BGG655502:BGG655510 BQC655502:BQC655510 BZY655502:BZY655510 CJU655502:CJU655510 CTQ655502:CTQ655510 DDM655502:DDM655510 DNI655502:DNI655510 DXE655502:DXE655510 EHA655502:EHA655510 EQW655502:EQW655510 FAS655502:FAS655510 FKO655502:FKO655510 FUK655502:FUK655510 GEG655502:GEG655510 GOC655502:GOC655510 GXY655502:GXY655510 HHU655502:HHU655510 HRQ655502:HRQ655510 IBM655502:IBM655510 ILI655502:ILI655510 IVE655502:IVE655510 JFA655502:JFA655510 JOW655502:JOW655510 JYS655502:JYS655510 KIO655502:KIO655510 KSK655502:KSK655510 LCG655502:LCG655510 LMC655502:LMC655510 LVY655502:LVY655510 MFU655502:MFU655510 MPQ655502:MPQ655510 MZM655502:MZM655510 NJI655502:NJI655510 NTE655502:NTE655510 ODA655502:ODA655510 OMW655502:OMW655510 OWS655502:OWS655510 PGO655502:PGO655510 PQK655502:PQK655510 QAG655502:QAG655510 QKC655502:QKC655510 QTY655502:QTY655510 RDU655502:RDU655510 RNQ655502:RNQ655510 RXM655502:RXM655510 SHI655502:SHI655510 SRE655502:SRE655510 TBA655502:TBA655510 TKW655502:TKW655510 TUS655502:TUS655510 UEO655502:UEO655510 UOK655502:UOK655510 UYG655502:UYG655510 VIC655502:VIC655510 VRY655502:VRY655510 WBU655502:WBU655510 WLQ655502:WLQ655510 WVM655502:WVM655510 E721038:E721046 IZ721038:IZ721046 SW721038:SW721046 ACS721038:ACS721046 AMO721038:AMO721046 AWK721038:AWK721046 BGG721038:BGG721046 BQC721038:BQC721046 BZY721038:BZY721046 CJU721038:CJU721046 CTQ721038:CTQ721046 DDM721038:DDM721046 DNI721038:DNI721046 DXE721038:DXE721046 EHA721038:EHA721046 EQW721038:EQW721046 FAS721038:FAS721046 FKO721038:FKO721046 FUK721038:FUK721046 GEG721038:GEG721046 GOC721038:GOC721046 GXY721038:GXY721046 HHU721038:HHU721046 HRQ721038:HRQ721046 IBM721038:IBM721046 ILI721038:ILI721046 IVE721038:IVE721046 JFA721038:JFA721046 JOW721038:JOW721046 JYS721038:JYS721046 KIO721038:KIO721046 KSK721038:KSK721046 LCG721038:LCG721046 LMC721038:LMC721046 LVY721038:LVY721046 MFU721038:MFU721046 MPQ721038:MPQ721046 MZM721038:MZM721046 NJI721038:NJI721046 NTE721038:NTE721046 ODA721038:ODA721046 OMW721038:OMW721046 OWS721038:OWS721046 PGO721038:PGO721046 PQK721038:PQK721046 QAG721038:QAG721046 QKC721038:QKC721046 QTY721038:QTY721046 RDU721038:RDU721046 RNQ721038:RNQ721046 RXM721038:RXM721046 SHI721038:SHI721046 SRE721038:SRE721046 TBA721038:TBA721046 TKW721038:TKW721046 TUS721038:TUS721046 UEO721038:UEO721046 UOK721038:UOK721046 UYG721038:UYG721046 VIC721038:VIC721046 VRY721038:VRY721046 WBU721038:WBU721046 WLQ721038:WLQ721046 WVM721038:WVM721046 E786574:E786582 IZ786574:IZ786582 SW786574:SW786582 ACS786574:ACS786582 AMO786574:AMO786582 AWK786574:AWK786582 BGG786574:BGG786582 BQC786574:BQC786582 BZY786574:BZY786582 CJU786574:CJU786582 CTQ786574:CTQ786582 DDM786574:DDM786582 DNI786574:DNI786582 DXE786574:DXE786582 EHA786574:EHA786582 EQW786574:EQW786582 FAS786574:FAS786582 FKO786574:FKO786582 FUK786574:FUK786582 GEG786574:GEG786582 GOC786574:GOC786582 GXY786574:GXY786582 HHU786574:HHU786582 HRQ786574:HRQ786582 IBM786574:IBM786582 ILI786574:ILI786582 IVE786574:IVE786582 JFA786574:JFA786582 JOW786574:JOW786582 JYS786574:JYS786582 KIO786574:KIO786582 KSK786574:KSK786582 LCG786574:LCG786582 LMC786574:LMC786582 LVY786574:LVY786582 MFU786574:MFU786582 MPQ786574:MPQ786582 MZM786574:MZM786582 NJI786574:NJI786582 NTE786574:NTE786582 ODA786574:ODA786582 OMW786574:OMW786582 OWS786574:OWS786582 PGO786574:PGO786582 PQK786574:PQK786582 QAG786574:QAG786582 QKC786574:QKC786582 QTY786574:QTY786582 RDU786574:RDU786582 RNQ786574:RNQ786582 RXM786574:RXM786582 SHI786574:SHI786582 SRE786574:SRE786582 TBA786574:TBA786582 TKW786574:TKW786582 TUS786574:TUS786582 UEO786574:UEO786582 UOK786574:UOK786582 UYG786574:UYG786582 VIC786574:VIC786582 VRY786574:VRY786582 WBU786574:WBU786582 WLQ786574:WLQ786582 WVM786574:WVM786582 E852110:E852118 IZ852110:IZ852118 SW852110:SW852118 ACS852110:ACS852118 AMO852110:AMO852118 AWK852110:AWK852118 BGG852110:BGG852118 BQC852110:BQC852118 BZY852110:BZY852118 CJU852110:CJU852118 CTQ852110:CTQ852118 DDM852110:DDM852118 DNI852110:DNI852118 DXE852110:DXE852118 EHA852110:EHA852118 EQW852110:EQW852118 FAS852110:FAS852118 FKO852110:FKO852118 FUK852110:FUK852118 GEG852110:GEG852118 GOC852110:GOC852118 GXY852110:GXY852118 HHU852110:HHU852118 HRQ852110:HRQ852118 IBM852110:IBM852118 ILI852110:ILI852118 IVE852110:IVE852118 JFA852110:JFA852118 JOW852110:JOW852118 JYS852110:JYS852118 KIO852110:KIO852118 KSK852110:KSK852118 LCG852110:LCG852118 LMC852110:LMC852118 LVY852110:LVY852118 MFU852110:MFU852118 MPQ852110:MPQ852118 MZM852110:MZM852118 NJI852110:NJI852118 NTE852110:NTE852118 ODA852110:ODA852118 OMW852110:OMW852118 OWS852110:OWS852118 PGO852110:PGO852118 PQK852110:PQK852118 QAG852110:QAG852118 QKC852110:QKC852118 QTY852110:QTY852118 RDU852110:RDU852118 RNQ852110:RNQ852118 RXM852110:RXM852118 SHI852110:SHI852118 SRE852110:SRE852118 TBA852110:TBA852118 TKW852110:TKW852118 TUS852110:TUS852118 UEO852110:UEO852118 UOK852110:UOK852118 UYG852110:UYG852118 VIC852110:VIC852118 VRY852110:VRY852118 WBU852110:WBU852118 WLQ852110:WLQ852118 WVM852110:WVM852118 E917646:E917654 IZ917646:IZ917654 SW917646:SW917654 ACS917646:ACS917654 AMO917646:AMO917654 AWK917646:AWK917654 BGG917646:BGG917654 BQC917646:BQC917654 BZY917646:BZY917654 CJU917646:CJU917654 CTQ917646:CTQ917654 DDM917646:DDM917654 DNI917646:DNI917654 DXE917646:DXE917654 EHA917646:EHA917654 EQW917646:EQW917654 FAS917646:FAS917654 FKO917646:FKO917654 FUK917646:FUK917654 GEG917646:GEG917654 GOC917646:GOC917654 GXY917646:GXY917654 HHU917646:HHU917654 HRQ917646:HRQ917654 IBM917646:IBM917654 ILI917646:ILI917654 IVE917646:IVE917654 JFA917646:JFA917654 JOW917646:JOW917654 JYS917646:JYS917654 KIO917646:KIO917654 KSK917646:KSK917654 LCG917646:LCG917654 LMC917646:LMC917654 LVY917646:LVY917654 MFU917646:MFU917654 MPQ917646:MPQ917654 MZM917646:MZM917654 NJI917646:NJI917654 NTE917646:NTE917654 ODA917646:ODA917654 OMW917646:OMW917654 OWS917646:OWS917654 PGO917646:PGO917654 PQK917646:PQK917654 QAG917646:QAG917654 QKC917646:QKC917654 QTY917646:QTY917654 RDU917646:RDU917654 RNQ917646:RNQ917654 RXM917646:RXM917654 SHI917646:SHI917654 SRE917646:SRE917654 TBA917646:TBA917654 TKW917646:TKW917654 TUS917646:TUS917654 UEO917646:UEO917654 UOK917646:UOK917654 UYG917646:UYG917654 VIC917646:VIC917654 VRY917646:VRY917654 WBU917646:WBU917654 WLQ917646:WLQ917654 WVM917646:WVM917654 E983182:E983190 IZ983182:IZ983190 SW983182:SW983190 ACS983182:ACS983190 AMO983182:AMO983190 AWK983182:AWK983190 BGG983182:BGG983190 BQC983182:BQC983190 BZY983182:BZY983190 CJU983182:CJU983190 CTQ983182:CTQ983190 DDM983182:DDM983190 DNI983182:DNI983190 DXE983182:DXE983190 EHA983182:EHA983190 EQW983182:EQW983190 FAS983182:FAS983190 FKO983182:FKO983190 FUK983182:FUK983190 GEG983182:GEG983190 GOC983182:GOC983190 GXY983182:GXY983190 HHU983182:HHU983190 HRQ983182:HRQ983190 IBM983182:IBM983190 ILI983182:ILI983190 IVE983182:IVE983190 JFA983182:JFA983190 JOW983182:JOW983190 JYS983182:JYS983190 KIO983182:KIO983190 KSK983182:KSK983190 LCG983182:LCG983190 LMC983182:LMC983190 LVY983182:LVY983190 MFU983182:MFU983190 MPQ983182:MPQ983190 MZM983182:MZM983190 NJI983182:NJI983190 NTE983182:NTE983190 ODA983182:ODA983190 OMW983182:OMW983190 OWS983182:OWS983190 PGO983182:PGO983190 PQK983182:PQK983190 QAG983182:QAG983190 QKC983182:QKC983190 QTY983182:QTY983190 RDU983182:RDU983190 RNQ983182:RNQ983190 RXM983182:RXM983190 SHI983182:SHI983190 SRE983182:SRE983190 TBA983182:TBA983190 TKW983182:TKW983190 TUS983182:TUS983190 UEO983182:UEO983190" xr:uid="{6A9B402F-67D7-4548-B9C9-571153223302}">
      <formula1>X_X</formula1>
    </dataValidation>
    <dataValidation type="custom" allowBlank="1" showInputMessage="1" showErrorMessage="1" sqref="BS50 JQ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V65590 JQ65590 TN65590 ADJ65590 ANF65590 AXB65590 BGX65590 BQT65590 CAP65590 CKL65590 CUH65590 DED65590 DNZ65590 DXV65590 EHR65590 ERN65590 FBJ65590 FLF65590 FVB65590 GEX65590 GOT65590 GYP65590 HIL65590 HSH65590 ICD65590 ILZ65590 IVV65590 JFR65590 JPN65590 JZJ65590 KJF65590 KTB65590 LCX65590 LMT65590 LWP65590 MGL65590 MQH65590 NAD65590 NJZ65590 NTV65590 ODR65590 ONN65590 OXJ65590 PHF65590 PRB65590 QAX65590 QKT65590 QUP65590 REL65590 ROH65590 RYD65590 SHZ65590 SRV65590 TBR65590 TLN65590 TVJ65590 UFF65590 UPB65590 UYX65590 VIT65590 VSP65590 WCL65590 WMH65590 WWD65590 V131126 JQ131126 TN131126 ADJ131126 ANF131126 AXB131126 BGX131126 BQT131126 CAP131126 CKL131126 CUH131126 DED131126 DNZ131126 DXV131126 EHR131126 ERN131126 FBJ131126 FLF131126 FVB131126 GEX131126 GOT131126 GYP131126 HIL131126 HSH131126 ICD131126 ILZ131126 IVV131126 JFR131126 JPN131126 JZJ131126 KJF131126 KTB131126 LCX131126 LMT131126 LWP131126 MGL131126 MQH131126 NAD131126 NJZ131126 NTV131126 ODR131126 ONN131126 OXJ131126 PHF131126 PRB131126 QAX131126 QKT131126 QUP131126 REL131126 ROH131126 RYD131126 SHZ131126 SRV131126 TBR131126 TLN131126 TVJ131126 UFF131126 UPB131126 UYX131126 VIT131126 VSP131126 WCL131126 WMH131126 WWD131126 V196662 JQ196662 TN196662 ADJ196662 ANF196662 AXB196662 BGX196662 BQT196662 CAP196662 CKL196662 CUH196662 DED196662 DNZ196662 DXV196662 EHR196662 ERN196662 FBJ196662 FLF196662 FVB196662 GEX196662 GOT196662 GYP196662 HIL196662 HSH196662 ICD196662 ILZ196662 IVV196662 JFR196662 JPN196662 JZJ196662 KJF196662 KTB196662 LCX196662 LMT196662 LWP196662 MGL196662 MQH196662 NAD196662 NJZ196662 NTV196662 ODR196662 ONN196662 OXJ196662 PHF196662 PRB196662 QAX196662 QKT196662 QUP196662 REL196662 ROH196662 RYD196662 SHZ196662 SRV196662 TBR196662 TLN196662 TVJ196662 UFF196662 UPB196662 UYX196662 VIT196662 VSP196662 WCL196662 WMH196662 WWD196662 V262198 JQ262198 TN262198 ADJ262198 ANF262198 AXB262198 BGX262198 BQT262198 CAP262198 CKL262198 CUH262198 DED262198 DNZ262198 DXV262198 EHR262198 ERN262198 FBJ262198 FLF262198 FVB262198 GEX262198 GOT262198 GYP262198 HIL262198 HSH262198 ICD262198 ILZ262198 IVV262198 JFR262198 JPN262198 JZJ262198 KJF262198 KTB262198 LCX262198 LMT262198 LWP262198 MGL262198 MQH262198 NAD262198 NJZ262198 NTV262198 ODR262198 ONN262198 OXJ262198 PHF262198 PRB262198 QAX262198 QKT262198 QUP262198 REL262198 ROH262198 RYD262198 SHZ262198 SRV262198 TBR262198 TLN262198 TVJ262198 UFF262198 UPB262198 UYX262198 VIT262198 VSP262198 WCL262198 WMH262198 WWD262198 V327734 JQ327734 TN327734 ADJ327734 ANF327734 AXB327734 BGX327734 BQT327734 CAP327734 CKL327734 CUH327734 DED327734 DNZ327734 DXV327734 EHR327734 ERN327734 FBJ327734 FLF327734 FVB327734 GEX327734 GOT327734 GYP327734 HIL327734 HSH327734 ICD327734 ILZ327734 IVV327734 JFR327734 JPN327734 JZJ327734 KJF327734 KTB327734 LCX327734 LMT327734 LWP327734 MGL327734 MQH327734 NAD327734 NJZ327734 NTV327734 ODR327734 ONN327734 OXJ327734 PHF327734 PRB327734 QAX327734 QKT327734 QUP327734 REL327734 ROH327734 RYD327734 SHZ327734 SRV327734 TBR327734 TLN327734 TVJ327734 UFF327734 UPB327734 UYX327734 VIT327734 VSP327734 WCL327734 WMH327734 WWD327734 V393270 JQ393270 TN393270 ADJ393270 ANF393270 AXB393270 BGX393270 BQT393270 CAP393270 CKL393270 CUH393270 DED393270 DNZ393270 DXV393270 EHR393270 ERN393270 FBJ393270 FLF393270 FVB393270 GEX393270 GOT393270 GYP393270 HIL393270 HSH393270 ICD393270 ILZ393270 IVV393270 JFR393270 JPN393270 JZJ393270 KJF393270 KTB393270 LCX393270 LMT393270 LWP393270 MGL393270 MQH393270 NAD393270 NJZ393270 NTV393270 ODR393270 ONN393270 OXJ393270 PHF393270 PRB393270 QAX393270 QKT393270 QUP393270 REL393270 ROH393270 RYD393270 SHZ393270 SRV393270 TBR393270 TLN393270 TVJ393270 UFF393270 UPB393270 UYX393270 VIT393270 VSP393270 WCL393270 WMH393270 WWD393270 V458806 JQ458806 TN458806 ADJ458806 ANF458806 AXB458806 BGX458806 BQT458806 CAP458806 CKL458806 CUH458806 DED458806 DNZ458806 DXV458806 EHR458806 ERN458806 FBJ458806 FLF458806 FVB458806 GEX458806 GOT458806 GYP458806 HIL458806 HSH458806 ICD458806 ILZ458806 IVV458806 JFR458806 JPN458806 JZJ458806 KJF458806 KTB458806 LCX458806 LMT458806 LWP458806 MGL458806 MQH458806 NAD458806 NJZ458806 NTV458806 ODR458806 ONN458806 OXJ458806 PHF458806 PRB458806 QAX458806 QKT458806 QUP458806 REL458806 ROH458806 RYD458806 SHZ458806 SRV458806 TBR458806 TLN458806 TVJ458806 UFF458806 UPB458806 UYX458806 VIT458806 VSP458806 WCL458806 WMH458806 WWD458806 V524342 JQ524342 TN524342 ADJ524342 ANF524342 AXB524342 BGX524342 BQT524342 CAP524342 CKL524342 CUH524342 DED524342 DNZ524342 DXV524342 EHR524342 ERN524342 FBJ524342 FLF524342 FVB524342 GEX524342 GOT524342 GYP524342 HIL524342 HSH524342 ICD524342 ILZ524342 IVV524342 JFR524342 JPN524342 JZJ524342 KJF524342 KTB524342 LCX524342 LMT524342 LWP524342 MGL524342 MQH524342 NAD524342 NJZ524342 NTV524342 ODR524342 ONN524342 OXJ524342 PHF524342 PRB524342 QAX524342 QKT524342 QUP524342 REL524342 ROH524342 RYD524342 SHZ524342 SRV524342 TBR524342 TLN524342 TVJ524342 UFF524342 UPB524342 UYX524342 VIT524342 VSP524342 WCL524342 WMH524342 WWD524342 V589878 JQ589878 TN589878 ADJ589878 ANF589878 AXB589878 BGX589878 BQT589878 CAP589878 CKL589878 CUH589878 DED589878 DNZ589878 DXV589878 EHR589878 ERN589878 FBJ589878 FLF589878 FVB589878 GEX589878 GOT589878 GYP589878 HIL589878 HSH589878 ICD589878 ILZ589878 IVV589878 JFR589878 JPN589878 JZJ589878 KJF589878 KTB589878 LCX589878 LMT589878 LWP589878 MGL589878 MQH589878 NAD589878 NJZ589878 NTV589878 ODR589878 ONN589878 OXJ589878 PHF589878 PRB589878 QAX589878 QKT589878 QUP589878 REL589878 ROH589878 RYD589878 SHZ589878 SRV589878 TBR589878 TLN589878 TVJ589878 UFF589878 UPB589878 UYX589878 VIT589878 VSP589878 WCL589878 WMH589878 WWD589878 V655414 JQ655414 TN655414 ADJ655414 ANF655414 AXB655414 BGX655414 BQT655414 CAP655414 CKL655414 CUH655414 DED655414 DNZ655414 DXV655414 EHR655414 ERN655414 FBJ655414 FLF655414 FVB655414 GEX655414 GOT655414 GYP655414 HIL655414 HSH655414 ICD655414 ILZ655414 IVV655414 JFR655414 JPN655414 JZJ655414 KJF655414 KTB655414 LCX655414 LMT655414 LWP655414 MGL655414 MQH655414 NAD655414 NJZ655414 NTV655414 ODR655414 ONN655414 OXJ655414 PHF655414 PRB655414 QAX655414 QKT655414 QUP655414 REL655414 ROH655414 RYD655414 SHZ655414 SRV655414 TBR655414 TLN655414 TVJ655414 UFF655414 UPB655414 UYX655414 VIT655414 VSP655414 WCL655414 WMH655414 WWD655414 V720950 JQ720950 TN720950 ADJ720950 ANF720950 AXB720950 BGX720950 BQT720950 CAP720950 CKL720950 CUH720950 DED720950 DNZ720950 DXV720950 EHR720950 ERN720950 FBJ720950 FLF720950 FVB720950 GEX720950 GOT720950 GYP720950 HIL720950 HSH720950 ICD720950 ILZ720950 IVV720950 JFR720950 JPN720950 JZJ720950 KJF720950 KTB720950 LCX720950 LMT720950 LWP720950 MGL720950 MQH720950 NAD720950 NJZ720950 NTV720950 ODR720950 ONN720950 OXJ720950 PHF720950 PRB720950 QAX720950 QKT720950 QUP720950 REL720950 ROH720950 RYD720950 SHZ720950 SRV720950 TBR720950 TLN720950 TVJ720950 UFF720950 UPB720950 UYX720950 VIT720950 VSP720950 WCL720950 WMH720950 WWD720950 V786486 JQ786486 TN786486 ADJ786486 ANF786486 AXB786486 BGX786486 BQT786486 CAP786486 CKL786486 CUH786486 DED786486 DNZ786486 DXV786486 EHR786486 ERN786486 FBJ786486 FLF786486 FVB786486 GEX786486 GOT786486 GYP786486 HIL786486 HSH786486 ICD786486 ILZ786486 IVV786486 JFR786486 JPN786486 JZJ786486 KJF786486 KTB786486 LCX786486 LMT786486 LWP786486 MGL786486 MQH786486 NAD786486 NJZ786486 NTV786486 ODR786486 ONN786486 OXJ786486 PHF786486 PRB786486 QAX786486 QKT786486 QUP786486 REL786486 ROH786486 RYD786486 SHZ786486 SRV786486 TBR786486 TLN786486 TVJ786486 UFF786486 UPB786486 UYX786486 VIT786486 VSP786486 WCL786486 WMH786486 WWD786486 V852022 JQ852022 TN852022 ADJ852022 ANF852022 AXB852022 BGX852022 BQT852022 CAP852022 CKL852022 CUH852022 DED852022 DNZ852022 DXV852022 EHR852022 ERN852022 FBJ852022 FLF852022 FVB852022 GEX852022 GOT852022 GYP852022 HIL852022 HSH852022 ICD852022 ILZ852022 IVV852022 JFR852022 JPN852022 JZJ852022 KJF852022 KTB852022 LCX852022 LMT852022 LWP852022 MGL852022 MQH852022 NAD852022 NJZ852022 NTV852022 ODR852022 ONN852022 OXJ852022 PHF852022 PRB852022 QAX852022 QKT852022 QUP852022 REL852022 ROH852022 RYD852022 SHZ852022 SRV852022 TBR852022 TLN852022 TVJ852022 UFF852022 UPB852022 UYX852022 VIT852022 VSP852022 WCL852022 WMH852022 WWD852022 V917558 JQ917558 TN917558 ADJ917558 ANF917558 AXB917558 BGX917558 BQT917558 CAP917558 CKL917558 CUH917558 DED917558 DNZ917558 DXV917558 EHR917558 ERN917558 FBJ917558 FLF917558 FVB917558 GEX917558 GOT917558 GYP917558 HIL917558 HSH917558 ICD917558 ILZ917558 IVV917558 JFR917558 JPN917558 JZJ917558 KJF917558 KTB917558 LCX917558 LMT917558 LWP917558 MGL917558 MQH917558 NAD917558 NJZ917558 NTV917558 ODR917558 ONN917558 OXJ917558 PHF917558 PRB917558 QAX917558 QKT917558 QUP917558 REL917558 ROH917558 RYD917558 SHZ917558 SRV917558 TBR917558 TLN917558 TVJ917558 UFF917558 UPB917558 UYX917558 VIT917558 VSP917558 WCL917558 WMH917558 WWD917558 V983094 JQ983094 TN983094 ADJ983094 ANF983094 AXB983094 BGX983094 BQT983094 CAP983094 CKL983094 CUH983094 DED983094 DNZ983094 DXV983094 EHR983094 ERN983094 FBJ983094 FLF983094 FVB983094 GEX983094 GOT983094 GYP983094 HIL983094 HSH983094 ICD983094 ILZ983094 IVV983094 JFR983094 JPN983094 JZJ983094 KJF983094 KTB983094 LCX983094 LMT983094 LWP983094 MGL983094 MQH983094 NAD983094 NJZ983094 NTV983094 ODR983094 ONN983094 OXJ983094 PHF983094 PRB983094 QAX983094 QKT983094 QUP983094 REL983094 ROH983094 RYD983094 SHZ983094 SRV983094 TBR983094 TLN983094 TVJ983094 UFF983094 UPB983094 UYX983094 VIT983094 VSP983094 WCL983094 WMH983094 WWD983094" xr:uid="{6B55CF6D-5954-4E51-8ABF-A27E24233E5F}">
      <formula1>AI45&lt;1</formula1>
    </dataValidation>
    <dataValidation type="custom" allowBlank="1" showInputMessage="1" showErrorMessage="1" sqref="BS49 JQ49 TN49 ADJ49 ANF49 AXB49 BGX49 BQT49 CAP49 CKL49 CUH49 DED49 DNZ49 DXV49 EHR49 ERN49 FBJ49 FLF49 FVB49 GEX49 GOT49 GYP49 HIL49 HSH49 ICD49 ILZ49 IVV49 JFR49 JPN49 JZJ49 KJF49 KTB49 LCX49 LMT49 LWP49 MGL49 MQH49 NAD49 NJZ49 NTV49 ODR49 ONN49 OXJ49 PHF49 PRB49 QAX49 QKT49 QUP49 REL49 ROH49 RYD49 SHZ49 SRV49 TBR49 TLN49 TVJ49 UFF49 UPB49 UYX49 VIT49 VSP49 WCL49 WMH49 WWD49 V65589 JQ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Q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Q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Q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Q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Q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Q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Q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Q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Q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Q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Q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Q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Q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Q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xr:uid="{3761B847-6E16-4AEE-A3EB-BC4C178C30DD}">
      <formula1>AI45&lt;1</formula1>
    </dataValidation>
    <dataValidation type="custom" allowBlank="1" showInputMessage="1" showErrorMessage="1" sqref="BS48 WMH983092 WCL983092 VSP983092 VIT983092 UYX983092 UPB983092 UFF983092 TVJ983092 TLN983092 TBR983092 SRV983092 SHZ983092 RYD983092 ROH983092 REL983092 QUP983092 QKT983092 QAX983092 PRB983092 PHF983092 OXJ983092 ONN983092 ODR983092 NTV983092 NJZ983092 NAD983092 MQH983092 MGL983092 LWP983092 LMT983092 LCX983092 KTB983092 KJF983092 JZJ983092 JPN983092 JFR983092 IVV983092 ILZ983092 ICD983092 HSH983092 HIL983092 GYP983092 GOT983092 GEX983092 FVB983092 FLF983092 FBJ983092 ERN983092 EHR983092 DXV983092 DNZ983092 DED983092 CUH983092 CKL983092 CAP983092 BQT983092 BGX983092 AXB983092 ANF983092 ADJ983092 TN983092 JQ983092 V983092 WWD917556 WMH917556 WCL917556 VSP917556 VIT917556 UYX917556 UPB917556 UFF917556 TVJ917556 TLN917556 TBR917556 SRV917556 SHZ917556 RYD917556 ROH917556 REL917556 QUP917556 QKT917556 QAX917556 PRB917556 PHF917556 OXJ917556 ONN917556 ODR917556 NTV917556 NJZ917556 NAD917556 MQH917556 MGL917556 LWP917556 LMT917556 LCX917556 KTB917556 KJF917556 JZJ917556 JPN917556 JFR917556 IVV917556 ILZ917556 ICD917556 HSH917556 HIL917556 GYP917556 GOT917556 GEX917556 FVB917556 FLF917556 FBJ917556 ERN917556 EHR917556 DXV917556 DNZ917556 DED917556 CUH917556 CKL917556 CAP917556 BQT917556 BGX917556 AXB917556 ANF917556 ADJ917556 TN917556 JQ917556 V917556 WWD852020 WMH852020 WCL852020 VSP852020 VIT852020 UYX852020 UPB852020 UFF852020 TVJ852020 TLN852020 TBR852020 SRV852020 SHZ852020 RYD852020 ROH852020 REL852020 QUP852020 QKT852020 QAX852020 PRB852020 PHF852020 OXJ852020 ONN852020 ODR852020 NTV852020 NJZ852020 NAD852020 MQH852020 MGL852020 LWP852020 LMT852020 LCX852020 KTB852020 KJF852020 JZJ852020 JPN852020 JFR852020 IVV852020 ILZ852020 ICD852020 HSH852020 HIL852020 GYP852020 GOT852020 GEX852020 FVB852020 FLF852020 FBJ852020 ERN852020 EHR852020 DXV852020 DNZ852020 DED852020 CUH852020 CKL852020 CAP852020 BQT852020 BGX852020 AXB852020 ANF852020 ADJ852020 TN852020 JQ852020 V852020 WWD786484 WMH786484 WCL786484 VSP786484 VIT786484 UYX786484 UPB786484 UFF786484 TVJ786484 TLN786484 TBR786484 SRV786484 SHZ786484 RYD786484 ROH786484 REL786484 QUP786484 QKT786484 QAX786484 PRB786484 PHF786484 OXJ786484 ONN786484 ODR786484 NTV786484 NJZ786484 NAD786484 MQH786484 MGL786484 LWP786484 LMT786484 LCX786484 KTB786484 KJF786484 JZJ786484 JPN786484 JFR786484 IVV786484 ILZ786484 ICD786484 HSH786484 HIL786484 GYP786484 GOT786484 GEX786484 FVB786484 FLF786484 FBJ786484 ERN786484 EHR786484 DXV786484 DNZ786484 DED786484 CUH786484 CKL786484 CAP786484 BQT786484 BGX786484 AXB786484 ANF786484 ADJ786484 TN786484 JQ786484 V786484 WWD720948 WMH720948 WCL720948 VSP720948 VIT720948 UYX720948 UPB720948 UFF720948 TVJ720948 TLN720948 TBR720948 SRV720948 SHZ720948 RYD720948 ROH720948 REL720948 QUP720948 QKT720948 QAX720948 PRB720948 PHF720948 OXJ720948 ONN720948 ODR720948 NTV720948 NJZ720948 NAD720948 MQH720948 MGL720948 LWP720948 LMT720948 LCX720948 KTB720948 KJF720948 JZJ720948 JPN720948 JFR720948 IVV720948 ILZ720948 ICD720948 HSH720948 HIL720948 GYP720948 GOT720948 GEX720948 FVB720948 FLF720948 FBJ720948 ERN720948 EHR720948 DXV720948 DNZ720948 DED720948 CUH720948 CKL720948 CAP720948 BQT720948 BGX720948 AXB720948 ANF720948 ADJ720948 TN720948 JQ720948 V720948 WWD655412 WMH655412 WCL655412 VSP655412 VIT655412 UYX655412 UPB655412 UFF655412 TVJ655412 TLN655412 TBR655412 SRV655412 SHZ655412 RYD655412 ROH655412 REL655412 QUP655412 QKT655412 QAX655412 PRB655412 PHF655412 OXJ655412 ONN655412 ODR655412 NTV655412 NJZ655412 NAD655412 MQH655412 MGL655412 LWP655412 LMT655412 LCX655412 KTB655412 KJF655412 JZJ655412 JPN655412 JFR655412 IVV655412 ILZ655412 ICD655412 HSH655412 HIL655412 GYP655412 GOT655412 GEX655412 FVB655412 FLF655412 FBJ655412 ERN655412 EHR655412 DXV655412 DNZ655412 DED655412 CUH655412 CKL655412 CAP655412 BQT655412 BGX655412 AXB655412 ANF655412 ADJ655412 TN655412 JQ655412 V655412 WWD589876 WMH589876 WCL589876 VSP589876 VIT589876 UYX589876 UPB589876 UFF589876 TVJ589876 TLN589876 TBR589876 SRV589876 SHZ589876 RYD589876 ROH589876 REL589876 QUP589876 QKT589876 QAX589876 PRB589876 PHF589876 OXJ589876 ONN589876 ODR589876 NTV589876 NJZ589876 NAD589876 MQH589876 MGL589876 LWP589876 LMT589876 LCX589876 KTB589876 KJF589876 JZJ589876 JPN589876 JFR589876 IVV589876 ILZ589876 ICD589876 HSH589876 HIL589876 GYP589876 GOT589876 GEX589876 FVB589876 FLF589876 FBJ589876 ERN589876 EHR589876 DXV589876 DNZ589876 DED589876 CUH589876 CKL589876 CAP589876 BQT589876 BGX589876 AXB589876 ANF589876 ADJ589876 TN589876 JQ589876 V589876 WWD524340 WMH524340 WCL524340 VSP524340 VIT524340 UYX524340 UPB524340 UFF524340 TVJ524340 TLN524340 TBR524340 SRV524340 SHZ524340 RYD524340 ROH524340 REL524340 QUP524340 QKT524340 QAX524340 PRB524340 PHF524340 OXJ524340 ONN524340 ODR524340 NTV524340 NJZ524340 NAD524340 MQH524340 MGL524340 LWP524340 LMT524340 LCX524340 KTB524340 KJF524340 JZJ524340 JPN524340 JFR524340 IVV524340 ILZ524340 ICD524340 HSH524340 HIL524340 GYP524340 GOT524340 GEX524340 FVB524340 FLF524340 FBJ524340 ERN524340 EHR524340 DXV524340 DNZ524340 DED524340 CUH524340 CKL524340 CAP524340 BQT524340 BGX524340 AXB524340 ANF524340 ADJ524340 TN524340 JQ524340 V524340 WWD458804 WMH458804 WCL458804 VSP458804 VIT458804 UYX458804 UPB458804 UFF458804 TVJ458804 TLN458804 TBR458804 SRV458804 SHZ458804 RYD458804 ROH458804 REL458804 QUP458804 QKT458804 QAX458804 PRB458804 PHF458804 OXJ458804 ONN458804 ODR458804 NTV458804 NJZ458804 NAD458804 MQH458804 MGL458804 LWP458804 LMT458804 LCX458804 KTB458804 KJF458804 JZJ458804 JPN458804 JFR458804 IVV458804 ILZ458804 ICD458804 HSH458804 HIL458804 GYP458804 GOT458804 GEX458804 FVB458804 FLF458804 FBJ458804 ERN458804 EHR458804 DXV458804 DNZ458804 DED458804 CUH458804 CKL458804 CAP458804 BQT458804 BGX458804 AXB458804 ANF458804 ADJ458804 TN458804 JQ458804 V458804 WWD393268 WMH393268 WCL393268 VSP393268 VIT393268 UYX393268 UPB393268 UFF393268 TVJ393268 TLN393268 TBR393268 SRV393268 SHZ393268 RYD393268 ROH393268 REL393268 QUP393268 QKT393268 QAX393268 PRB393268 PHF393268 OXJ393268 ONN393268 ODR393268 NTV393268 NJZ393268 NAD393268 MQH393268 MGL393268 LWP393268 LMT393268 LCX393268 KTB393268 KJF393268 JZJ393268 JPN393268 JFR393268 IVV393268 ILZ393268 ICD393268 HSH393268 HIL393268 GYP393268 GOT393268 GEX393268 FVB393268 FLF393268 FBJ393268 ERN393268 EHR393268 DXV393268 DNZ393268 DED393268 CUH393268 CKL393268 CAP393268 BQT393268 BGX393268 AXB393268 ANF393268 ADJ393268 TN393268 JQ393268 V393268 WWD327732 WMH327732 WCL327732 VSP327732 VIT327732 UYX327732 UPB327732 UFF327732 TVJ327732 TLN327732 TBR327732 SRV327732 SHZ327732 RYD327732 ROH327732 REL327732 QUP327732 QKT327732 QAX327732 PRB327732 PHF327732 OXJ327732 ONN327732 ODR327732 NTV327732 NJZ327732 NAD327732 MQH327732 MGL327732 LWP327732 LMT327732 LCX327732 KTB327732 KJF327732 JZJ327732 JPN327732 JFR327732 IVV327732 ILZ327732 ICD327732 HSH327732 HIL327732 GYP327732 GOT327732 GEX327732 FVB327732 FLF327732 FBJ327732 ERN327732 EHR327732 DXV327732 DNZ327732 DED327732 CUH327732 CKL327732 CAP327732 BQT327732 BGX327732 AXB327732 ANF327732 ADJ327732 TN327732 JQ327732 V327732 WWD262196 WMH262196 WCL262196 VSP262196 VIT262196 UYX262196 UPB262196 UFF262196 TVJ262196 TLN262196 TBR262196 SRV262196 SHZ262196 RYD262196 ROH262196 REL262196 QUP262196 QKT262196 QAX262196 PRB262196 PHF262196 OXJ262196 ONN262196 ODR262196 NTV262196 NJZ262196 NAD262196 MQH262196 MGL262196 LWP262196 LMT262196 LCX262196 KTB262196 KJF262196 JZJ262196 JPN262196 JFR262196 IVV262196 ILZ262196 ICD262196 HSH262196 HIL262196 GYP262196 GOT262196 GEX262196 FVB262196 FLF262196 FBJ262196 ERN262196 EHR262196 DXV262196 DNZ262196 DED262196 CUH262196 CKL262196 CAP262196 BQT262196 BGX262196 AXB262196 ANF262196 ADJ262196 TN262196 JQ262196 V262196 WWD196660 WMH196660 WCL196660 VSP196660 VIT196660 UYX196660 UPB196660 UFF196660 TVJ196660 TLN196660 TBR196660 SRV196660 SHZ196660 RYD196660 ROH196660 REL196660 QUP196660 QKT196660 QAX196660 PRB196660 PHF196660 OXJ196660 ONN196660 ODR196660 NTV196660 NJZ196660 NAD196660 MQH196660 MGL196660 LWP196660 LMT196660 LCX196660 KTB196660 KJF196660 JZJ196660 JPN196660 JFR196660 IVV196660 ILZ196660 ICD196660 HSH196660 HIL196660 GYP196660 GOT196660 GEX196660 FVB196660 FLF196660 FBJ196660 ERN196660 EHR196660 DXV196660 DNZ196660 DED196660 CUH196660 CKL196660 CAP196660 BQT196660 BGX196660 AXB196660 ANF196660 ADJ196660 TN196660 JQ196660 V196660 WWD131124 WMH131124 WCL131124 VSP131124 VIT131124 UYX131124 UPB131124 UFF131124 TVJ131124 TLN131124 TBR131124 SRV131124 SHZ131124 RYD131124 ROH131124 REL131124 QUP131124 QKT131124 QAX131124 PRB131124 PHF131124 OXJ131124 ONN131124 ODR131124 NTV131124 NJZ131124 NAD131124 MQH131124 MGL131124 LWP131124 LMT131124 LCX131124 KTB131124 KJF131124 JZJ131124 JPN131124 JFR131124 IVV131124 ILZ131124 ICD131124 HSH131124 HIL131124 GYP131124 GOT131124 GEX131124 FVB131124 FLF131124 FBJ131124 ERN131124 EHR131124 DXV131124 DNZ131124 DED131124 CUH131124 CKL131124 CAP131124 BQT131124 BGX131124 AXB131124 ANF131124 ADJ131124 TN131124 JQ131124 V131124 WWD65588 WMH65588 WCL65588 VSP65588 VIT65588 UYX65588 UPB65588 UFF65588 TVJ65588 TLN65588 TBR65588 SRV65588 SHZ65588 RYD65588 ROH65588 REL65588 QUP65588 QKT65588 QAX65588 PRB65588 PHF65588 OXJ65588 ONN65588 ODR65588 NTV65588 NJZ65588 NAD65588 MQH65588 MGL65588 LWP65588 LMT65588 LCX65588 KTB65588 KJF65588 JZJ65588 JPN65588 JFR65588 IVV65588 ILZ65588 ICD65588 HSH65588 HIL65588 GYP65588 GOT65588 GEX65588 FVB65588 FLF65588 FBJ65588 ERN65588 EHR65588 DXV65588 DNZ65588 DED65588 CUH65588 CKL65588 CAP65588 BQT65588 BGX65588 AXB65588 ANF65588 ADJ65588 TN65588 JQ65588 V65588 WWD48 WMH48 WCL48 VSP48 VIT48 UYX48 UPB48 UFF48 TVJ48 TLN48 TBR48 SRV48 SHZ48 RYD48 ROH48 REL48 QUP48 QKT48 QAX48 PRB48 PHF48 OXJ48 ONN48 ODR48 NTV48 NJZ48 NAD48 MQH48 MGL48 LWP48 LMT48 LCX48 KTB48 KJF48 JZJ48 JPN48 JFR48 IVV48 ILZ48 ICD48 HSH48 HIL48 GYP48 GOT48 GEX48 FVB48 FLF48 FBJ48 ERN48 EHR48 DXV48 DNZ48 DED48 CUH48 CKL48 CAP48 BQT48 BGX48 AXB48 ANF48 ADJ48 TN48 JQ48 WWD983092" xr:uid="{0EB0A3FA-FDB7-4603-BB8F-3073361C4B54}">
      <formula1>$CF$45&lt;1</formula1>
    </dataValidation>
    <dataValidation type="custom" allowBlank="1" showInputMessage="1" showErrorMessage="1" sqref="BS46:BS47 WMH983090:WMH983091 WCL983090:WCL983091 VSP983090:VSP983091 VIT983090:VIT983091 UYX983090:UYX983091 UPB983090:UPB983091 UFF983090:UFF983091 TVJ983090:TVJ983091 TLN983090:TLN983091 TBR983090:TBR983091 SRV983090:SRV983091 SHZ983090:SHZ983091 RYD983090:RYD983091 ROH983090:ROH983091 REL983090:REL983091 QUP983090:QUP983091 QKT983090:QKT983091 QAX983090:QAX983091 PRB983090:PRB983091 PHF983090:PHF983091 OXJ983090:OXJ983091 ONN983090:ONN983091 ODR983090:ODR983091 NTV983090:NTV983091 NJZ983090:NJZ983091 NAD983090:NAD983091 MQH983090:MQH983091 MGL983090:MGL983091 LWP983090:LWP983091 LMT983090:LMT983091 LCX983090:LCX983091 KTB983090:KTB983091 KJF983090:KJF983091 JZJ983090:JZJ983091 JPN983090:JPN983091 JFR983090:JFR983091 IVV983090:IVV983091 ILZ983090:ILZ983091 ICD983090:ICD983091 HSH983090:HSH983091 HIL983090:HIL983091 GYP983090:GYP983091 GOT983090:GOT983091 GEX983090:GEX983091 FVB983090:FVB983091 FLF983090:FLF983091 FBJ983090:FBJ983091 ERN983090:ERN983091 EHR983090:EHR983091 DXV983090:DXV983091 DNZ983090:DNZ983091 DED983090:DED983091 CUH983090:CUH983091 CKL983090:CKL983091 CAP983090:CAP983091 BQT983090:BQT983091 BGX983090:BGX983091 AXB983090:AXB983091 ANF983090:ANF983091 ADJ983090:ADJ983091 TN983090:TN983091 JQ983090:JQ983091 V983090:V983091 WWD917554:WWD917555 WMH917554:WMH917555 WCL917554:WCL917555 VSP917554:VSP917555 VIT917554:VIT917555 UYX917554:UYX917555 UPB917554:UPB917555 UFF917554:UFF917555 TVJ917554:TVJ917555 TLN917554:TLN917555 TBR917554:TBR917555 SRV917554:SRV917555 SHZ917554:SHZ917555 RYD917554:RYD917555 ROH917554:ROH917555 REL917554:REL917555 QUP917554:QUP917555 QKT917554:QKT917555 QAX917554:QAX917555 PRB917554:PRB917555 PHF917554:PHF917555 OXJ917554:OXJ917555 ONN917554:ONN917555 ODR917554:ODR917555 NTV917554:NTV917555 NJZ917554:NJZ917555 NAD917554:NAD917555 MQH917554:MQH917555 MGL917554:MGL917555 LWP917554:LWP917555 LMT917554:LMT917555 LCX917554:LCX917555 KTB917554:KTB917555 KJF917554:KJF917555 JZJ917554:JZJ917555 JPN917554:JPN917555 JFR917554:JFR917555 IVV917554:IVV917555 ILZ917554:ILZ917555 ICD917554:ICD917555 HSH917554:HSH917555 HIL917554:HIL917555 GYP917554:GYP917555 GOT917554:GOT917555 GEX917554:GEX917555 FVB917554:FVB917555 FLF917554:FLF917555 FBJ917554:FBJ917555 ERN917554:ERN917555 EHR917554:EHR917555 DXV917554:DXV917555 DNZ917554:DNZ917555 DED917554:DED917555 CUH917554:CUH917555 CKL917554:CKL917555 CAP917554:CAP917555 BQT917554:BQT917555 BGX917554:BGX917555 AXB917554:AXB917555 ANF917554:ANF917555 ADJ917554:ADJ917555 TN917554:TN917555 JQ917554:JQ917555 V917554:V917555 WWD852018:WWD852019 WMH852018:WMH852019 WCL852018:WCL852019 VSP852018:VSP852019 VIT852018:VIT852019 UYX852018:UYX852019 UPB852018:UPB852019 UFF852018:UFF852019 TVJ852018:TVJ852019 TLN852018:TLN852019 TBR852018:TBR852019 SRV852018:SRV852019 SHZ852018:SHZ852019 RYD852018:RYD852019 ROH852018:ROH852019 REL852018:REL852019 QUP852018:QUP852019 QKT852018:QKT852019 QAX852018:QAX852019 PRB852018:PRB852019 PHF852018:PHF852019 OXJ852018:OXJ852019 ONN852018:ONN852019 ODR852018:ODR852019 NTV852018:NTV852019 NJZ852018:NJZ852019 NAD852018:NAD852019 MQH852018:MQH852019 MGL852018:MGL852019 LWP852018:LWP852019 LMT852018:LMT852019 LCX852018:LCX852019 KTB852018:KTB852019 KJF852018:KJF852019 JZJ852018:JZJ852019 JPN852018:JPN852019 JFR852018:JFR852019 IVV852018:IVV852019 ILZ852018:ILZ852019 ICD852018:ICD852019 HSH852018:HSH852019 HIL852018:HIL852019 GYP852018:GYP852019 GOT852018:GOT852019 GEX852018:GEX852019 FVB852018:FVB852019 FLF852018:FLF852019 FBJ852018:FBJ852019 ERN852018:ERN852019 EHR852018:EHR852019 DXV852018:DXV852019 DNZ852018:DNZ852019 DED852018:DED852019 CUH852018:CUH852019 CKL852018:CKL852019 CAP852018:CAP852019 BQT852018:BQT852019 BGX852018:BGX852019 AXB852018:AXB852019 ANF852018:ANF852019 ADJ852018:ADJ852019 TN852018:TN852019 JQ852018:JQ852019 V852018:V852019 WWD786482:WWD786483 WMH786482:WMH786483 WCL786482:WCL786483 VSP786482:VSP786483 VIT786482:VIT786483 UYX786482:UYX786483 UPB786482:UPB786483 UFF786482:UFF786483 TVJ786482:TVJ786483 TLN786482:TLN786483 TBR786482:TBR786483 SRV786482:SRV786483 SHZ786482:SHZ786483 RYD786482:RYD786483 ROH786482:ROH786483 REL786482:REL786483 QUP786482:QUP786483 QKT786482:QKT786483 QAX786482:QAX786483 PRB786482:PRB786483 PHF786482:PHF786483 OXJ786482:OXJ786483 ONN786482:ONN786483 ODR786482:ODR786483 NTV786482:NTV786483 NJZ786482:NJZ786483 NAD786482:NAD786483 MQH786482:MQH786483 MGL786482:MGL786483 LWP786482:LWP786483 LMT786482:LMT786483 LCX786482:LCX786483 KTB786482:KTB786483 KJF786482:KJF786483 JZJ786482:JZJ786483 JPN786482:JPN786483 JFR786482:JFR786483 IVV786482:IVV786483 ILZ786482:ILZ786483 ICD786482:ICD786483 HSH786482:HSH786483 HIL786482:HIL786483 GYP786482:GYP786483 GOT786482:GOT786483 GEX786482:GEX786483 FVB786482:FVB786483 FLF786482:FLF786483 FBJ786482:FBJ786483 ERN786482:ERN786483 EHR786482:EHR786483 DXV786482:DXV786483 DNZ786482:DNZ786483 DED786482:DED786483 CUH786482:CUH786483 CKL786482:CKL786483 CAP786482:CAP786483 BQT786482:BQT786483 BGX786482:BGX786483 AXB786482:AXB786483 ANF786482:ANF786483 ADJ786482:ADJ786483 TN786482:TN786483 JQ786482:JQ786483 V786482:V786483 WWD720946:WWD720947 WMH720946:WMH720947 WCL720946:WCL720947 VSP720946:VSP720947 VIT720946:VIT720947 UYX720946:UYX720947 UPB720946:UPB720947 UFF720946:UFF720947 TVJ720946:TVJ720947 TLN720946:TLN720947 TBR720946:TBR720947 SRV720946:SRV720947 SHZ720946:SHZ720947 RYD720946:RYD720947 ROH720946:ROH720947 REL720946:REL720947 QUP720946:QUP720947 QKT720946:QKT720947 QAX720946:QAX720947 PRB720946:PRB720947 PHF720946:PHF720947 OXJ720946:OXJ720947 ONN720946:ONN720947 ODR720946:ODR720947 NTV720946:NTV720947 NJZ720946:NJZ720947 NAD720946:NAD720947 MQH720946:MQH720947 MGL720946:MGL720947 LWP720946:LWP720947 LMT720946:LMT720947 LCX720946:LCX720947 KTB720946:KTB720947 KJF720946:KJF720947 JZJ720946:JZJ720947 JPN720946:JPN720947 JFR720946:JFR720947 IVV720946:IVV720947 ILZ720946:ILZ720947 ICD720946:ICD720947 HSH720946:HSH720947 HIL720946:HIL720947 GYP720946:GYP720947 GOT720946:GOT720947 GEX720946:GEX720947 FVB720946:FVB720947 FLF720946:FLF720947 FBJ720946:FBJ720947 ERN720946:ERN720947 EHR720946:EHR720947 DXV720946:DXV720947 DNZ720946:DNZ720947 DED720946:DED720947 CUH720946:CUH720947 CKL720946:CKL720947 CAP720946:CAP720947 BQT720946:BQT720947 BGX720946:BGX720947 AXB720946:AXB720947 ANF720946:ANF720947 ADJ720946:ADJ720947 TN720946:TN720947 JQ720946:JQ720947 V720946:V720947 WWD655410:WWD655411 WMH655410:WMH655411 WCL655410:WCL655411 VSP655410:VSP655411 VIT655410:VIT655411 UYX655410:UYX655411 UPB655410:UPB655411 UFF655410:UFF655411 TVJ655410:TVJ655411 TLN655410:TLN655411 TBR655410:TBR655411 SRV655410:SRV655411 SHZ655410:SHZ655411 RYD655410:RYD655411 ROH655410:ROH655411 REL655410:REL655411 QUP655410:QUP655411 QKT655410:QKT655411 QAX655410:QAX655411 PRB655410:PRB655411 PHF655410:PHF655411 OXJ655410:OXJ655411 ONN655410:ONN655411 ODR655410:ODR655411 NTV655410:NTV655411 NJZ655410:NJZ655411 NAD655410:NAD655411 MQH655410:MQH655411 MGL655410:MGL655411 LWP655410:LWP655411 LMT655410:LMT655411 LCX655410:LCX655411 KTB655410:KTB655411 KJF655410:KJF655411 JZJ655410:JZJ655411 JPN655410:JPN655411 JFR655410:JFR655411 IVV655410:IVV655411 ILZ655410:ILZ655411 ICD655410:ICD655411 HSH655410:HSH655411 HIL655410:HIL655411 GYP655410:GYP655411 GOT655410:GOT655411 GEX655410:GEX655411 FVB655410:FVB655411 FLF655410:FLF655411 FBJ655410:FBJ655411 ERN655410:ERN655411 EHR655410:EHR655411 DXV655410:DXV655411 DNZ655410:DNZ655411 DED655410:DED655411 CUH655410:CUH655411 CKL655410:CKL655411 CAP655410:CAP655411 BQT655410:BQT655411 BGX655410:BGX655411 AXB655410:AXB655411 ANF655410:ANF655411 ADJ655410:ADJ655411 TN655410:TN655411 JQ655410:JQ655411 V655410:V655411 WWD589874:WWD589875 WMH589874:WMH589875 WCL589874:WCL589875 VSP589874:VSP589875 VIT589874:VIT589875 UYX589874:UYX589875 UPB589874:UPB589875 UFF589874:UFF589875 TVJ589874:TVJ589875 TLN589874:TLN589875 TBR589874:TBR589875 SRV589874:SRV589875 SHZ589874:SHZ589875 RYD589874:RYD589875 ROH589874:ROH589875 REL589874:REL589875 QUP589874:QUP589875 QKT589874:QKT589875 QAX589874:QAX589875 PRB589874:PRB589875 PHF589874:PHF589875 OXJ589874:OXJ589875 ONN589874:ONN589875 ODR589874:ODR589875 NTV589874:NTV589875 NJZ589874:NJZ589875 NAD589874:NAD589875 MQH589874:MQH589875 MGL589874:MGL589875 LWP589874:LWP589875 LMT589874:LMT589875 LCX589874:LCX589875 KTB589874:KTB589875 KJF589874:KJF589875 JZJ589874:JZJ589875 JPN589874:JPN589875 JFR589874:JFR589875 IVV589874:IVV589875 ILZ589874:ILZ589875 ICD589874:ICD589875 HSH589874:HSH589875 HIL589874:HIL589875 GYP589874:GYP589875 GOT589874:GOT589875 GEX589874:GEX589875 FVB589874:FVB589875 FLF589874:FLF589875 FBJ589874:FBJ589875 ERN589874:ERN589875 EHR589874:EHR589875 DXV589874:DXV589875 DNZ589874:DNZ589875 DED589874:DED589875 CUH589874:CUH589875 CKL589874:CKL589875 CAP589874:CAP589875 BQT589874:BQT589875 BGX589874:BGX589875 AXB589874:AXB589875 ANF589874:ANF589875 ADJ589874:ADJ589875 TN589874:TN589875 JQ589874:JQ589875 V589874:V589875 WWD524338:WWD524339 WMH524338:WMH524339 WCL524338:WCL524339 VSP524338:VSP524339 VIT524338:VIT524339 UYX524338:UYX524339 UPB524338:UPB524339 UFF524338:UFF524339 TVJ524338:TVJ524339 TLN524338:TLN524339 TBR524338:TBR524339 SRV524338:SRV524339 SHZ524338:SHZ524339 RYD524338:RYD524339 ROH524338:ROH524339 REL524338:REL524339 QUP524338:QUP524339 QKT524338:QKT524339 QAX524338:QAX524339 PRB524338:PRB524339 PHF524338:PHF524339 OXJ524338:OXJ524339 ONN524338:ONN524339 ODR524338:ODR524339 NTV524338:NTV524339 NJZ524338:NJZ524339 NAD524338:NAD524339 MQH524338:MQH524339 MGL524338:MGL524339 LWP524338:LWP524339 LMT524338:LMT524339 LCX524338:LCX524339 KTB524338:KTB524339 KJF524338:KJF524339 JZJ524338:JZJ524339 JPN524338:JPN524339 JFR524338:JFR524339 IVV524338:IVV524339 ILZ524338:ILZ524339 ICD524338:ICD524339 HSH524338:HSH524339 HIL524338:HIL524339 GYP524338:GYP524339 GOT524338:GOT524339 GEX524338:GEX524339 FVB524338:FVB524339 FLF524338:FLF524339 FBJ524338:FBJ524339 ERN524338:ERN524339 EHR524338:EHR524339 DXV524338:DXV524339 DNZ524338:DNZ524339 DED524338:DED524339 CUH524338:CUH524339 CKL524338:CKL524339 CAP524338:CAP524339 BQT524338:BQT524339 BGX524338:BGX524339 AXB524338:AXB524339 ANF524338:ANF524339 ADJ524338:ADJ524339 TN524338:TN524339 JQ524338:JQ524339 V524338:V524339 WWD458802:WWD458803 WMH458802:WMH458803 WCL458802:WCL458803 VSP458802:VSP458803 VIT458802:VIT458803 UYX458802:UYX458803 UPB458802:UPB458803 UFF458802:UFF458803 TVJ458802:TVJ458803 TLN458802:TLN458803 TBR458802:TBR458803 SRV458802:SRV458803 SHZ458802:SHZ458803 RYD458802:RYD458803 ROH458802:ROH458803 REL458802:REL458803 QUP458802:QUP458803 QKT458802:QKT458803 QAX458802:QAX458803 PRB458802:PRB458803 PHF458802:PHF458803 OXJ458802:OXJ458803 ONN458802:ONN458803 ODR458802:ODR458803 NTV458802:NTV458803 NJZ458802:NJZ458803 NAD458802:NAD458803 MQH458802:MQH458803 MGL458802:MGL458803 LWP458802:LWP458803 LMT458802:LMT458803 LCX458802:LCX458803 KTB458802:KTB458803 KJF458802:KJF458803 JZJ458802:JZJ458803 JPN458802:JPN458803 JFR458802:JFR458803 IVV458802:IVV458803 ILZ458802:ILZ458803 ICD458802:ICD458803 HSH458802:HSH458803 HIL458802:HIL458803 GYP458802:GYP458803 GOT458802:GOT458803 GEX458802:GEX458803 FVB458802:FVB458803 FLF458802:FLF458803 FBJ458802:FBJ458803 ERN458802:ERN458803 EHR458802:EHR458803 DXV458802:DXV458803 DNZ458802:DNZ458803 DED458802:DED458803 CUH458802:CUH458803 CKL458802:CKL458803 CAP458802:CAP458803 BQT458802:BQT458803 BGX458802:BGX458803 AXB458802:AXB458803 ANF458802:ANF458803 ADJ458802:ADJ458803 TN458802:TN458803 JQ458802:JQ458803 V458802:V458803 WWD393266:WWD393267 WMH393266:WMH393267 WCL393266:WCL393267 VSP393266:VSP393267 VIT393266:VIT393267 UYX393266:UYX393267 UPB393266:UPB393267 UFF393266:UFF393267 TVJ393266:TVJ393267 TLN393266:TLN393267 TBR393266:TBR393267 SRV393266:SRV393267 SHZ393266:SHZ393267 RYD393266:RYD393267 ROH393266:ROH393267 REL393266:REL393267 QUP393266:QUP393267 QKT393266:QKT393267 QAX393266:QAX393267 PRB393266:PRB393267 PHF393266:PHF393267 OXJ393266:OXJ393267 ONN393266:ONN393267 ODR393266:ODR393267 NTV393266:NTV393267 NJZ393266:NJZ393267 NAD393266:NAD393267 MQH393266:MQH393267 MGL393266:MGL393267 LWP393266:LWP393267 LMT393266:LMT393267 LCX393266:LCX393267 KTB393266:KTB393267 KJF393266:KJF393267 JZJ393266:JZJ393267 JPN393266:JPN393267 JFR393266:JFR393267 IVV393266:IVV393267 ILZ393266:ILZ393267 ICD393266:ICD393267 HSH393266:HSH393267 HIL393266:HIL393267 GYP393266:GYP393267 GOT393266:GOT393267 GEX393266:GEX393267 FVB393266:FVB393267 FLF393266:FLF393267 FBJ393266:FBJ393267 ERN393266:ERN393267 EHR393266:EHR393267 DXV393266:DXV393267 DNZ393266:DNZ393267 DED393266:DED393267 CUH393266:CUH393267 CKL393266:CKL393267 CAP393266:CAP393267 BQT393266:BQT393267 BGX393266:BGX393267 AXB393266:AXB393267 ANF393266:ANF393267 ADJ393266:ADJ393267 TN393266:TN393267 JQ393266:JQ393267 V393266:V393267 WWD327730:WWD327731 WMH327730:WMH327731 WCL327730:WCL327731 VSP327730:VSP327731 VIT327730:VIT327731 UYX327730:UYX327731 UPB327730:UPB327731 UFF327730:UFF327731 TVJ327730:TVJ327731 TLN327730:TLN327731 TBR327730:TBR327731 SRV327730:SRV327731 SHZ327730:SHZ327731 RYD327730:RYD327731 ROH327730:ROH327731 REL327730:REL327731 QUP327730:QUP327731 QKT327730:QKT327731 QAX327730:QAX327731 PRB327730:PRB327731 PHF327730:PHF327731 OXJ327730:OXJ327731 ONN327730:ONN327731 ODR327730:ODR327731 NTV327730:NTV327731 NJZ327730:NJZ327731 NAD327730:NAD327731 MQH327730:MQH327731 MGL327730:MGL327731 LWP327730:LWP327731 LMT327730:LMT327731 LCX327730:LCX327731 KTB327730:KTB327731 KJF327730:KJF327731 JZJ327730:JZJ327731 JPN327730:JPN327731 JFR327730:JFR327731 IVV327730:IVV327731 ILZ327730:ILZ327731 ICD327730:ICD327731 HSH327730:HSH327731 HIL327730:HIL327731 GYP327730:GYP327731 GOT327730:GOT327731 GEX327730:GEX327731 FVB327730:FVB327731 FLF327730:FLF327731 FBJ327730:FBJ327731 ERN327730:ERN327731 EHR327730:EHR327731 DXV327730:DXV327731 DNZ327730:DNZ327731 DED327730:DED327731 CUH327730:CUH327731 CKL327730:CKL327731 CAP327730:CAP327731 BQT327730:BQT327731 BGX327730:BGX327731 AXB327730:AXB327731 ANF327730:ANF327731 ADJ327730:ADJ327731 TN327730:TN327731 JQ327730:JQ327731 V327730:V327731 WWD262194:WWD262195 WMH262194:WMH262195 WCL262194:WCL262195 VSP262194:VSP262195 VIT262194:VIT262195 UYX262194:UYX262195 UPB262194:UPB262195 UFF262194:UFF262195 TVJ262194:TVJ262195 TLN262194:TLN262195 TBR262194:TBR262195 SRV262194:SRV262195 SHZ262194:SHZ262195 RYD262194:RYD262195 ROH262194:ROH262195 REL262194:REL262195 QUP262194:QUP262195 QKT262194:QKT262195 QAX262194:QAX262195 PRB262194:PRB262195 PHF262194:PHF262195 OXJ262194:OXJ262195 ONN262194:ONN262195 ODR262194:ODR262195 NTV262194:NTV262195 NJZ262194:NJZ262195 NAD262194:NAD262195 MQH262194:MQH262195 MGL262194:MGL262195 LWP262194:LWP262195 LMT262194:LMT262195 LCX262194:LCX262195 KTB262194:KTB262195 KJF262194:KJF262195 JZJ262194:JZJ262195 JPN262194:JPN262195 JFR262194:JFR262195 IVV262194:IVV262195 ILZ262194:ILZ262195 ICD262194:ICD262195 HSH262194:HSH262195 HIL262194:HIL262195 GYP262194:GYP262195 GOT262194:GOT262195 GEX262194:GEX262195 FVB262194:FVB262195 FLF262194:FLF262195 FBJ262194:FBJ262195 ERN262194:ERN262195 EHR262194:EHR262195 DXV262194:DXV262195 DNZ262194:DNZ262195 DED262194:DED262195 CUH262194:CUH262195 CKL262194:CKL262195 CAP262194:CAP262195 BQT262194:BQT262195 BGX262194:BGX262195 AXB262194:AXB262195 ANF262194:ANF262195 ADJ262194:ADJ262195 TN262194:TN262195 JQ262194:JQ262195 V262194:V262195 WWD196658:WWD196659 WMH196658:WMH196659 WCL196658:WCL196659 VSP196658:VSP196659 VIT196658:VIT196659 UYX196658:UYX196659 UPB196658:UPB196659 UFF196658:UFF196659 TVJ196658:TVJ196659 TLN196658:TLN196659 TBR196658:TBR196659 SRV196658:SRV196659 SHZ196658:SHZ196659 RYD196658:RYD196659 ROH196658:ROH196659 REL196658:REL196659 QUP196658:QUP196659 QKT196658:QKT196659 QAX196658:QAX196659 PRB196658:PRB196659 PHF196658:PHF196659 OXJ196658:OXJ196659 ONN196658:ONN196659 ODR196658:ODR196659 NTV196658:NTV196659 NJZ196658:NJZ196659 NAD196658:NAD196659 MQH196658:MQH196659 MGL196658:MGL196659 LWP196658:LWP196659 LMT196658:LMT196659 LCX196658:LCX196659 KTB196658:KTB196659 KJF196658:KJF196659 JZJ196658:JZJ196659 JPN196658:JPN196659 JFR196658:JFR196659 IVV196658:IVV196659 ILZ196658:ILZ196659 ICD196658:ICD196659 HSH196658:HSH196659 HIL196658:HIL196659 GYP196658:GYP196659 GOT196658:GOT196659 GEX196658:GEX196659 FVB196658:FVB196659 FLF196658:FLF196659 FBJ196658:FBJ196659 ERN196658:ERN196659 EHR196658:EHR196659 DXV196658:DXV196659 DNZ196658:DNZ196659 DED196658:DED196659 CUH196658:CUH196659 CKL196658:CKL196659 CAP196658:CAP196659 BQT196658:BQT196659 BGX196658:BGX196659 AXB196658:AXB196659 ANF196658:ANF196659 ADJ196658:ADJ196659 TN196658:TN196659 JQ196658:JQ196659 V196658:V196659 WWD131122:WWD131123 WMH131122:WMH131123 WCL131122:WCL131123 VSP131122:VSP131123 VIT131122:VIT131123 UYX131122:UYX131123 UPB131122:UPB131123 UFF131122:UFF131123 TVJ131122:TVJ131123 TLN131122:TLN131123 TBR131122:TBR131123 SRV131122:SRV131123 SHZ131122:SHZ131123 RYD131122:RYD131123 ROH131122:ROH131123 REL131122:REL131123 QUP131122:QUP131123 QKT131122:QKT131123 QAX131122:QAX131123 PRB131122:PRB131123 PHF131122:PHF131123 OXJ131122:OXJ131123 ONN131122:ONN131123 ODR131122:ODR131123 NTV131122:NTV131123 NJZ131122:NJZ131123 NAD131122:NAD131123 MQH131122:MQH131123 MGL131122:MGL131123 LWP131122:LWP131123 LMT131122:LMT131123 LCX131122:LCX131123 KTB131122:KTB131123 KJF131122:KJF131123 JZJ131122:JZJ131123 JPN131122:JPN131123 JFR131122:JFR131123 IVV131122:IVV131123 ILZ131122:ILZ131123 ICD131122:ICD131123 HSH131122:HSH131123 HIL131122:HIL131123 GYP131122:GYP131123 GOT131122:GOT131123 GEX131122:GEX131123 FVB131122:FVB131123 FLF131122:FLF131123 FBJ131122:FBJ131123 ERN131122:ERN131123 EHR131122:EHR131123 DXV131122:DXV131123 DNZ131122:DNZ131123 DED131122:DED131123 CUH131122:CUH131123 CKL131122:CKL131123 CAP131122:CAP131123 BQT131122:BQT131123 BGX131122:BGX131123 AXB131122:AXB131123 ANF131122:ANF131123 ADJ131122:ADJ131123 TN131122:TN131123 JQ131122:JQ131123 V131122:V131123 WWD65586:WWD65587 WMH65586:WMH65587 WCL65586:WCL65587 VSP65586:VSP65587 VIT65586:VIT65587 UYX65586:UYX65587 UPB65586:UPB65587 UFF65586:UFF65587 TVJ65586:TVJ65587 TLN65586:TLN65587 TBR65586:TBR65587 SRV65586:SRV65587 SHZ65586:SHZ65587 RYD65586:RYD65587 ROH65586:ROH65587 REL65586:REL65587 QUP65586:QUP65587 QKT65586:QKT65587 QAX65586:QAX65587 PRB65586:PRB65587 PHF65586:PHF65587 OXJ65586:OXJ65587 ONN65586:ONN65587 ODR65586:ODR65587 NTV65586:NTV65587 NJZ65586:NJZ65587 NAD65586:NAD65587 MQH65586:MQH65587 MGL65586:MGL65587 LWP65586:LWP65587 LMT65586:LMT65587 LCX65586:LCX65587 KTB65586:KTB65587 KJF65586:KJF65587 JZJ65586:JZJ65587 JPN65586:JPN65587 JFR65586:JFR65587 IVV65586:IVV65587 ILZ65586:ILZ65587 ICD65586:ICD65587 HSH65586:HSH65587 HIL65586:HIL65587 GYP65586:GYP65587 GOT65586:GOT65587 GEX65586:GEX65587 FVB65586:FVB65587 FLF65586:FLF65587 FBJ65586:FBJ65587 ERN65586:ERN65587 EHR65586:EHR65587 DXV65586:DXV65587 DNZ65586:DNZ65587 DED65586:DED65587 CUH65586:CUH65587 CKL65586:CKL65587 CAP65586:CAP65587 BQT65586:BQT65587 BGX65586:BGX65587 AXB65586:AXB65587 ANF65586:ANF65587 ADJ65586:ADJ65587 TN65586:TN65587 JQ65586:JQ65587 V65586:V65587 WWD46:WWD47 WMH46:WMH47 WCL46:WCL47 VSP46:VSP47 VIT46:VIT47 UYX46:UYX47 UPB46:UPB47 UFF46:UFF47 TVJ46:TVJ47 TLN46:TLN47 TBR46:TBR47 SRV46:SRV47 SHZ46:SHZ47 RYD46:RYD47 ROH46:ROH47 REL46:REL47 QUP46:QUP47 QKT46:QKT47 QAX46:QAX47 PRB46:PRB47 PHF46:PHF47 OXJ46:OXJ47 ONN46:ONN47 ODR46:ODR47 NTV46:NTV47 NJZ46:NJZ47 NAD46:NAD47 MQH46:MQH47 MGL46:MGL47 LWP46:LWP47 LMT46:LMT47 LCX46:LCX47 KTB46:KTB47 KJF46:KJF47 JZJ46:JZJ47 JPN46:JPN47 JFR46:JFR47 IVV46:IVV47 ILZ46:ILZ47 ICD46:ICD47 HSH46:HSH47 HIL46:HIL47 GYP46:GYP47 GOT46:GOT47 GEX46:GEX47 FVB46:FVB47 FLF46:FLF47 FBJ46:FBJ47 ERN46:ERN47 EHR46:EHR47 DXV46:DXV47 DNZ46:DNZ47 DED46:DED47 CUH46:CUH47 CKL46:CKL47 CAP46:CAP47 BQT46:BQT47 BGX46:BGX47 AXB46:AXB47 ANF46:ANF47 ADJ46:ADJ47 TN46:TN47 JQ46:JQ47 WWD983090:WWD983091" xr:uid="{DAD36238-F681-4E67-9408-5FC07002CBDC}">
      <formula1>$CH$45&lt;2</formula1>
    </dataValidation>
    <dataValidation type="textLength" operator="lessThanOrEqual" allowBlank="1" showInputMessage="1" showErrorMessage="1" errorTitle="1.000" error="Reducir texto, sólo hasta 1.000 caracteres" promptTitle="Máximo de caracteres" prompt="Este texto debe considerar un máximo de 1000 caracteres. Indicar sólo lo más relevante, con poder de síntesis." sqref="B62:Q74 ST62:TI74 ACP62:ADE74 AML62:ANA74 AWH62:AWW74 BGD62:BGS74 BPZ62:BQO74 BZV62:CAK74 CJR62:CKG74 CTN62:CUC74 DDJ62:DDY74 DNF62:DNU74 DXB62:DXQ74 EGX62:EHM74 EQT62:ERI74 FAP62:FBE74 FKL62:FLA74 FUH62:FUW74 GED62:GES74 GNZ62:GOO74 GXV62:GYK74 HHR62:HIG74 HRN62:HSC74 IBJ62:IBY74 ILF62:ILU74 IVB62:IVQ74 JEX62:JFM74 JOT62:JPI74 JYP62:JZE74 KIL62:KJA74 KSH62:KSW74 LCD62:LCS74 LLZ62:LMO74 LVV62:LWK74 MFR62:MGG74 MPN62:MQC74 MZJ62:MZY74 NJF62:NJU74 NTB62:NTQ74 OCX62:ODM74 OMT62:ONI74 OWP62:OXE74 PGL62:PHA74 PQH62:PQW74 QAD62:QAS74 QJZ62:QKO74 QTV62:QUK74 RDR62:REG74 RNN62:ROC74 RXJ62:RXY74 SHF62:SHU74 SRB62:SRQ74 TAX62:TBM74 TKT62:TLI74 TUP62:TVE74 UEL62:UFA74 UOH62:UOW74 UYD62:UYS74 VHZ62:VIO74 VRV62:VSK74 WBR62:WCG74 WLN62:WMC74 WVJ62:WVY74 B65602:Q65614 ST65602:TI65614 ACP65602:ADE65614 AML65602:ANA65614 AWH65602:AWW65614 BGD65602:BGS65614 BPZ65602:BQO65614 BZV65602:CAK65614 CJR65602:CKG65614 CTN65602:CUC65614 DDJ65602:DDY65614 DNF65602:DNU65614 DXB65602:DXQ65614 EGX65602:EHM65614 EQT65602:ERI65614 FAP65602:FBE65614 FKL65602:FLA65614 FUH65602:FUW65614 GED65602:GES65614 GNZ65602:GOO65614 GXV65602:GYK65614 HHR65602:HIG65614 HRN65602:HSC65614 IBJ65602:IBY65614 ILF65602:ILU65614 IVB65602:IVQ65614 JEX65602:JFM65614 JOT65602:JPI65614 JYP65602:JZE65614 KIL65602:KJA65614 KSH65602:KSW65614 LCD65602:LCS65614 LLZ65602:LMO65614 LVV65602:LWK65614 MFR65602:MGG65614 MPN65602:MQC65614 MZJ65602:MZY65614 NJF65602:NJU65614 NTB65602:NTQ65614 OCX65602:ODM65614 OMT65602:ONI65614 OWP65602:OXE65614 PGL65602:PHA65614 PQH65602:PQW65614 QAD65602:QAS65614 QJZ65602:QKO65614 QTV65602:QUK65614 RDR65602:REG65614 RNN65602:ROC65614 RXJ65602:RXY65614 SHF65602:SHU65614 SRB65602:SRQ65614 TAX65602:TBM65614 TKT65602:TLI65614 TUP65602:TVE65614 UEL65602:UFA65614 UOH65602:UOW65614 UYD65602:UYS65614 VHZ65602:VIO65614 VRV65602:VSK65614 WBR65602:WCG65614 WLN65602:WMC65614 WVJ65602:WVY65614 B131138:Q131150 ST131138:TI131150 ACP131138:ADE131150 AML131138:ANA131150 AWH131138:AWW131150 BGD131138:BGS131150 BPZ131138:BQO131150 BZV131138:CAK131150 CJR131138:CKG131150 CTN131138:CUC131150 DDJ131138:DDY131150 DNF131138:DNU131150 DXB131138:DXQ131150 EGX131138:EHM131150 EQT131138:ERI131150 FAP131138:FBE131150 FKL131138:FLA131150 FUH131138:FUW131150 GED131138:GES131150 GNZ131138:GOO131150 GXV131138:GYK131150 HHR131138:HIG131150 HRN131138:HSC131150 IBJ131138:IBY131150 ILF131138:ILU131150 IVB131138:IVQ131150 JEX131138:JFM131150 JOT131138:JPI131150 JYP131138:JZE131150 KIL131138:KJA131150 KSH131138:KSW131150 LCD131138:LCS131150 LLZ131138:LMO131150 LVV131138:LWK131150 MFR131138:MGG131150 MPN131138:MQC131150 MZJ131138:MZY131150 NJF131138:NJU131150 NTB131138:NTQ131150 OCX131138:ODM131150 OMT131138:ONI131150 OWP131138:OXE131150 PGL131138:PHA131150 PQH131138:PQW131150 QAD131138:QAS131150 QJZ131138:QKO131150 QTV131138:QUK131150 RDR131138:REG131150 RNN131138:ROC131150 RXJ131138:RXY131150 SHF131138:SHU131150 SRB131138:SRQ131150 TAX131138:TBM131150 TKT131138:TLI131150 TUP131138:TVE131150 UEL131138:UFA131150 UOH131138:UOW131150 UYD131138:UYS131150 VHZ131138:VIO131150 VRV131138:VSK131150 WBR131138:WCG131150 WLN131138:WMC131150 WVJ131138:WVY131150 B196674:Q196686 ST196674:TI196686 ACP196674:ADE196686 AML196674:ANA196686 AWH196674:AWW196686 BGD196674:BGS196686 BPZ196674:BQO196686 BZV196674:CAK196686 CJR196674:CKG196686 CTN196674:CUC196686 DDJ196674:DDY196686 DNF196674:DNU196686 DXB196674:DXQ196686 EGX196674:EHM196686 EQT196674:ERI196686 FAP196674:FBE196686 FKL196674:FLA196686 FUH196674:FUW196686 GED196674:GES196686 GNZ196674:GOO196686 GXV196674:GYK196686 HHR196674:HIG196686 HRN196674:HSC196686 IBJ196674:IBY196686 ILF196674:ILU196686 IVB196674:IVQ196686 JEX196674:JFM196686 JOT196674:JPI196686 JYP196674:JZE196686 KIL196674:KJA196686 KSH196674:KSW196686 LCD196674:LCS196686 LLZ196674:LMO196686 LVV196674:LWK196686 MFR196674:MGG196686 MPN196674:MQC196686 MZJ196674:MZY196686 NJF196674:NJU196686 NTB196674:NTQ196686 OCX196674:ODM196686 OMT196674:ONI196686 OWP196674:OXE196686 PGL196674:PHA196686 PQH196674:PQW196686 QAD196674:QAS196686 QJZ196674:QKO196686 QTV196674:QUK196686 RDR196674:REG196686 RNN196674:ROC196686 RXJ196674:RXY196686 SHF196674:SHU196686 SRB196674:SRQ196686 TAX196674:TBM196686 TKT196674:TLI196686 TUP196674:TVE196686 UEL196674:UFA196686 UOH196674:UOW196686 UYD196674:UYS196686 VHZ196674:VIO196686 VRV196674:VSK196686 WBR196674:WCG196686 WLN196674:WMC196686 WVJ196674:WVY196686 B262210:Q262222 ST262210:TI262222 ACP262210:ADE262222 AML262210:ANA262222 AWH262210:AWW262222 BGD262210:BGS262222 BPZ262210:BQO262222 BZV262210:CAK262222 CJR262210:CKG262222 CTN262210:CUC262222 DDJ262210:DDY262222 DNF262210:DNU262222 DXB262210:DXQ262222 EGX262210:EHM262222 EQT262210:ERI262222 FAP262210:FBE262222 FKL262210:FLA262222 FUH262210:FUW262222 GED262210:GES262222 GNZ262210:GOO262222 GXV262210:GYK262222 HHR262210:HIG262222 HRN262210:HSC262222 IBJ262210:IBY262222 ILF262210:ILU262222 IVB262210:IVQ262222 JEX262210:JFM262222 JOT262210:JPI262222 JYP262210:JZE262222 KIL262210:KJA262222 KSH262210:KSW262222 LCD262210:LCS262222 LLZ262210:LMO262222 LVV262210:LWK262222 MFR262210:MGG262222 MPN262210:MQC262222 MZJ262210:MZY262222 NJF262210:NJU262222 NTB262210:NTQ262222 OCX262210:ODM262222 OMT262210:ONI262222 OWP262210:OXE262222 PGL262210:PHA262222 PQH262210:PQW262222 QAD262210:QAS262222 QJZ262210:QKO262222 QTV262210:QUK262222 RDR262210:REG262222 RNN262210:ROC262222 RXJ262210:RXY262222 SHF262210:SHU262222 SRB262210:SRQ262222 TAX262210:TBM262222 TKT262210:TLI262222 TUP262210:TVE262222 UEL262210:UFA262222 UOH262210:UOW262222 UYD262210:UYS262222 VHZ262210:VIO262222 VRV262210:VSK262222 WBR262210:WCG262222 WLN262210:WMC262222 WVJ262210:WVY262222 B327746:Q327758 ST327746:TI327758 ACP327746:ADE327758 AML327746:ANA327758 AWH327746:AWW327758 BGD327746:BGS327758 BPZ327746:BQO327758 BZV327746:CAK327758 CJR327746:CKG327758 CTN327746:CUC327758 DDJ327746:DDY327758 DNF327746:DNU327758 DXB327746:DXQ327758 EGX327746:EHM327758 EQT327746:ERI327758 FAP327746:FBE327758 FKL327746:FLA327758 FUH327746:FUW327758 GED327746:GES327758 GNZ327746:GOO327758 GXV327746:GYK327758 HHR327746:HIG327758 HRN327746:HSC327758 IBJ327746:IBY327758 ILF327746:ILU327758 IVB327746:IVQ327758 JEX327746:JFM327758 JOT327746:JPI327758 JYP327746:JZE327758 KIL327746:KJA327758 KSH327746:KSW327758 LCD327746:LCS327758 LLZ327746:LMO327758 LVV327746:LWK327758 MFR327746:MGG327758 MPN327746:MQC327758 MZJ327746:MZY327758 NJF327746:NJU327758 NTB327746:NTQ327758 OCX327746:ODM327758 OMT327746:ONI327758 OWP327746:OXE327758 PGL327746:PHA327758 PQH327746:PQW327758 QAD327746:QAS327758 QJZ327746:QKO327758 QTV327746:QUK327758 RDR327746:REG327758 RNN327746:ROC327758 RXJ327746:RXY327758 SHF327746:SHU327758 SRB327746:SRQ327758 TAX327746:TBM327758 TKT327746:TLI327758 TUP327746:TVE327758 UEL327746:UFA327758 UOH327746:UOW327758 UYD327746:UYS327758 VHZ327746:VIO327758 VRV327746:VSK327758 WBR327746:WCG327758 WLN327746:WMC327758 WVJ327746:WVY327758 B393282:Q393294 ST393282:TI393294 ACP393282:ADE393294 AML393282:ANA393294 AWH393282:AWW393294 BGD393282:BGS393294 BPZ393282:BQO393294 BZV393282:CAK393294 CJR393282:CKG393294 CTN393282:CUC393294 DDJ393282:DDY393294 DNF393282:DNU393294 DXB393282:DXQ393294 EGX393282:EHM393294 EQT393282:ERI393294 FAP393282:FBE393294 FKL393282:FLA393294 FUH393282:FUW393294 GED393282:GES393294 GNZ393282:GOO393294 GXV393282:GYK393294 HHR393282:HIG393294 HRN393282:HSC393294 IBJ393282:IBY393294 ILF393282:ILU393294 IVB393282:IVQ393294 JEX393282:JFM393294 JOT393282:JPI393294 JYP393282:JZE393294 KIL393282:KJA393294 KSH393282:KSW393294 LCD393282:LCS393294 LLZ393282:LMO393294 LVV393282:LWK393294 MFR393282:MGG393294 MPN393282:MQC393294 MZJ393282:MZY393294 NJF393282:NJU393294 NTB393282:NTQ393294 OCX393282:ODM393294 OMT393282:ONI393294 OWP393282:OXE393294 PGL393282:PHA393294 PQH393282:PQW393294 QAD393282:QAS393294 QJZ393282:QKO393294 QTV393282:QUK393294 RDR393282:REG393294 RNN393282:ROC393294 RXJ393282:RXY393294 SHF393282:SHU393294 SRB393282:SRQ393294 TAX393282:TBM393294 TKT393282:TLI393294 TUP393282:TVE393294 UEL393282:UFA393294 UOH393282:UOW393294 UYD393282:UYS393294 VHZ393282:VIO393294 VRV393282:VSK393294 WBR393282:WCG393294 WLN393282:WMC393294 WVJ393282:WVY393294 B458818:Q458830 ST458818:TI458830 ACP458818:ADE458830 AML458818:ANA458830 AWH458818:AWW458830 BGD458818:BGS458830 BPZ458818:BQO458830 BZV458818:CAK458830 CJR458818:CKG458830 CTN458818:CUC458830 DDJ458818:DDY458830 DNF458818:DNU458830 DXB458818:DXQ458830 EGX458818:EHM458830 EQT458818:ERI458830 FAP458818:FBE458830 FKL458818:FLA458830 FUH458818:FUW458830 GED458818:GES458830 GNZ458818:GOO458830 GXV458818:GYK458830 HHR458818:HIG458830 HRN458818:HSC458830 IBJ458818:IBY458830 ILF458818:ILU458830 IVB458818:IVQ458830 JEX458818:JFM458830 JOT458818:JPI458830 JYP458818:JZE458830 KIL458818:KJA458830 KSH458818:KSW458830 LCD458818:LCS458830 LLZ458818:LMO458830 LVV458818:LWK458830 MFR458818:MGG458830 MPN458818:MQC458830 MZJ458818:MZY458830 NJF458818:NJU458830 NTB458818:NTQ458830 OCX458818:ODM458830 OMT458818:ONI458830 OWP458818:OXE458830 PGL458818:PHA458830 PQH458818:PQW458830 QAD458818:QAS458830 QJZ458818:QKO458830 QTV458818:QUK458830 RDR458818:REG458830 RNN458818:ROC458830 RXJ458818:RXY458830 SHF458818:SHU458830 SRB458818:SRQ458830 TAX458818:TBM458830 TKT458818:TLI458830 TUP458818:TVE458830 UEL458818:UFA458830 UOH458818:UOW458830 UYD458818:UYS458830 VHZ458818:VIO458830 VRV458818:VSK458830 WBR458818:WCG458830 WLN458818:WMC458830 WVJ458818:WVY458830 B524354:Q524366 ST524354:TI524366 ACP524354:ADE524366 AML524354:ANA524366 AWH524354:AWW524366 BGD524354:BGS524366 BPZ524354:BQO524366 BZV524354:CAK524366 CJR524354:CKG524366 CTN524354:CUC524366 DDJ524354:DDY524366 DNF524354:DNU524366 DXB524354:DXQ524366 EGX524354:EHM524366 EQT524354:ERI524366 FAP524354:FBE524366 FKL524354:FLA524366 FUH524354:FUW524366 GED524354:GES524366 GNZ524354:GOO524366 GXV524354:GYK524366 HHR524354:HIG524366 HRN524354:HSC524366 IBJ524354:IBY524366 ILF524354:ILU524366 IVB524354:IVQ524366 JEX524354:JFM524366 JOT524354:JPI524366 JYP524354:JZE524366 KIL524354:KJA524366 KSH524354:KSW524366 LCD524354:LCS524366 LLZ524354:LMO524366 LVV524354:LWK524366 MFR524354:MGG524366 MPN524354:MQC524366 MZJ524354:MZY524366 NJF524354:NJU524366 NTB524354:NTQ524366 OCX524354:ODM524366 OMT524354:ONI524366 OWP524354:OXE524366 PGL524354:PHA524366 PQH524354:PQW524366 QAD524354:QAS524366 QJZ524354:QKO524366 QTV524354:QUK524366 RDR524354:REG524366 RNN524354:ROC524366 RXJ524354:RXY524366 SHF524354:SHU524366 SRB524354:SRQ524366 TAX524354:TBM524366 TKT524354:TLI524366 TUP524354:TVE524366 UEL524354:UFA524366 UOH524354:UOW524366 UYD524354:UYS524366 VHZ524354:VIO524366 VRV524354:VSK524366 WBR524354:WCG524366 WLN524354:WMC524366 WVJ524354:WVY524366 B589890:Q589902 ST589890:TI589902 ACP589890:ADE589902 AML589890:ANA589902 AWH589890:AWW589902 BGD589890:BGS589902 BPZ589890:BQO589902 BZV589890:CAK589902 CJR589890:CKG589902 CTN589890:CUC589902 DDJ589890:DDY589902 DNF589890:DNU589902 DXB589890:DXQ589902 EGX589890:EHM589902 EQT589890:ERI589902 FAP589890:FBE589902 FKL589890:FLA589902 FUH589890:FUW589902 GED589890:GES589902 GNZ589890:GOO589902 GXV589890:GYK589902 HHR589890:HIG589902 HRN589890:HSC589902 IBJ589890:IBY589902 ILF589890:ILU589902 IVB589890:IVQ589902 JEX589890:JFM589902 JOT589890:JPI589902 JYP589890:JZE589902 KIL589890:KJA589902 KSH589890:KSW589902 LCD589890:LCS589902 LLZ589890:LMO589902 LVV589890:LWK589902 MFR589890:MGG589902 MPN589890:MQC589902 MZJ589890:MZY589902 NJF589890:NJU589902 NTB589890:NTQ589902 OCX589890:ODM589902 OMT589890:ONI589902 OWP589890:OXE589902 PGL589890:PHA589902 PQH589890:PQW589902 QAD589890:QAS589902 QJZ589890:QKO589902 QTV589890:QUK589902 RDR589890:REG589902 RNN589890:ROC589902 RXJ589890:RXY589902 SHF589890:SHU589902 SRB589890:SRQ589902 TAX589890:TBM589902 TKT589890:TLI589902 TUP589890:TVE589902 UEL589890:UFA589902 UOH589890:UOW589902 UYD589890:UYS589902 VHZ589890:VIO589902 VRV589890:VSK589902 WBR589890:WCG589902 WLN589890:WMC589902 WVJ589890:WVY589902 B655426:Q655438 ST655426:TI655438 ACP655426:ADE655438 AML655426:ANA655438 AWH655426:AWW655438 BGD655426:BGS655438 BPZ655426:BQO655438 BZV655426:CAK655438 CJR655426:CKG655438 CTN655426:CUC655438 DDJ655426:DDY655438 DNF655426:DNU655438 DXB655426:DXQ655438 EGX655426:EHM655438 EQT655426:ERI655438 FAP655426:FBE655438 FKL655426:FLA655438 FUH655426:FUW655438 GED655426:GES655438 GNZ655426:GOO655438 GXV655426:GYK655438 HHR655426:HIG655438 HRN655426:HSC655438 IBJ655426:IBY655438 ILF655426:ILU655438 IVB655426:IVQ655438 JEX655426:JFM655438 JOT655426:JPI655438 JYP655426:JZE655438 KIL655426:KJA655438 KSH655426:KSW655438 LCD655426:LCS655438 LLZ655426:LMO655438 LVV655426:LWK655438 MFR655426:MGG655438 MPN655426:MQC655438 MZJ655426:MZY655438 NJF655426:NJU655438 NTB655426:NTQ655438 OCX655426:ODM655438 OMT655426:ONI655438 OWP655426:OXE655438 PGL655426:PHA655438 PQH655426:PQW655438 QAD655426:QAS655438 QJZ655426:QKO655438 QTV655426:QUK655438 RDR655426:REG655438 RNN655426:ROC655438 RXJ655426:RXY655438 SHF655426:SHU655438 SRB655426:SRQ655438 TAX655426:TBM655438 TKT655426:TLI655438 TUP655426:TVE655438 UEL655426:UFA655438 UOH655426:UOW655438 UYD655426:UYS655438 VHZ655426:VIO655438 VRV655426:VSK655438 WBR655426:WCG655438 WLN655426:WMC655438 WVJ655426:WVY655438 B720962:Q720974 ST720962:TI720974 ACP720962:ADE720974 AML720962:ANA720974 AWH720962:AWW720974 BGD720962:BGS720974 BPZ720962:BQO720974 BZV720962:CAK720974 CJR720962:CKG720974 CTN720962:CUC720974 DDJ720962:DDY720974 DNF720962:DNU720974 DXB720962:DXQ720974 EGX720962:EHM720974 EQT720962:ERI720974 FAP720962:FBE720974 FKL720962:FLA720974 FUH720962:FUW720974 GED720962:GES720974 GNZ720962:GOO720974 GXV720962:GYK720974 HHR720962:HIG720974 HRN720962:HSC720974 IBJ720962:IBY720974 ILF720962:ILU720974 IVB720962:IVQ720974 JEX720962:JFM720974 JOT720962:JPI720974 JYP720962:JZE720974 KIL720962:KJA720974 KSH720962:KSW720974 LCD720962:LCS720974 LLZ720962:LMO720974 LVV720962:LWK720974 MFR720962:MGG720974 MPN720962:MQC720974 MZJ720962:MZY720974 NJF720962:NJU720974 NTB720962:NTQ720974 OCX720962:ODM720974 OMT720962:ONI720974 OWP720962:OXE720974 PGL720962:PHA720974 PQH720962:PQW720974 QAD720962:QAS720974 QJZ720962:QKO720974 QTV720962:QUK720974 RDR720962:REG720974 RNN720962:ROC720974 RXJ720962:RXY720974 SHF720962:SHU720974 SRB720962:SRQ720974 TAX720962:TBM720974 TKT720962:TLI720974 TUP720962:TVE720974 UEL720962:UFA720974 UOH720962:UOW720974 UYD720962:UYS720974 VHZ720962:VIO720974 VRV720962:VSK720974 WBR720962:WCG720974 WLN720962:WMC720974 WVJ720962:WVY720974 B786498:Q786510 ST786498:TI786510 ACP786498:ADE786510 AML786498:ANA786510 AWH786498:AWW786510 BGD786498:BGS786510 BPZ786498:BQO786510 BZV786498:CAK786510 CJR786498:CKG786510 CTN786498:CUC786510 DDJ786498:DDY786510 DNF786498:DNU786510 DXB786498:DXQ786510 EGX786498:EHM786510 EQT786498:ERI786510 FAP786498:FBE786510 FKL786498:FLA786510 FUH786498:FUW786510 GED786498:GES786510 GNZ786498:GOO786510 GXV786498:GYK786510 HHR786498:HIG786510 HRN786498:HSC786510 IBJ786498:IBY786510 ILF786498:ILU786510 IVB786498:IVQ786510 JEX786498:JFM786510 JOT786498:JPI786510 JYP786498:JZE786510 KIL786498:KJA786510 KSH786498:KSW786510 LCD786498:LCS786510 LLZ786498:LMO786510 LVV786498:LWK786510 MFR786498:MGG786510 MPN786498:MQC786510 MZJ786498:MZY786510 NJF786498:NJU786510 NTB786498:NTQ786510 OCX786498:ODM786510 OMT786498:ONI786510 OWP786498:OXE786510 PGL786498:PHA786510 PQH786498:PQW786510 QAD786498:QAS786510 QJZ786498:QKO786510 QTV786498:QUK786510 RDR786498:REG786510 RNN786498:ROC786510 RXJ786498:RXY786510 SHF786498:SHU786510 SRB786498:SRQ786510 TAX786498:TBM786510 TKT786498:TLI786510 TUP786498:TVE786510 UEL786498:UFA786510 UOH786498:UOW786510 UYD786498:UYS786510 VHZ786498:VIO786510 VRV786498:VSK786510 WBR786498:WCG786510 WLN786498:WMC786510 WVJ786498:WVY786510 B852034:Q852046 ST852034:TI852046 ACP852034:ADE852046 AML852034:ANA852046 AWH852034:AWW852046 BGD852034:BGS852046 BPZ852034:BQO852046 BZV852034:CAK852046 CJR852034:CKG852046 CTN852034:CUC852046 DDJ852034:DDY852046 DNF852034:DNU852046 DXB852034:DXQ852046 EGX852034:EHM852046 EQT852034:ERI852046 FAP852034:FBE852046 FKL852034:FLA852046 FUH852034:FUW852046 GED852034:GES852046 GNZ852034:GOO852046 GXV852034:GYK852046 HHR852034:HIG852046 HRN852034:HSC852046 IBJ852034:IBY852046 ILF852034:ILU852046 IVB852034:IVQ852046 JEX852034:JFM852046 JOT852034:JPI852046 JYP852034:JZE852046 KIL852034:KJA852046 KSH852034:KSW852046 LCD852034:LCS852046 LLZ852034:LMO852046 LVV852034:LWK852046 MFR852034:MGG852046 MPN852034:MQC852046 MZJ852034:MZY852046 NJF852034:NJU852046 NTB852034:NTQ852046 OCX852034:ODM852046 OMT852034:ONI852046 OWP852034:OXE852046 PGL852034:PHA852046 PQH852034:PQW852046 QAD852034:QAS852046 QJZ852034:QKO852046 QTV852034:QUK852046 RDR852034:REG852046 RNN852034:ROC852046 RXJ852034:RXY852046 SHF852034:SHU852046 SRB852034:SRQ852046 TAX852034:TBM852046 TKT852034:TLI852046 TUP852034:TVE852046 UEL852034:UFA852046 UOH852034:UOW852046 UYD852034:UYS852046 VHZ852034:VIO852046 VRV852034:VSK852046 WBR852034:WCG852046 WLN852034:WMC852046 WVJ852034:WVY852046 B917570:Q917582 ST917570:TI917582 ACP917570:ADE917582 AML917570:ANA917582 AWH917570:AWW917582 BGD917570:BGS917582 BPZ917570:BQO917582 BZV917570:CAK917582 CJR917570:CKG917582 CTN917570:CUC917582 DDJ917570:DDY917582 DNF917570:DNU917582 DXB917570:DXQ917582 EGX917570:EHM917582 EQT917570:ERI917582 FAP917570:FBE917582 FKL917570:FLA917582 FUH917570:FUW917582 GED917570:GES917582 GNZ917570:GOO917582 GXV917570:GYK917582 HHR917570:HIG917582 HRN917570:HSC917582 IBJ917570:IBY917582 ILF917570:ILU917582 IVB917570:IVQ917582 JEX917570:JFM917582 JOT917570:JPI917582 JYP917570:JZE917582 KIL917570:KJA917582 KSH917570:KSW917582 LCD917570:LCS917582 LLZ917570:LMO917582 LVV917570:LWK917582 MFR917570:MGG917582 MPN917570:MQC917582 MZJ917570:MZY917582 NJF917570:NJU917582 NTB917570:NTQ917582 OCX917570:ODM917582 OMT917570:ONI917582 OWP917570:OXE917582 PGL917570:PHA917582 PQH917570:PQW917582 QAD917570:QAS917582 QJZ917570:QKO917582 QTV917570:QUK917582 RDR917570:REG917582 RNN917570:ROC917582 RXJ917570:RXY917582 SHF917570:SHU917582 SRB917570:SRQ917582 TAX917570:TBM917582 TKT917570:TLI917582 TUP917570:TVE917582 UEL917570:UFA917582 UOH917570:UOW917582 UYD917570:UYS917582 VHZ917570:VIO917582 VRV917570:VSK917582 WBR917570:WCG917582 WLN917570:WMC917582 WVJ917570:WVY917582 B983106:Q983118 ST983106:TI983118 ACP983106:ADE983118 AML983106:ANA983118 AWH983106:AWW983118 BGD983106:BGS983118 BPZ983106:BQO983118 BZV983106:CAK983118 CJR983106:CKG983118 CTN983106:CUC983118 DDJ983106:DDY983118 DNF983106:DNU983118 DXB983106:DXQ983118 EGX983106:EHM983118 EQT983106:ERI983118 FAP983106:FBE983118 FKL983106:FLA983118 FUH983106:FUW983118 GED983106:GES983118 GNZ983106:GOO983118 GXV983106:GYK983118 HHR983106:HIG983118 HRN983106:HSC983118 IBJ983106:IBY983118 ILF983106:ILU983118 IVB983106:IVQ983118 JEX983106:JFM983118 JOT983106:JPI983118 JYP983106:JZE983118 KIL983106:KJA983118 KSH983106:KSW983118 LCD983106:LCS983118 LLZ983106:LMO983118 LVV983106:LWK983118 MFR983106:MGG983118 MPN983106:MQC983118 MZJ983106:MZY983118 NJF983106:NJU983118 NTB983106:NTQ983118 OCX983106:ODM983118 OMT983106:ONI983118 OWP983106:OXE983118 PGL983106:PHA983118 PQH983106:PQW983118 QAD983106:QAS983118 QJZ983106:QKO983118 QTV983106:QUK983118 RDR983106:REG983118 RNN983106:ROC983118 RXJ983106:RXY983118 SHF983106:SHU983118 SRB983106:SRQ983118 TAX983106:TBM983118 TKT983106:TLI983118 TUP983106:TVE983118 UEL983106:UFA983118 UOH983106:UOW983118 UYD983106:UYS983118 VHZ983106:VIO983118 VRV983106:VSK983118 WBR983106:WCG983118 WLN983106:WMC983118 WVJ983106:WVY983118 B46:Q56 ST46:TI56 ACP46:ADE56 AML46:ANA56 AWH46:AWW56 BGD46:BGS56 BPZ46:BQO56 BZV46:CAK56 CJR46:CKG56 CTN46:CUC56 DDJ46:DDY56 DNF46:DNU56 DXB46:DXQ56 EGX46:EHM56 EQT46:ERI56 FAP46:FBE56 FKL46:FLA56 FUH46:FUW56 GED46:GES56 GNZ46:GOO56 GXV46:GYK56 HHR46:HIG56 HRN46:HSC56 IBJ46:IBY56 ILF46:ILU56 IVB46:IVQ56 JEX46:JFM56 JOT46:JPI56 JYP46:JZE56 KIL46:KJA56 KSH46:KSW56 LCD46:LCS56 LLZ46:LMO56 LVV46:LWK56 MFR46:MGG56 MPN46:MQC56 MZJ46:MZY56 NJF46:NJU56 NTB46:NTQ56 OCX46:ODM56 OMT46:ONI56 OWP46:OXE56 PGL46:PHA56 PQH46:PQW56 QAD46:QAS56 QJZ46:QKO56 QTV46:QUK56 RDR46:REG56 RNN46:ROC56 RXJ46:RXY56 SHF46:SHU56 SRB46:SRQ56 TAX46:TBM56 TKT46:TLI56 TUP46:TVE56 UEL46:UFA56 UOH46:UOW56 UYD46:UYS56 VHZ46:VIO56 VRV46:VSK56 WBR46:WCG56 WLN46:WMC56 WVJ46:WVY56 B65586:Q65596 ST65586:TI65596 ACP65586:ADE65596 AML65586:ANA65596 AWH65586:AWW65596 BGD65586:BGS65596 BPZ65586:BQO65596 BZV65586:CAK65596 CJR65586:CKG65596 CTN65586:CUC65596 DDJ65586:DDY65596 DNF65586:DNU65596 DXB65586:DXQ65596 EGX65586:EHM65596 EQT65586:ERI65596 FAP65586:FBE65596 FKL65586:FLA65596 FUH65586:FUW65596 GED65586:GES65596 GNZ65586:GOO65596 GXV65586:GYK65596 HHR65586:HIG65596 HRN65586:HSC65596 IBJ65586:IBY65596 ILF65586:ILU65596 IVB65586:IVQ65596 JEX65586:JFM65596 JOT65586:JPI65596 JYP65586:JZE65596 KIL65586:KJA65596 KSH65586:KSW65596 LCD65586:LCS65596 LLZ65586:LMO65596 LVV65586:LWK65596 MFR65586:MGG65596 MPN65586:MQC65596 MZJ65586:MZY65596 NJF65586:NJU65596 NTB65586:NTQ65596 OCX65586:ODM65596 OMT65586:ONI65596 OWP65586:OXE65596 PGL65586:PHA65596 PQH65586:PQW65596 QAD65586:QAS65596 QJZ65586:QKO65596 QTV65586:QUK65596 RDR65586:REG65596 RNN65586:ROC65596 RXJ65586:RXY65596 SHF65586:SHU65596 SRB65586:SRQ65596 TAX65586:TBM65596 TKT65586:TLI65596 TUP65586:TVE65596 UEL65586:UFA65596 UOH65586:UOW65596 UYD65586:UYS65596 VHZ65586:VIO65596 VRV65586:VSK65596 WBR65586:WCG65596 WLN65586:WMC65596 WVJ65586:WVY65596 B131122:Q131132 ST131122:TI131132 ACP131122:ADE131132 AML131122:ANA131132 AWH131122:AWW131132 BGD131122:BGS131132 BPZ131122:BQO131132 BZV131122:CAK131132 CJR131122:CKG131132 CTN131122:CUC131132 DDJ131122:DDY131132 DNF131122:DNU131132 DXB131122:DXQ131132 EGX131122:EHM131132 EQT131122:ERI131132 FAP131122:FBE131132 FKL131122:FLA131132 FUH131122:FUW131132 GED131122:GES131132 GNZ131122:GOO131132 GXV131122:GYK131132 HHR131122:HIG131132 HRN131122:HSC131132 IBJ131122:IBY131132 ILF131122:ILU131132 IVB131122:IVQ131132 JEX131122:JFM131132 JOT131122:JPI131132 JYP131122:JZE131132 KIL131122:KJA131132 KSH131122:KSW131132 LCD131122:LCS131132 LLZ131122:LMO131132 LVV131122:LWK131132 MFR131122:MGG131132 MPN131122:MQC131132 MZJ131122:MZY131132 NJF131122:NJU131132 NTB131122:NTQ131132 OCX131122:ODM131132 OMT131122:ONI131132 OWP131122:OXE131132 PGL131122:PHA131132 PQH131122:PQW131132 QAD131122:QAS131132 QJZ131122:QKO131132 QTV131122:QUK131132 RDR131122:REG131132 RNN131122:ROC131132 RXJ131122:RXY131132 SHF131122:SHU131132 SRB131122:SRQ131132 TAX131122:TBM131132 TKT131122:TLI131132 TUP131122:TVE131132 UEL131122:UFA131132 UOH131122:UOW131132 UYD131122:UYS131132 VHZ131122:VIO131132 VRV131122:VSK131132 WBR131122:WCG131132 WLN131122:WMC131132 WVJ131122:WVY131132 B196658:Q196668 ST196658:TI196668 ACP196658:ADE196668 AML196658:ANA196668 AWH196658:AWW196668 BGD196658:BGS196668 BPZ196658:BQO196668 BZV196658:CAK196668 CJR196658:CKG196668 CTN196658:CUC196668 DDJ196658:DDY196668 DNF196658:DNU196668 DXB196658:DXQ196668 EGX196658:EHM196668 EQT196658:ERI196668 FAP196658:FBE196668 FKL196658:FLA196668 FUH196658:FUW196668 GED196658:GES196668 GNZ196658:GOO196668 GXV196658:GYK196668 HHR196658:HIG196668 HRN196658:HSC196668 IBJ196658:IBY196668 ILF196658:ILU196668 IVB196658:IVQ196668 JEX196658:JFM196668 JOT196658:JPI196668 JYP196658:JZE196668 KIL196658:KJA196668 KSH196658:KSW196668 LCD196658:LCS196668 LLZ196658:LMO196668 LVV196658:LWK196668 MFR196658:MGG196668 MPN196658:MQC196668 MZJ196658:MZY196668 NJF196658:NJU196668 NTB196658:NTQ196668 OCX196658:ODM196668 OMT196658:ONI196668 OWP196658:OXE196668 PGL196658:PHA196668 PQH196658:PQW196668 QAD196658:QAS196668 QJZ196658:QKO196668 QTV196658:QUK196668 RDR196658:REG196668 RNN196658:ROC196668 RXJ196658:RXY196668 SHF196658:SHU196668 SRB196658:SRQ196668 TAX196658:TBM196668 TKT196658:TLI196668 TUP196658:TVE196668 UEL196658:UFA196668 UOH196658:UOW196668 UYD196658:UYS196668 VHZ196658:VIO196668 VRV196658:VSK196668 WBR196658:WCG196668 WLN196658:WMC196668 WVJ196658:WVY196668 B262194:Q262204 ST262194:TI262204 ACP262194:ADE262204 AML262194:ANA262204 AWH262194:AWW262204 BGD262194:BGS262204 BPZ262194:BQO262204 BZV262194:CAK262204 CJR262194:CKG262204 CTN262194:CUC262204 DDJ262194:DDY262204 DNF262194:DNU262204 DXB262194:DXQ262204 EGX262194:EHM262204 EQT262194:ERI262204 FAP262194:FBE262204 FKL262194:FLA262204 FUH262194:FUW262204 GED262194:GES262204 GNZ262194:GOO262204 GXV262194:GYK262204 HHR262194:HIG262204 HRN262194:HSC262204 IBJ262194:IBY262204 ILF262194:ILU262204 IVB262194:IVQ262204 JEX262194:JFM262204 JOT262194:JPI262204 JYP262194:JZE262204 KIL262194:KJA262204 KSH262194:KSW262204 LCD262194:LCS262204 LLZ262194:LMO262204 LVV262194:LWK262204 MFR262194:MGG262204 MPN262194:MQC262204 MZJ262194:MZY262204 NJF262194:NJU262204 NTB262194:NTQ262204 OCX262194:ODM262204 OMT262194:ONI262204 OWP262194:OXE262204 PGL262194:PHA262204 PQH262194:PQW262204 QAD262194:QAS262204 QJZ262194:QKO262204 QTV262194:QUK262204 RDR262194:REG262204 RNN262194:ROC262204 RXJ262194:RXY262204 SHF262194:SHU262204 SRB262194:SRQ262204 TAX262194:TBM262204 TKT262194:TLI262204 TUP262194:TVE262204 UEL262194:UFA262204 UOH262194:UOW262204 UYD262194:UYS262204 VHZ262194:VIO262204 VRV262194:VSK262204 WBR262194:WCG262204 WLN262194:WMC262204 WVJ262194:WVY262204 B327730:Q327740 ST327730:TI327740 ACP327730:ADE327740 AML327730:ANA327740 AWH327730:AWW327740 BGD327730:BGS327740 BPZ327730:BQO327740 BZV327730:CAK327740 CJR327730:CKG327740 CTN327730:CUC327740 DDJ327730:DDY327740 DNF327730:DNU327740 DXB327730:DXQ327740 EGX327730:EHM327740 EQT327730:ERI327740 FAP327730:FBE327740 FKL327730:FLA327740 FUH327730:FUW327740 GED327730:GES327740 GNZ327730:GOO327740 GXV327730:GYK327740 HHR327730:HIG327740 HRN327730:HSC327740 IBJ327730:IBY327740 ILF327730:ILU327740 IVB327730:IVQ327740 JEX327730:JFM327740 JOT327730:JPI327740 JYP327730:JZE327740 KIL327730:KJA327740 KSH327730:KSW327740 LCD327730:LCS327740 LLZ327730:LMO327740 LVV327730:LWK327740 MFR327730:MGG327740 MPN327730:MQC327740 MZJ327730:MZY327740 NJF327730:NJU327740 NTB327730:NTQ327740 OCX327730:ODM327740 OMT327730:ONI327740 OWP327730:OXE327740 PGL327730:PHA327740 PQH327730:PQW327740 QAD327730:QAS327740 QJZ327730:QKO327740 QTV327730:QUK327740 RDR327730:REG327740 RNN327730:ROC327740 RXJ327730:RXY327740 SHF327730:SHU327740 SRB327730:SRQ327740 TAX327730:TBM327740 TKT327730:TLI327740 TUP327730:TVE327740 UEL327730:UFA327740 UOH327730:UOW327740 UYD327730:UYS327740 VHZ327730:VIO327740 VRV327730:VSK327740 WBR327730:WCG327740 WLN327730:WMC327740 WVJ327730:WVY327740 B393266:Q393276 ST393266:TI393276 ACP393266:ADE393276 AML393266:ANA393276 AWH393266:AWW393276 BGD393266:BGS393276 BPZ393266:BQO393276 BZV393266:CAK393276 CJR393266:CKG393276 CTN393266:CUC393276 DDJ393266:DDY393276 DNF393266:DNU393276 DXB393266:DXQ393276 EGX393266:EHM393276 EQT393266:ERI393276 FAP393266:FBE393276 FKL393266:FLA393276 FUH393266:FUW393276 GED393266:GES393276 GNZ393266:GOO393276 GXV393266:GYK393276 HHR393266:HIG393276 HRN393266:HSC393276 IBJ393266:IBY393276 ILF393266:ILU393276 IVB393266:IVQ393276 JEX393266:JFM393276 JOT393266:JPI393276 JYP393266:JZE393276 KIL393266:KJA393276 KSH393266:KSW393276 LCD393266:LCS393276 LLZ393266:LMO393276 LVV393266:LWK393276 MFR393266:MGG393276 MPN393266:MQC393276 MZJ393266:MZY393276 NJF393266:NJU393276 NTB393266:NTQ393276 OCX393266:ODM393276 OMT393266:ONI393276 OWP393266:OXE393276 PGL393266:PHA393276 PQH393266:PQW393276 QAD393266:QAS393276 QJZ393266:QKO393276 QTV393266:QUK393276 RDR393266:REG393276 RNN393266:ROC393276 RXJ393266:RXY393276 SHF393266:SHU393276 SRB393266:SRQ393276 TAX393266:TBM393276 TKT393266:TLI393276 TUP393266:TVE393276 UEL393266:UFA393276 UOH393266:UOW393276 UYD393266:UYS393276 VHZ393266:VIO393276 VRV393266:VSK393276 WBR393266:WCG393276 WLN393266:WMC393276 WVJ393266:WVY393276 B458802:Q458812 ST458802:TI458812 ACP458802:ADE458812 AML458802:ANA458812 AWH458802:AWW458812 BGD458802:BGS458812 BPZ458802:BQO458812 BZV458802:CAK458812 CJR458802:CKG458812 CTN458802:CUC458812 DDJ458802:DDY458812 DNF458802:DNU458812 DXB458802:DXQ458812 EGX458802:EHM458812 EQT458802:ERI458812 FAP458802:FBE458812 FKL458802:FLA458812 FUH458802:FUW458812 GED458802:GES458812 GNZ458802:GOO458812 GXV458802:GYK458812 HHR458802:HIG458812 HRN458802:HSC458812 IBJ458802:IBY458812 ILF458802:ILU458812 IVB458802:IVQ458812 JEX458802:JFM458812 JOT458802:JPI458812 JYP458802:JZE458812 KIL458802:KJA458812 KSH458802:KSW458812 LCD458802:LCS458812 LLZ458802:LMO458812 LVV458802:LWK458812 MFR458802:MGG458812 MPN458802:MQC458812 MZJ458802:MZY458812 NJF458802:NJU458812 NTB458802:NTQ458812 OCX458802:ODM458812 OMT458802:ONI458812 OWP458802:OXE458812 PGL458802:PHA458812 PQH458802:PQW458812 QAD458802:QAS458812 QJZ458802:QKO458812 QTV458802:QUK458812 RDR458802:REG458812 RNN458802:ROC458812 RXJ458802:RXY458812 SHF458802:SHU458812 SRB458802:SRQ458812 TAX458802:TBM458812 TKT458802:TLI458812 TUP458802:TVE458812 UEL458802:UFA458812 UOH458802:UOW458812 UYD458802:UYS458812 VHZ458802:VIO458812 VRV458802:VSK458812 WBR458802:WCG458812 WLN458802:WMC458812 WVJ458802:WVY458812 B524338:Q524348 ST524338:TI524348 ACP524338:ADE524348 AML524338:ANA524348 AWH524338:AWW524348 BGD524338:BGS524348 BPZ524338:BQO524348 BZV524338:CAK524348 CJR524338:CKG524348 CTN524338:CUC524348 DDJ524338:DDY524348 DNF524338:DNU524348 DXB524338:DXQ524348 EGX524338:EHM524348 EQT524338:ERI524348 FAP524338:FBE524348 FKL524338:FLA524348 FUH524338:FUW524348 GED524338:GES524348 GNZ524338:GOO524348 GXV524338:GYK524348 HHR524338:HIG524348 HRN524338:HSC524348 IBJ524338:IBY524348 ILF524338:ILU524348 IVB524338:IVQ524348 JEX524338:JFM524348 JOT524338:JPI524348 JYP524338:JZE524348 KIL524338:KJA524348 KSH524338:KSW524348 LCD524338:LCS524348 LLZ524338:LMO524348 LVV524338:LWK524348 MFR524338:MGG524348 MPN524338:MQC524348 MZJ524338:MZY524348 NJF524338:NJU524348 NTB524338:NTQ524348 OCX524338:ODM524348 OMT524338:ONI524348 OWP524338:OXE524348 PGL524338:PHA524348 PQH524338:PQW524348 QAD524338:QAS524348 QJZ524338:QKO524348 QTV524338:QUK524348 RDR524338:REG524348 RNN524338:ROC524348 RXJ524338:RXY524348 SHF524338:SHU524348 SRB524338:SRQ524348 TAX524338:TBM524348 TKT524338:TLI524348 TUP524338:TVE524348 UEL524338:UFA524348 UOH524338:UOW524348 UYD524338:UYS524348 VHZ524338:VIO524348 VRV524338:VSK524348 WBR524338:WCG524348 WLN524338:WMC524348 WVJ524338:WVY524348 B589874:Q589884 ST589874:TI589884 ACP589874:ADE589884 AML589874:ANA589884 AWH589874:AWW589884 BGD589874:BGS589884 BPZ589874:BQO589884 BZV589874:CAK589884 CJR589874:CKG589884 CTN589874:CUC589884 DDJ589874:DDY589884 DNF589874:DNU589884 DXB589874:DXQ589884 EGX589874:EHM589884 EQT589874:ERI589884 FAP589874:FBE589884 FKL589874:FLA589884 FUH589874:FUW589884 GED589874:GES589884 GNZ589874:GOO589884 GXV589874:GYK589884 HHR589874:HIG589884 HRN589874:HSC589884 IBJ589874:IBY589884 ILF589874:ILU589884 IVB589874:IVQ589884 JEX589874:JFM589884 JOT589874:JPI589884 JYP589874:JZE589884 KIL589874:KJA589884 KSH589874:KSW589884 LCD589874:LCS589884 LLZ589874:LMO589884 LVV589874:LWK589884 MFR589874:MGG589884 MPN589874:MQC589884 MZJ589874:MZY589884 NJF589874:NJU589884 NTB589874:NTQ589884 OCX589874:ODM589884 OMT589874:ONI589884 OWP589874:OXE589884 PGL589874:PHA589884 PQH589874:PQW589884 QAD589874:QAS589884 QJZ589874:QKO589884 QTV589874:QUK589884 RDR589874:REG589884 RNN589874:ROC589884 RXJ589874:RXY589884 SHF589874:SHU589884 SRB589874:SRQ589884 TAX589874:TBM589884 TKT589874:TLI589884 TUP589874:TVE589884 UEL589874:UFA589884 UOH589874:UOW589884 UYD589874:UYS589884 VHZ589874:VIO589884 VRV589874:VSK589884 WBR589874:WCG589884 WLN589874:WMC589884 WVJ589874:WVY589884 B655410:Q655420 ST655410:TI655420 ACP655410:ADE655420 AML655410:ANA655420 AWH655410:AWW655420 BGD655410:BGS655420 BPZ655410:BQO655420 BZV655410:CAK655420 CJR655410:CKG655420 CTN655410:CUC655420 DDJ655410:DDY655420 DNF655410:DNU655420 DXB655410:DXQ655420 EGX655410:EHM655420 EQT655410:ERI655420 FAP655410:FBE655420 FKL655410:FLA655420 FUH655410:FUW655420 GED655410:GES655420 GNZ655410:GOO655420 GXV655410:GYK655420 HHR655410:HIG655420 HRN655410:HSC655420 IBJ655410:IBY655420 ILF655410:ILU655420 IVB655410:IVQ655420 JEX655410:JFM655420 JOT655410:JPI655420 JYP655410:JZE655420 KIL655410:KJA655420 KSH655410:KSW655420 LCD655410:LCS655420 LLZ655410:LMO655420 LVV655410:LWK655420 MFR655410:MGG655420 MPN655410:MQC655420 MZJ655410:MZY655420 NJF655410:NJU655420 NTB655410:NTQ655420 OCX655410:ODM655420 OMT655410:ONI655420 OWP655410:OXE655420 PGL655410:PHA655420 PQH655410:PQW655420 QAD655410:QAS655420 QJZ655410:QKO655420 QTV655410:QUK655420 RDR655410:REG655420 RNN655410:ROC655420 RXJ655410:RXY655420 SHF655410:SHU655420 SRB655410:SRQ655420 TAX655410:TBM655420 TKT655410:TLI655420 TUP655410:TVE655420 UEL655410:UFA655420 UOH655410:UOW655420 UYD655410:UYS655420 VHZ655410:VIO655420 VRV655410:VSK655420 WBR655410:WCG655420 WLN655410:WMC655420 WVJ655410:WVY655420 B720946:Q720956 ST720946:TI720956 ACP720946:ADE720956 AML720946:ANA720956 AWH720946:AWW720956 BGD720946:BGS720956 BPZ720946:BQO720956 BZV720946:CAK720956 CJR720946:CKG720956 CTN720946:CUC720956 DDJ720946:DDY720956 DNF720946:DNU720956 DXB720946:DXQ720956 EGX720946:EHM720956 EQT720946:ERI720956 FAP720946:FBE720956 FKL720946:FLA720956 FUH720946:FUW720956 GED720946:GES720956 GNZ720946:GOO720956 GXV720946:GYK720956 HHR720946:HIG720956 HRN720946:HSC720956 IBJ720946:IBY720956 ILF720946:ILU720956 IVB720946:IVQ720956 JEX720946:JFM720956 JOT720946:JPI720956 JYP720946:JZE720956 KIL720946:KJA720956 KSH720946:KSW720956 LCD720946:LCS720956 LLZ720946:LMO720956 LVV720946:LWK720956 MFR720946:MGG720956 MPN720946:MQC720956 MZJ720946:MZY720956 NJF720946:NJU720956 NTB720946:NTQ720956 OCX720946:ODM720956 OMT720946:ONI720956 OWP720946:OXE720956 PGL720946:PHA720956 PQH720946:PQW720956 QAD720946:QAS720956 QJZ720946:QKO720956 QTV720946:QUK720956 RDR720946:REG720956 RNN720946:ROC720956 RXJ720946:RXY720956 SHF720946:SHU720956 SRB720946:SRQ720956 TAX720946:TBM720956 TKT720946:TLI720956 TUP720946:TVE720956 UEL720946:UFA720956 UOH720946:UOW720956 UYD720946:UYS720956 VHZ720946:VIO720956 VRV720946:VSK720956 WBR720946:WCG720956 WLN720946:WMC720956 WVJ720946:WVY720956 B786482:Q786492 ST786482:TI786492 ACP786482:ADE786492 AML786482:ANA786492 AWH786482:AWW786492 BGD786482:BGS786492 BPZ786482:BQO786492 BZV786482:CAK786492 CJR786482:CKG786492 CTN786482:CUC786492 DDJ786482:DDY786492 DNF786482:DNU786492 DXB786482:DXQ786492 EGX786482:EHM786492 EQT786482:ERI786492 FAP786482:FBE786492 FKL786482:FLA786492 FUH786482:FUW786492 GED786482:GES786492 GNZ786482:GOO786492 GXV786482:GYK786492 HHR786482:HIG786492 HRN786482:HSC786492 IBJ786482:IBY786492 ILF786482:ILU786492 IVB786482:IVQ786492 JEX786482:JFM786492 JOT786482:JPI786492 JYP786482:JZE786492 KIL786482:KJA786492 KSH786482:KSW786492 LCD786482:LCS786492 LLZ786482:LMO786492 LVV786482:LWK786492 MFR786482:MGG786492 MPN786482:MQC786492 MZJ786482:MZY786492 NJF786482:NJU786492 NTB786482:NTQ786492 OCX786482:ODM786492 OMT786482:ONI786492 OWP786482:OXE786492 PGL786482:PHA786492 PQH786482:PQW786492 QAD786482:QAS786492 QJZ786482:QKO786492 QTV786482:QUK786492 RDR786482:REG786492 RNN786482:ROC786492 RXJ786482:RXY786492 SHF786482:SHU786492 SRB786482:SRQ786492 TAX786482:TBM786492 TKT786482:TLI786492 TUP786482:TVE786492 UEL786482:UFA786492 UOH786482:UOW786492 UYD786482:UYS786492 VHZ786482:VIO786492 VRV786482:VSK786492 WBR786482:WCG786492 WLN786482:WMC786492 WVJ786482:WVY786492 B852018:Q852028 ST852018:TI852028 ACP852018:ADE852028 AML852018:ANA852028 AWH852018:AWW852028 BGD852018:BGS852028 BPZ852018:BQO852028 BZV852018:CAK852028 CJR852018:CKG852028 CTN852018:CUC852028 DDJ852018:DDY852028 DNF852018:DNU852028 DXB852018:DXQ852028 EGX852018:EHM852028 EQT852018:ERI852028 FAP852018:FBE852028 FKL852018:FLA852028 FUH852018:FUW852028 GED852018:GES852028 GNZ852018:GOO852028 GXV852018:GYK852028 HHR852018:HIG852028 HRN852018:HSC852028 IBJ852018:IBY852028 ILF852018:ILU852028 IVB852018:IVQ852028 JEX852018:JFM852028 JOT852018:JPI852028 JYP852018:JZE852028 KIL852018:KJA852028 KSH852018:KSW852028 LCD852018:LCS852028 LLZ852018:LMO852028 LVV852018:LWK852028 MFR852018:MGG852028 MPN852018:MQC852028 MZJ852018:MZY852028 NJF852018:NJU852028 NTB852018:NTQ852028 OCX852018:ODM852028 OMT852018:ONI852028 OWP852018:OXE852028 PGL852018:PHA852028 PQH852018:PQW852028 QAD852018:QAS852028 QJZ852018:QKO852028 QTV852018:QUK852028 RDR852018:REG852028 RNN852018:ROC852028 RXJ852018:RXY852028 SHF852018:SHU852028 SRB852018:SRQ852028 TAX852018:TBM852028 TKT852018:TLI852028 TUP852018:TVE852028 UEL852018:UFA852028 UOH852018:UOW852028 UYD852018:UYS852028 VHZ852018:VIO852028 VRV852018:VSK852028 WBR852018:WCG852028 WLN852018:WMC852028 WVJ852018:WVY852028 B917554:Q917564 ST917554:TI917564 ACP917554:ADE917564 AML917554:ANA917564 AWH917554:AWW917564 BGD917554:BGS917564 BPZ917554:BQO917564 BZV917554:CAK917564 CJR917554:CKG917564 CTN917554:CUC917564 DDJ917554:DDY917564 DNF917554:DNU917564 DXB917554:DXQ917564 EGX917554:EHM917564 EQT917554:ERI917564 FAP917554:FBE917564 FKL917554:FLA917564 FUH917554:FUW917564 GED917554:GES917564 GNZ917554:GOO917564 GXV917554:GYK917564 HHR917554:HIG917564 HRN917554:HSC917564 IBJ917554:IBY917564 ILF917554:ILU917564 IVB917554:IVQ917564 JEX917554:JFM917564 JOT917554:JPI917564 JYP917554:JZE917564 KIL917554:KJA917564 KSH917554:KSW917564 LCD917554:LCS917564 LLZ917554:LMO917564 LVV917554:LWK917564 MFR917554:MGG917564 MPN917554:MQC917564 MZJ917554:MZY917564 NJF917554:NJU917564 NTB917554:NTQ917564 OCX917554:ODM917564 OMT917554:ONI917564 OWP917554:OXE917564 PGL917554:PHA917564 PQH917554:PQW917564 QAD917554:QAS917564 QJZ917554:QKO917564 QTV917554:QUK917564 RDR917554:REG917564 RNN917554:ROC917564 RXJ917554:RXY917564 SHF917554:SHU917564 SRB917554:SRQ917564 TAX917554:TBM917564 TKT917554:TLI917564 TUP917554:TVE917564 UEL917554:UFA917564 UOH917554:UOW917564 UYD917554:UYS917564 VHZ917554:VIO917564 VRV917554:VSK917564 WBR917554:WCG917564 WLN917554:WMC917564 WVJ917554:WVY917564 B983090:Q983100 ST983090:TI983100 ACP983090:ADE983100 AML983090:ANA983100 AWH983090:AWW983100 BGD983090:BGS983100 BPZ983090:BQO983100 BZV983090:CAK983100 CJR983090:CKG983100 CTN983090:CUC983100 DDJ983090:DDY983100 DNF983090:DNU983100 DXB983090:DXQ983100 EGX983090:EHM983100 EQT983090:ERI983100 FAP983090:FBE983100 FKL983090:FLA983100 FUH983090:FUW983100 GED983090:GES983100 GNZ983090:GOO983100 GXV983090:GYK983100 HHR983090:HIG983100 HRN983090:HSC983100 IBJ983090:IBY983100 ILF983090:ILU983100 IVB983090:IVQ983100 JEX983090:JFM983100 JOT983090:JPI983100 JYP983090:JZE983100 KIL983090:KJA983100 KSH983090:KSW983100 LCD983090:LCS983100 LLZ983090:LMO983100 LVV983090:LWK983100 MFR983090:MGG983100 MPN983090:MQC983100 MZJ983090:MZY983100 NJF983090:NJU983100 NTB983090:NTQ983100 OCX983090:ODM983100 OMT983090:ONI983100 OWP983090:OXE983100 PGL983090:PHA983100 PQH983090:PQW983100 QAD983090:QAS983100 QJZ983090:QKO983100 QTV983090:QUK983100 RDR983090:REG983100 RNN983090:ROC983100 RXJ983090:RXY983100 SHF983090:SHU983100 SRB983090:SRQ983100 TAX983090:TBM983100 TKT983090:TLI983100 TUP983090:TVE983100 UEL983090:UFA983100 UOH983090:UOW983100 UYD983090:UYS983100 VHZ983090:VIO983100 VRV983090:VSK983100 WBR983090:WCG983100 WLN983090:WMC983100 WVJ983090:WVY983100 IX983090:JL983100 IX917554:JL917564 IX852018:JL852028 IX786482:JL786492 IX720946:JL720956 IX655410:JL655420 IX589874:JL589884 IX524338:JL524348 IX458802:JL458812 IX393266:JL393276 IX327730:JL327740 IX262194:JL262204 IX196658:JL196668 IX131122:JL131132 IX65586:JL65596 IX46:JL56 IX983106:JL983118 IX917570:JL917582 IX852034:JL852046 IX786498:JL786510 IX720962:JL720974 IX655426:JL655438 IX589890:JL589902 IX524354:JL524366 IX458818:JL458830 IX393282:JL393294 IX327746:JL327758 IX262210:JL262222 IX196674:JL196686 IX131138:JL131150 IX65602:JL65614 IX62:JL74" xr:uid="{CDF4E0C0-1988-488A-9923-766A6D0CE105}">
      <formula1>1000</formula1>
    </dataValidation>
    <dataValidation type="textLength" operator="lessThan" allowBlank="1" showInputMessage="1" showErrorMessage="1" sqref="R53 JM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93 JM65593 TJ65593 ADF65593 ANB65593 AWX65593 BGT65593 BQP65593 CAL65593 CKH65593 CUD65593 DDZ65593 DNV65593 DXR65593 EHN65593 ERJ65593 FBF65593 FLB65593 FUX65593 GET65593 GOP65593 GYL65593 HIH65593 HSD65593 IBZ65593 ILV65593 IVR65593 JFN65593 JPJ65593 JZF65593 KJB65593 KSX65593 LCT65593 LMP65593 LWL65593 MGH65593 MQD65593 MZZ65593 NJV65593 NTR65593 ODN65593 ONJ65593 OXF65593 PHB65593 PQX65593 QAT65593 QKP65593 QUL65593 REH65593 ROD65593 RXZ65593 SHV65593 SRR65593 TBN65593 TLJ65593 TVF65593 UFB65593 UOX65593 UYT65593 VIP65593 VSL65593 WCH65593 WMD65593 WVZ65593 R131129 JM131129 TJ131129 ADF131129 ANB131129 AWX131129 BGT131129 BQP131129 CAL131129 CKH131129 CUD131129 DDZ131129 DNV131129 DXR131129 EHN131129 ERJ131129 FBF131129 FLB131129 FUX131129 GET131129 GOP131129 GYL131129 HIH131129 HSD131129 IBZ131129 ILV131129 IVR131129 JFN131129 JPJ131129 JZF131129 KJB131129 KSX131129 LCT131129 LMP131129 LWL131129 MGH131129 MQD131129 MZZ131129 NJV131129 NTR131129 ODN131129 ONJ131129 OXF131129 PHB131129 PQX131129 QAT131129 QKP131129 QUL131129 REH131129 ROD131129 RXZ131129 SHV131129 SRR131129 TBN131129 TLJ131129 TVF131129 UFB131129 UOX131129 UYT131129 VIP131129 VSL131129 WCH131129 WMD131129 WVZ131129 R196665 JM196665 TJ196665 ADF196665 ANB196665 AWX196665 BGT196665 BQP196665 CAL196665 CKH196665 CUD196665 DDZ196665 DNV196665 DXR196665 EHN196665 ERJ196665 FBF196665 FLB196665 FUX196665 GET196665 GOP196665 GYL196665 HIH196665 HSD196665 IBZ196665 ILV196665 IVR196665 JFN196665 JPJ196665 JZF196665 KJB196665 KSX196665 LCT196665 LMP196665 LWL196665 MGH196665 MQD196665 MZZ196665 NJV196665 NTR196665 ODN196665 ONJ196665 OXF196665 PHB196665 PQX196665 QAT196665 QKP196665 QUL196665 REH196665 ROD196665 RXZ196665 SHV196665 SRR196665 TBN196665 TLJ196665 TVF196665 UFB196665 UOX196665 UYT196665 VIP196665 VSL196665 WCH196665 WMD196665 WVZ196665 R262201 JM262201 TJ262201 ADF262201 ANB262201 AWX262201 BGT262201 BQP262201 CAL262201 CKH262201 CUD262201 DDZ262201 DNV262201 DXR262201 EHN262201 ERJ262201 FBF262201 FLB262201 FUX262201 GET262201 GOP262201 GYL262201 HIH262201 HSD262201 IBZ262201 ILV262201 IVR262201 JFN262201 JPJ262201 JZF262201 KJB262201 KSX262201 LCT262201 LMP262201 LWL262201 MGH262201 MQD262201 MZZ262201 NJV262201 NTR262201 ODN262201 ONJ262201 OXF262201 PHB262201 PQX262201 QAT262201 QKP262201 QUL262201 REH262201 ROD262201 RXZ262201 SHV262201 SRR262201 TBN262201 TLJ262201 TVF262201 UFB262201 UOX262201 UYT262201 VIP262201 VSL262201 WCH262201 WMD262201 WVZ262201 R327737 JM327737 TJ327737 ADF327737 ANB327737 AWX327737 BGT327737 BQP327737 CAL327737 CKH327737 CUD327737 DDZ327737 DNV327737 DXR327737 EHN327737 ERJ327737 FBF327737 FLB327737 FUX327737 GET327737 GOP327737 GYL327737 HIH327737 HSD327737 IBZ327737 ILV327737 IVR327737 JFN327737 JPJ327737 JZF327737 KJB327737 KSX327737 LCT327737 LMP327737 LWL327737 MGH327737 MQD327737 MZZ327737 NJV327737 NTR327737 ODN327737 ONJ327737 OXF327737 PHB327737 PQX327737 QAT327737 QKP327737 QUL327737 REH327737 ROD327737 RXZ327737 SHV327737 SRR327737 TBN327737 TLJ327737 TVF327737 UFB327737 UOX327737 UYT327737 VIP327737 VSL327737 WCH327737 WMD327737 WVZ327737 R393273 JM393273 TJ393273 ADF393273 ANB393273 AWX393273 BGT393273 BQP393273 CAL393273 CKH393273 CUD393273 DDZ393273 DNV393273 DXR393273 EHN393273 ERJ393273 FBF393273 FLB393273 FUX393273 GET393273 GOP393273 GYL393273 HIH393273 HSD393273 IBZ393273 ILV393273 IVR393273 JFN393273 JPJ393273 JZF393273 KJB393273 KSX393273 LCT393273 LMP393273 LWL393273 MGH393273 MQD393273 MZZ393273 NJV393273 NTR393273 ODN393273 ONJ393273 OXF393273 PHB393273 PQX393273 QAT393273 QKP393273 QUL393273 REH393273 ROD393273 RXZ393273 SHV393273 SRR393273 TBN393273 TLJ393273 TVF393273 UFB393273 UOX393273 UYT393273 VIP393273 VSL393273 WCH393273 WMD393273 WVZ393273 R458809 JM458809 TJ458809 ADF458809 ANB458809 AWX458809 BGT458809 BQP458809 CAL458809 CKH458809 CUD458809 DDZ458809 DNV458809 DXR458809 EHN458809 ERJ458809 FBF458809 FLB458809 FUX458809 GET458809 GOP458809 GYL458809 HIH458809 HSD458809 IBZ458809 ILV458809 IVR458809 JFN458809 JPJ458809 JZF458809 KJB458809 KSX458809 LCT458809 LMP458809 LWL458809 MGH458809 MQD458809 MZZ458809 NJV458809 NTR458809 ODN458809 ONJ458809 OXF458809 PHB458809 PQX458809 QAT458809 QKP458809 QUL458809 REH458809 ROD458809 RXZ458809 SHV458809 SRR458809 TBN458809 TLJ458809 TVF458809 UFB458809 UOX458809 UYT458809 VIP458809 VSL458809 WCH458809 WMD458809 WVZ458809 R524345 JM524345 TJ524345 ADF524345 ANB524345 AWX524345 BGT524345 BQP524345 CAL524345 CKH524345 CUD524345 DDZ524345 DNV524345 DXR524345 EHN524345 ERJ524345 FBF524345 FLB524345 FUX524345 GET524345 GOP524345 GYL524345 HIH524345 HSD524345 IBZ524345 ILV524345 IVR524345 JFN524345 JPJ524345 JZF524345 KJB524345 KSX524345 LCT524345 LMP524345 LWL524345 MGH524345 MQD524345 MZZ524345 NJV524345 NTR524345 ODN524345 ONJ524345 OXF524345 PHB524345 PQX524345 QAT524345 QKP524345 QUL524345 REH524345 ROD524345 RXZ524345 SHV524345 SRR524345 TBN524345 TLJ524345 TVF524345 UFB524345 UOX524345 UYT524345 VIP524345 VSL524345 WCH524345 WMD524345 WVZ524345 R589881 JM589881 TJ589881 ADF589881 ANB589881 AWX589881 BGT589881 BQP589881 CAL589881 CKH589881 CUD589881 DDZ589881 DNV589881 DXR589881 EHN589881 ERJ589881 FBF589881 FLB589881 FUX589881 GET589881 GOP589881 GYL589881 HIH589881 HSD589881 IBZ589881 ILV589881 IVR589881 JFN589881 JPJ589881 JZF589881 KJB589881 KSX589881 LCT589881 LMP589881 LWL589881 MGH589881 MQD589881 MZZ589881 NJV589881 NTR589881 ODN589881 ONJ589881 OXF589881 PHB589881 PQX589881 QAT589881 QKP589881 QUL589881 REH589881 ROD589881 RXZ589881 SHV589881 SRR589881 TBN589881 TLJ589881 TVF589881 UFB589881 UOX589881 UYT589881 VIP589881 VSL589881 WCH589881 WMD589881 WVZ589881 R655417 JM655417 TJ655417 ADF655417 ANB655417 AWX655417 BGT655417 BQP655417 CAL655417 CKH655417 CUD655417 DDZ655417 DNV655417 DXR655417 EHN655417 ERJ655417 FBF655417 FLB655417 FUX655417 GET655417 GOP655417 GYL655417 HIH655417 HSD655417 IBZ655417 ILV655417 IVR655417 JFN655417 JPJ655417 JZF655417 KJB655417 KSX655417 LCT655417 LMP655417 LWL655417 MGH655417 MQD655417 MZZ655417 NJV655417 NTR655417 ODN655417 ONJ655417 OXF655417 PHB655417 PQX655417 QAT655417 QKP655417 QUL655417 REH655417 ROD655417 RXZ655417 SHV655417 SRR655417 TBN655417 TLJ655417 TVF655417 UFB655417 UOX655417 UYT655417 VIP655417 VSL655417 WCH655417 WMD655417 WVZ655417 R720953 JM720953 TJ720953 ADF720953 ANB720953 AWX720953 BGT720953 BQP720953 CAL720953 CKH720953 CUD720953 DDZ720953 DNV720953 DXR720953 EHN720953 ERJ720953 FBF720953 FLB720953 FUX720953 GET720953 GOP720953 GYL720953 HIH720953 HSD720953 IBZ720953 ILV720953 IVR720953 JFN720953 JPJ720953 JZF720953 KJB720953 KSX720953 LCT720953 LMP720953 LWL720953 MGH720953 MQD720953 MZZ720953 NJV720953 NTR720953 ODN720953 ONJ720953 OXF720953 PHB720953 PQX720953 QAT720953 QKP720953 QUL720953 REH720953 ROD720953 RXZ720953 SHV720953 SRR720953 TBN720953 TLJ720953 TVF720953 UFB720953 UOX720953 UYT720953 VIP720953 VSL720953 WCH720953 WMD720953 WVZ720953 R786489 JM786489 TJ786489 ADF786489 ANB786489 AWX786489 BGT786489 BQP786489 CAL786489 CKH786489 CUD786489 DDZ786489 DNV786489 DXR786489 EHN786489 ERJ786489 FBF786489 FLB786489 FUX786489 GET786489 GOP786489 GYL786489 HIH786489 HSD786489 IBZ786489 ILV786489 IVR786489 JFN786489 JPJ786489 JZF786489 KJB786489 KSX786489 LCT786489 LMP786489 LWL786489 MGH786489 MQD786489 MZZ786489 NJV786489 NTR786489 ODN786489 ONJ786489 OXF786489 PHB786489 PQX786489 QAT786489 QKP786489 QUL786489 REH786489 ROD786489 RXZ786489 SHV786489 SRR786489 TBN786489 TLJ786489 TVF786489 UFB786489 UOX786489 UYT786489 VIP786489 VSL786489 WCH786489 WMD786489 WVZ786489 R852025 JM852025 TJ852025 ADF852025 ANB852025 AWX852025 BGT852025 BQP852025 CAL852025 CKH852025 CUD852025 DDZ852025 DNV852025 DXR852025 EHN852025 ERJ852025 FBF852025 FLB852025 FUX852025 GET852025 GOP852025 GYL852025 HIH852025 HSD852025 IBZ852025 ILV852025 IVR852025 JFN852025 JPJ852025 JZF852025 KJB852025 KSX852025 LCT852025 LMP852025 LWL852025 MGH852025 MQD852025 MZZ852025 NJV852025 NTR852025 ODN852025 ONJ852025 OXF852025 PHB852025 PQX852025 QAT852025 QKP852025 QUL852025 REH852025 ROD852025 RXZ852025 SHV852025 SRR852025 TBN852025 TLJ852025 TVF852025 UFB852025 UOX852025 UYT852025 VIP852025 VSL852025 WCH852025 WMD852025 WVZ852025 R917561 JM917561 TJ917561 ADF917561 ANB917561 AWX917561 BGT917561 BQP917561 CAL917561 CKH917561 CUD917561 DDZ917561 DNV917561 DXR917561 EHN917561 ERJ917561 FBF917561 FLB917561 FUX917561 GET917561 GOP917561 GYL917561 HIH917561 HSD917561 IBZ917561 ILV917561 IVR917561 JFN917561 JPJ917561 JZF917561 KJB917561 KSX917561 LCT917561 LMP917561 LWL917561 MGH917561 MQD917561 MZZ917561 NJV917561 NTR917561 ODN917561 ONJ917561 OXF917561 PHB917561 PQX917561 QAT917561 QKP917561 QUL917561 REH917561 ROD917561 RXZ917561 SHV917561 SRR917561 TBN917561 TLJ917561 TVF917561 UFB917561 UOX917561 UYT917561 VIP917561 VSL917561 WCH917561 WMD917561 WVZ917561 R983097 JM983097 TJ983097 ADF983097 ANB983097 AWX983097 BGT983097 BQP983097 CAL983097 CKH983097 CUD983097 DDZ983097 DNV983097 DXR983097 EHN983097 ERJ983097 FBF983097 FLB983097 FUX983097 GET983097 GOP983097 GYL983097 HIH983097 HSD983097 IBZ983097 ILV983097 IVR983097 JFN983097 JPJ983097 JZF983097 KJB983097 KSX983097 LCT983097 LMP983097 LWL983097 MGH983097 MQD983097 MZZ983097 NJV983097 NTR983097 ODN983097 ONJ983097 OXF983097 PHB983097 PQX983097 QAT983097 QKP983097 QUL983097 REH983097 ROD983097 RXZ983097 SHV983097 SRR983097 TBN983097 TLJ983097 TVF983097 UFB983097 UOX983097 UYT983097 VIP983097 VSL983097 WCH983097 WMD983097 WVZ983097" xr:uid="{31DDE6C5-0F0F-48DC-945E-264393D278F4}">
      <formula1>151</formula1>
    </dataValidation>
    <dataValidation type="list" allowBlank="1" showInputMessage="1" showErrorMessage="1" errorTitle="Infraestructura" error="Seleccionar de lista desplegable" promptTitle="Infraestructura" prompt="Considere una de las alternativas de lista desplegable" sqref="WVX983138:WVX983142 JK94:JK98 TH94:TH98 ADD94:ADD98 AMZ94:AMZ98 AWV94:AWV98 BGR94:BGR98 BQN94:BQN98 CAJ94:CAJ98 CKF94:CKF98 CUB94:CUB98 DDX94:DDX98 DNT94:DNT98 DXP94:DXP98 EHL94:EHL98 ERH94:ERH98 FBD94:FBD98 FKZ94:FKZ98 FUV94:FUV98 GER94:GER98 GON94:GON98 GYJ94:GYJ98 HIF94:HIF98 HSB94:HSB98 IBX94:IBX98 ILT94:ILT98 IVP94:IVP98 JFL94:JFL98 JPH94:JPH98 JZD94:JZD98 KIZ94:KIZ98 KSV94:KSV98 LCR94:LCR98 LMN94:LMN98 LWJ94:LWJ98 MGF94:MGF98 MQB94:MQB98 MZX94:MZX98 NJT94:NJT98 NTP94:NTP98 ODL94:ODL98 ONH94:ONH98 OXD94:OXD98 PGZ94:PGZ98 PQV94:PQV98 QAR94:QAR98 QKN94:QKN98 QUJ94:QUJ98 REF94:REF98 ROB94:ROB98 RXX94:RXX98 SHT94:SHT98 SRP94:SRP98 TBL94:TBL98 TLH94:TLH98 TVD94:TVD98 UEZ94:UEZ98 UOV94:UOV98 UYR94:UYR98 VIN94:VIN98 VSJ94:VSJ98 WCF94:WCF98 WMB94:WMB98 WVX94:WVX98 P65634:P65638 JK65634:JK65638 TH65634:TH65638 ADD65634:ADD65638 AMZ65634:AMZ65638 AWV65634:AWV65638 BGR65634:BGR65638 BQN65634:BQN65638 CAJ65634:CAJ65638 CKF65634:CKF65638 CUB65634:CUB65638 DDX65634:DDX65638 DNT65634:DNT65638 DXP65634:DXP65638 EHL65634:EHL65638 ERH65634:ERH65638 FBD65634:FBD65638 FKZ65634:FKZ65638 FUV65634:FUV65638 GER65634:GER65638 GON65634:GON65638 GYJ65634:GYJ65638 HIF65634:HIF65638 HSB65634:HSB65638 IBX65634:IBX65638 ILT65634:ILT65638 IVP65634:IVP65638 JFL65634:JFL65638 JPH65634:JPH65638 JZD65634:JZD65638 KIZ65634:KIZ65638 KSV65634:KSV65638 LCR65634:LCR65638 LMN65634:LMN65638 LWJ65634:LWJ65638 MGF65634:MGF65638 MQB65634:MQB65638 MZX65634:MZX65638 NJT65634:NJT65638 NTP65634:NTP65638 ODL65634:ODL65638 ONH65634:ONH65638 OXD65634:OXD65638 PGZ65634:PGZ65638 PQV65634:PQV65638 QAR65634:QAR65638 QKN65634:QKN65638 QUJ65634:QUJ65638 REF65634:REF65638 ROB65634:ROB65638 RXX65634:RXX65638 SHT65634:SHT65638 SRP65634:SRP65638 TBL65634:TBL65638 TLH65634:TLH65638 TVD65634:TVD65638 UEZ65634:UEZ65638 UOV65634:UOV65638 UYR65634:UYR65638 VIN65634:VIN65638 VSJ65634:VSJ65638 WCF65634:WCF65638 WMB65634:WMB65638 WVX65634:WVX65638 P131170:P131174 JK131170:JK131174 TH131170:TH131174 ADD131170:ADD131174 AMZ131170:AMZ131174 AWV131170:AWV131174 BGR131170:BGR131174 BQN131170:BQN131174 CAJ131170:CAJ131174 CKF131170:CKF131174 CUB131170:CUB131174 DDX131170:DDX131174 DNT131170:DNT131174 DXP131170:DXP131174 EHL131170:EHL131174 ERH131170:ERH131174 FBD131170:FBD131174 FKZ131170:FKZ131174 FUV131170:FUV131174 GER131170:GER131174 GON131170:GON131174 GYJ131170:GYJ131174 HIF131170:HIF131174 HSB131170:HSB131174 IBX131170:IBX131174 ILT131170:ILT131174 IVP131170:IVP131174 JFL131170:JFL131174 JPH131170:JPH131174 JZD131170:JZD131174 KIZ131170:KIZ131174 KSV131170:KSV131174 LCR131170:LCR131174 LMN131170:LMN131174 LWJ131170:LWJ131174 MGF131170:MGF131174 MQB131170:MQB131174 MZX131170:MZX131174 NJT131170:NJT131174 NTP131170:NTP131174 ODL131170:ODL131174 ONH131170:ONH131174 OXD131170:OXD131174 PGZ131170:PGZ131174 PQV131170:PQV131174 QAR131170:QAR131174 QKN131170:QKN131174 QUJ131170:QUJ131174 REF131170:REF131174 ROB131170:ROB131174 RXX131170:RXX131174 SHT131170:SHT131174 SRP131170:SRP131174 TBL131170:TBL131174 TLH131170:TLH131174 TVD131170:TVD131174 UEZ131170:UEZ131174 UOV131170:UOV131174 UYR131170:UYR131174 VIN131170:VIN131174 VSJ131170:VSJ131174 WCF131170:WCF131174 WMB131170:WMB131174 WVX131170:WVX131174 P196706:P196710 JK196706:JK196710 TH196706:TH196710 ADD196706:ADD196710 AMZ196706:AMZ196710 AWV196706:AWV196710 BGR196706:BGR196710 BQN196706:BQN196710 CAJ196706:CAJ196710 CKF196706:CKF196710 CUB196706:CUB196710 DDX196706:DDX196710 DNT196706:DNT196710 DXP196706:DXP196710 EHL196706:EHL196710 ERH196706:ERH196710 FBD196706:FBD196710 FKZ196706:FKZ196710 FUV196706:FUV196710 GER196706:GER196710 GON196706:GON196710 GYJ196706:GYJ196710 HIF196706:HIF196710 HSB196706:HSB196710 IBX196706:IBX196710 ILT196706:ILT196710 IVP196706:IVP196710 JFL196706:JFL196710 JPH196706:JPH196710 JZD196706:JZD196710 KIZ196706:KIZ196710 KSV196706:KSV196710 LCR196706:LCR196710 LMN196706:LMN196710 LWJ196706:LWJ196710 MGF196706:MGF196710 MQB196706:MQB196710 MZX196706:MZX196710 NJT196706:NJT196710 NTP196706:NTP196710 ODL196706:ODL196710 ONH196706:ONH196710 OXD196706:OXD196710 PGZ196706:PGZ196710 PQV196706:PQV196710 QAR196706:QAR196710 QKN196706:QKN196710 QUJ196706:QUJ196710 REF196706:REF196710 ROB196706:ROB196710 RXX196706:RXX196710 SHT196706:SHT196710 SRP196706:SRP196710 TBL196706:TBL196710 TLH196706:TLH196710 TVD196706:TVD196710 UEZ196706:UEZ196710 UOV196706:UOV196710 UYR196706:UYR196710 VIN196706:VIN196710 VSJ196706:VSJ196710 WCF196706:WCF196710 WMB196706:WMB196710 WVX196706:WVX196710 P262242:P262246 JK262242:JK262246 TH262242:TH262246 ADD262242:ADD262246 AMZ262242:AMZ262246 AWV262242:AWV262246 BGR262242:BGR262246 BQN262242:BQN262246 CAJ262242:CAJ262246 CKF262242:CKF262246 CUB262242:CUB262246 DDX262242:DDX262246 DNT262242:DNT262246 DXP262242:DXP262246 EHL262242:EHL262246 ERH262242:ERH262246 FBD262242:FBD262246 FKZ262242:FKZ262246 FUV262242:FUV262246 GER262242:GER262246 GON262242:GON262246 GYJ262242:GYJ262246 HIF262242:HIF262246 HSB262242:HSB262246 IBX262242:IBX262246 ILT262242:ILT262246 IVP262242:IVP262246 JFL262242:JFL262246 JPH262242:JPH262246 JZD262242:JZD262246 KIZ262242:KIZ262246 KSV262242:KSV262246 LCR262242:LCR262246 LMN262242:LMN262246 LWJ262242:LWJ262246 MGF262242:MGF262246 MQB262242:MQB262246 MZX262242:MZX262246 NJT262242:NJT262246 NTP262242:NTP262246 ODL262242:ODL262246 ONH262242:ONH262246 OXD262242:OXD262246 PGZ262242:PGZ262246 PQV262242:PQV262246 QAR262242:QAR262246 QKN262242:QKN262246 QUJ262242:QUJ262246 REF262242:REF262246 ROB262242:ROB262246 RXX262242:RXX262246 SHT262242:SHT262246 SRP262242:SRP262246 TBL262242:TBL262246 TLH262242:TLH262246 TVD262242:TVD262246 UEZ262242:UEZ262246 UOV262242:UOV262246 UYR262242:UYR262246 VIN262242:VIN262246 VSJ262242:VSJ262246 WCF262242:WCF262246 WMB262242:WMB262246 WVX262242:WVX262246 P327778:P327782 JK327778:JK327782 TH327778:TH327782 ADD327778:ADD327782 AMZ327778:AMZ327782 AWV327778:AWV327782 BGR327778:BGR327782 BQN327778:BQN327782 CAJ327778:CAJ327782 CKF327778:CKF327782 CUB327778:CUB327782 DDX327778:DDX327782 DNT327778:DNT327782 DXP327778:DXP327782 EHL327778:EHL327782 ERH327778:ERH327782 FBD327778:FBD327782 FKZ327778:FKZ327782 FUV327778:FUV327782 GER327778:GER327782 GON327778:GON327782 GYJ327778:GYJ327782 HIF327778:HIF327782 HSB327778:HSB327782 IBX327778:IBX327782 ILT327778:ILT327782 IVP327778:IVP327782 JFL327778:JFL327782 JPH327778:JPH327782 JZD327778:JZD327782 KIZ327778:KIZ327782 KSV327778:KSV327782 LCR327778:LCR327782 LMN327778:LMN327782 LWJ327778:LWJ327782 MGF327778:MGF327782 MQB327778:MQB327782 MZX327778:MZX327782 NJT327778:NJT327782 NTP327778:NTP327782 ODL327778:ODL327782 ONH327778:ONH327782 OXD327778:OXD327782 PGZ327778:PGZ327782 PQV327778:PQV327782 QAR327778:QAR327782 QKN327778:QKN327782 QUJ327778:QUJ327782 REF327778:REF327782 ROB327778:ROB327782 RXX327778:RXX327782 SHT327778:SHT327782 SRP327778:SRP327782 TBL327778:TBL327782 TLH327778:TLH327782 TVD327778:TVD327782 UEZ327778:UEZ327782 UOV327778:UOV327782 UYR327778:UYR327782 VIN327778:VIN327782 VSJ327778:VSJ327782 WCF327778:WCF327782 WMB327778:WMB327782 WVX327778:WVX327782 P393314:P393318 JK393314:JK393318 TH393314:TH393318 ADD393314:ADD393318 AMZ393314:AMZ393318 AWV393314:AWV393318 BGR393314:BGR393318 BQN393314:BQN393318 CAJ393314:CAJ393318 CKF393314:CKF393318 CUB393314:CUB393318 DDX393314:DDX393318 DNT393314:DNT393318 DXP393314:DXP393318 EHL393314:EHL393318 ERH393314:ERH393318 FBD393314:FBD393318 FKZ393314:FKZ393318 FUV393314:FUV393318 GER393314:GER393318 GON393314:GON393318 GYJ393314:GYJ393318 HIF393314:HIF393318 HSB393314:HSB393318 IBX393314:IBX393318 ILT393314:ILT393318 IVP393314:IVP393318 JFL393314:JFL393318 JPH393314:JPH393318 JZD393314:JZD393318 KIZ393314:KIZ393318 KSV393314:KSV393318 LCR393314:LCR393318 LMN393314:LMN393318 LWJ393314:LWJ393318 MGF393314:MGF393318 MQB393314:MQB393318 MZX393314:MZX393318 NJT393314:NJT393318 NTP393314:NTP393318 ODL393314:ODL393318 ONH393314:ONH393318 OXD393314:OXD393318 PGZ393314:PGZ393318 PQV393314:PQV393318 QAR393314:QAR393318 QKN393314:QKN393318 QUJ393314:QUJ393318 REF393314:REF393318 ROB393314:ROB393318 RXX393314:RXX393318 SHT393314:SHT393318 SRP393314:SRP393318 TBL393314:TBL393318 TLH393314:TLH393318 TVD393314:TVD393318 UEZ393314:UEZ393318 UOV393314:UOV393318 UYR393314:UYR393318 VIN393314:VIN393318 VSJ393314:VSJ393318 WCF393314:WCF393318 WMB393314:WMB393318 WVX393314:WVX393318 P458850:P458854 JK458850:JK458854 TH458850:TH458854 ADD458850:ADD458854 AMZ458850:AMZ458854 AWV458850:AWV458854 BGR458850:BGR458854 BQN458850:BQN458854 CAJ458850:CAJ458854 CKF458850:CKF458854 CUB458850:CUB458854 DDX458850:DDX458854 DNT458850:DNT458854 DXP458850:DXP458854 EHL458850:EHL458854 ERH458850:ERH458854 FBD458850:FBD458854 FKZ458850:FKZ458854 FUV458850:FUV458854 GER458850:GER458854 GON458850:GON458854 GYJ458850:GYJ458854 HIF458850:HIF458854 HSB458850:HSB458854 IBX458850:IBX458854 ILT458850:ILT458854 IVP458850:IVP458854 JFL458850:JFL458854 JPH458850:JPH458854 JZD458850:JZD458854 KIZ458850:KIZ458854 KSV458850:KSV458854 LCR458850:LCR458854 LMN458850:LMN458854 LWJ458850:LWJ458854 MGF458850:MGF458854 MQB458850:MQB458854 MZX458850:MZX458854 NJT458850:NJT458854 NTP458850:NTP458854 ODL458850:ODL458854 ONH458850:ONH458854 OXD458850:OXD458854 PGZ458850:PGZ458854 PQV458850:PQV458854 QAR458850:QAR458854 QKN458850:QKN458854 QUJ458850:QUJ458854 REF458850:REF458854 ROB458850:ROB458854 RXX458850:RXX458854 SHT458850:SHT458854 SRP458850:SRP458854 TBL458850:TBL458854 TLH458850:TLH458854 TVD458850:TVD458854 UEZ458850:UEZ458854 UOV458850:UOV458854 UYR458850:UYR458854 VIN458850:VIN458854 VSJ458850:VSJ458854 WCF458850:WCF458854 WMB458850:WMB458854 WVX458850:WVX458854 P524386:P524390 JK524386:JK524390 TH524386:TH524390 ADD524386:ADD524390 AMZ524386:AMZ524390 AWV524386:AWV524390 BGR524386:BGR524390 BQN524386:BQN524390 CAJ524386:CAJ524390 CKF524386:CKF524390 CUB524386:CUB524390 DDX524386:DDX524390 DNT524386:DNT524390 DXP524386:DXP524390 EHL524386:EHL524390 ERH524386:ERH524390 FBD524386:FBD524390 FKZ524386:FKZ524390 FUV524386:FUV524390 GER524386:GER524390 GON524386:GON524390 GYJ524386:GYJ524390 HIF524386:HIF524390 HSB524386:HSB524390 IBX524386:IBX524390 ILT524386:ILT524390 IVP524386:IVP524390 JFL524386:JFL524390 JPH524386:JPH524390 JZD524386:JZD524390 KIZ524386:KIZ524390 KSV524386:KSV524390 LCR524386:LCR524390 LMN524386:LMN524390 LWJ524386:LWJ524390 MGF524386:MGF524390 MQB524386:MQB524390 MZX524386:MZX524390 NJT524386:NJT524390 NTP524386:NTP524390 ODL524386:ODL524390 ONH524386:ONH524390 OXD524386:OXD524390 PGZ524386:PGZ524390 PQV524386:PQV524390 QAR524386:QAR524390 QKN524386:QKN524390 QUJ524386:QUJ524390 REF524386:REF524390 ROB524386:ROB524390 RXX524386:RXX524390 SHT524386:SHT524390 SRP524386:SRP524390 TBL524386:TBL524390 TLH524386:TLH524390 TVD524386:TVD524390 UEZ524386:UEZ524390 UOV524386:UOV524390 UYR524386:UYR524390 VIN524386:VIN524390 VSJ524386:VSJ524390 WCF524386:WCF524390 WMB524386:WMB524390 WVX524386:WVX524390 P589922:P589926 JK589922:JK589926 TH589922:TH589926 ADD589922:ADD589926 AMZ589922:AMZ589926 AWV589922:AWV589926 BGR589922:BGR589926 BQN589922:BQN589926 CAJ589922:CAJ589926 CKF589922:CKF589926 CUB589922:CUB589926 DDX589922:DDX589926 DNT589922:DNT589926 DXP589922:DXP589926 EHL589922:EHL589926 ERH589922:ERH589926 FBD589922:FBD589926 FKZ589922:FKZ589926 FUV589922:FUV589926 GER589922:GER589926 GON589922:GON589926 GYJ589922:GYJ589926 HIF589922:HIF589926 HSB589922:HSB589926 IBX589922:IBX589926 ILT589922:ILT589926 IVP589922:IVP589926 JFL589922:JFL589926 JPH589922:JPH589926 JZD589922:JZD589926 KIZ589922:KIZ589926 KSV589922:KSV589926 LCR589922:LCR589926 LMN589922:LMN589926 LWJ589922:LWJ589926 MGF589922:MGF589926 MQB589922:MQB589926 MZX589922:MZX589926 NJT589922:NJT589926 NTP589922:NTP589926 ODL589922:ODL589926 ONH589922:ONH589926 OXD589922:OXD589926 PGZ589922:PGZ589926 PQV589922:PQV589926 QAR589922:QAR589926 QKN589922:QKN589926 QUJ589922:QUJ589926 REF589922:REF589926 ROB589922:ROB589926 RXX589922:RXX589926 SHT589922:SHT589926 SRP589922:SRP589926 TBL589922:TBL589926 TLH589922:TLH589926 TVD589922:TVD589926 UEZ589922:UEZ589926 UOV589922:UOV589926 UYR589922:UYR589926 VIN589922:VIN589926 VSJ589922:VSJ589926 WCF589922:WCF589926 WMB589922:WMB589926 WVX589922:WVX589926 P655458:P655462 JK655458:JK655462 TH655458:TH655462 ADD655458:ADD655462 AMZ655458:AMZ655462 AWV655458:AWV655462 BGR655458:BGR655462 BQN655458:BQN655462 CAJ655458:CAJ655462 CKF655458:CKF655462 CUB655458:CUB655462 DDX655458:DDX655462 DNT655458:DNT655462 DXP655458:DXP655462 EHL655458:EHL655462 ERH655458:ERH655462 FBD655458:FBD655462 FKZ655458:FKZ655462 FUV655458:FUV655462 GER655458:GER655462 GON655458:GON655462 GYJ655458:GYJ655462 HIF655458:HIF655462 HSB655458:HSB655462 IBX655458:IBX655462 ILT655458:ILT655462 IVP655458:IVP655462 JFL655458:JFL655462 JPH655458:JPH655462 JZD655458:JZD655462 KIZ655458:KIZ655462 KSV655458:KSV655462 LCR655458:LCR655462 LMN655458:LMN655462 LWJ655458:LWJ655462 MGF655458:MGF655462 MQB655458:MQB655462 MZX655458:MZX655462 NJT655458:NJT655462 NTP655458:NTP655462 ODL655458:ODL655462 ONH655458:ONH655462 OXD655458:OXD655462 PGZ655458:PGZ655462 PQV655458:PQV655462 QAR655458:QAR655462 QKN655458:QKN655462 QUJ655458:QUJ655462 REF655458:REF655462 ROB655458:ROB655462 RXX655458:RXX655462 SHT655458:SHT655462 SRP655458:SRP655462 TBL655458:TBL655462 TLH655458:TLH655462 TVD655458:TVD655462 UEZ655458:UEZ655462 UOV655458:UOV655462 UYR655458:UYR655462 VIN655458:VIN655462 VSJ655458:VSJ655462 WCF655458:WCF655462 WMB655458:WMB655462 WVX655458:WVX655462 P720994:P720998 JK720994:JK720998 TH720994:TH720998 ADD720994:ADD720998 AMZ720994:AMZ720998 AWV720994:AWV720998 BGR720994:BGR720998 BQN720994:BQN720998 CAJ720994:CAJ720998 CKF720994:CKF720998 CUB720994:CUB720998 DDX720994:DDX720998 DNT720994:DNT720998 DXP720994:DXP720998 EHL720994:EHL720998 ERH720994:ERH720998 FBD720994:FBD720998 FKZ720994:FKZ720998 FUV720994:FUV720998 GER720994:GER720998 GON720994:GON720998 GYJ720994:GYJ720998 HIF720994:HIF720998 HSB720994:HSB720998 IBX720994:IBX720998 ILT720994:ILT720998 IVP720994:IVP720998 JFL720994:JFL720998 JPH720994:JPH720998 JZD720994:JZD720998 KIZ720994:KIZ720998 KSV720994:KSV720998 LCR720994:LCR720998 LMN720994:LMN720998 LWJ720994:LWJ720998 MGF720994:MGF720998 MQB720994:MQB720998 MZX720994:MZX720998 NJT720994:NJT720998 NTP720994:NTP720998 ODL720994:ODL720998 ONH720994:ONH720998 OXD720994:OXD720998 PGZ720994:PGZ720998 PQV720994:PQV720998 QAR720994:QAR720998 QKN720994:QKN720998 QUJ720994:QUJ720998 REF720994:REF720998 ROB720994:ROB720998 RXX720994:RXX720998 SHT720994:SHT720998 SRP720994:SRP720998 TBL720994:TBL720998 TLH720994:TLH720998 TVD720994:TVD720998 UEZ720994:UEZ720998 UOV720994:UOV720998 UYR720994:UYR720998 VIN720994:VIN720998 VSJ720994:VSJ720998 WCF720994:WCF720998 WMB720994:WMB720998 WVX720994:WVX720998 P786530:P786534 JK786530:JK786534 TH786530:TH786534 ADD786530:ADD786534 AMZ786530:AMZ786534 AWV786530:AWV786534 BGR786530:BGR786534 BQN786530:BQN786534 CAJ786530:CAJ786534 CKF786530:CKF786534 CUB786530:CUB786534 DDX786530:DDX786534 DNT786530:DNT786534 DXP786530:DXP786534 EHL786530:EHL786534 ERH786530:ERH786534 FBD786530:FBD786534 FKZ786530:FKZ786534 FUV786530:FUV786534 GER786530:GER786534 GON786530:GON786534 GYJ786530:GYJ786534 HIF786530:HIF786534 HSB786530:HSB786534 IBX786530:IBX786534 ILT786530:ILT786534 IVP786530:IVP786534 JFL786530:JFL786534 JPH786530:JPH786534 JZD786530:JZD786534 KIZ786530:KIZ786534 KSV786530:KSV786534 LCR786530:LCR786534 LMN786530:LMN786534 LWJ786530:LWJ786534 MGF786530:MGF786534 MQB786530:MQB786534 MZX786530:MZX786534 NJT786530:NJT786534 NTP786530:NTP786534 ODL786530:ODL786534 ONH786530:ONH786534 OXD786530:OXD786534 PGZ786530:PGZ786534 PQV786530:PQV786534 QAR786530:QAR786534 QKN786530:QKN786534 QUJ786530:QUJ786534 REF786530:REF786534 ROB786530:ROB786534 RXX786530:RXX786534 SHT786530:SHT786534 SRP786530:SRP786534 TBL786530:TBL786534 TLH786530:TLH786534 TVD786530:TVD786534 UEZ786530:UEZ786534 UOV786530:UOV786534 UYR786530:UYR786534 VIN786530:VIN786534 VSJ786530:VSJ786534 WCF786530:WCF786534 WMB786530:WMB786534 WVX786530:WVX786534 P852066:P852070 JK852066:JK852070 TH852066:TH852070 ADD852066:ADD852070 AMZ852066:AMZ852070 AWV852066:AWV852070 BGR852066:BGR852070 BQN852066:BQN852070 CAJ852066:CAJ852070 CKF852066:CKF852070 CUB852066:CUB852070 DDX852066:DDX852070 DNT852066:DNT852070 DXP852066:DXP852070 EHL852066:EHL852070 ERH852066:ERH852070 FBD852066:FBD852070 FKZ852066:FKZ852070 FUV852066:FUV852070 GER852066:GER852070 GON852066:GON852070 GYJ852066:GYJ852070 HIF852066:HIF852070 HSB852066:HSB852070 IBX852066:IBX852070 ILT852066:ILT852070 IVP852066:IVP852070 JFL852066:JFL852070 JPH852066:JPH852070 JZD852066:JZD852070 KIZ852066:KIZ852070 KSV852066:KSV852070 LCR852066:LCR852070 LMN852066:LMN852070 LWJ852066:LWJ852070 MGF852066:MGF852070 MQB852066:MQB852070 MZX852066:MZX852070 NJT852066:NJT852070 NTP852066:NTP852070 ODL852066:ODL852070 ONH852066:ONH852070 OXD852066:OXD852070 PGZ852066:PGZ852070 PQV852066:PQV852070 QAR852066:QAR852070 QKN852066:QKN852070 QUJ852066:QUJ852070 REF852066:REF852070 ROB852066:ROB852070 RXX852066:RXX852070 SHT852066:SHT852070 SRP852066:SRP852070 TBL852066:TBL852070 TLH852066:TLH852070 TVD852066:TVD852070 UEZ852066:UEZ852070 UOV852066:UOV852070 UYR852066:UYR852070 VIN852066:VIN852070 VSJ852066:VSJ852070 WCF852066:WCF852070 WMB852066:WMB852070 WVX852066:WVX852070 P917602:P917606 JK917602:JK917606 TH917602:TH917606 ADD917602:ADD917606 AMZ917602:AMZ917606 AWV917602:AWV917606 BGR917602:BGR917606 BQN917602:BQN917606 CAJ917602:CAJ917606 CKF917602:CKF917606 CUB917602:CUB917606 DDX917602:DDX917606 DNT917602:DNT917606 DXP917602:DXP917606 EHL917602:EHL917606 ERH917602:ERH917606 FBD917602:FBD917606 FKZ917602:FKZ917606 FUV917602:FUV917606 GER917602:GER917606 GON917602:GON917606 GYJ917602:GYJ917606 HIF917602:HIF917606 HSB917602:HSB917606 IBX917602:IBX917606 ILT917602:ILT917606 IVP917602:IVP917606 JFL917602:JFL917606 JPH917602:JPH917606 JZD917602:JZD917606 KIZ917602:KIZ917606 KSV917602:KSV917606 LCR917602:LCR917606 LMN917602:LMN917606 LWJ917602:LWJ917606 MGF917602:MGF917606 MQB917602:MQB917606 MZX917602:MZX917606 NJT917602:NJT917606 NTP917602:NTP917606 ODL917602:ODL917606 ONH917602:ONH917606 OXD917602:OXD917606 PGZ917602:PGZ917606 PQV917602:PQV917606 QAR917602:QAR917606 QKN917602:QKN917606 QUJ917602:QUJ917606 REF917602:REF917606 ROB917602:ROB917606 RXX917602:RXX917606 SHT917602:SHT917606 SRP917602:SRP917606 TBL917602:TBL917606 TLH917602:TLH917606 TVD917602:TVD917606 UEZ917602:UEZ917606 UOV917602:UOV917606 UYR917602:UYR917606 VIN917602:VIN917606 VSJ917602:VSJ917606 WCF917602:WCF917606 WMB917602:WMB917606 WVX917602:WVX917606 P983138:P983142 JK983138:JK983142 TH983138:TH983142 ADD983138:ADD983142 AMZ983138:AMZ983142 AWV983138:AWV983142 BGR983138:BGR983142 BQN983138:BQN983142 CAJ983138:CAJ983142 CKF983138:CKF983142 CUB983138:CUB983142 DDX983138:DDX983142 DNT983138:DNT983142 DXP983138:DXP983142 EHL983138:EHL983142 ERH983138:ERH983142 FBD983138:FBD983142 FKZ983138:FKZ983142 FUV983138:FUV983142 GER983138:GER983142 GON983138:GON983142 GYJ983138:GYJ983142 HIF983138:HIF983142 HSB983138:HSB983142 IBX983138:IBX983142 ILT983138:ILT983142 IVP983138:IVP983142 JFL983138:JFL983142 JPH983138:JPH983142 JZD983138:JZD983142 KIZ983138:KIZ983142 KSV983138:KSV983142 LCR983138:LCR983142 LMN983138:LMN983142 LWJ983138:LWJ983142 MGF983138:MGF983142 MQB983138:MQB983142 MZX983138:MZX983142 NJT983138:NJT983142 NTP983138:NTP983142 ODL983138:ODL983142 ONH983138:ONH983142 OXD983138:OXD983142 PGZ983138:PGZ983142 PQV983138:PQV983142 QAR983138:QAR983142 QKN983138:QKN983142 QUJ983138:QUJ983142 REF983138:REF983142 ROB983138:ROB983142 RXX983138:RXX983142 SHT983138:SHT983142 SRP983138:SRP983142 TBL983138:TBL983142 TLH983138:TLH983142 TVD983138:TVD983142 UEZ983138:UEZ983142 UOV983138:UOV983142 UYR983138:UYR983142 VIN983138:VIN983142 VSJ983138:VSJ983142 WCF983138:WCF983142 WMB983138:WMB983142" xr:uid="{97CF3B96-861A-4FC1-B79C-186BA5F52CB6}">
      <formula1>infra_2022</formula1>
    </dataValidation>
    <dataValidation type="list" allowBlank="1" showInputMessage="1" showErrorMessage="1" errorTitle="Estudiantes" error="Revise Mínimo total de estudiantes que debe ingresar" promptTitle="N° Estudiantes" prompt="Matrícula inferior a 100, mínimo 10 estudiantes; matrícula superior o igual a 100, mínimo 20 estudiantes por taller" sqref="WVS983138:WVS983142 JF94:JF98 TC94:TC98 ACY94:ACY98 AMU94:AMU98 AWQ94:AWQ98 BGM94:BGM98 BQI94:BQI98 CAE94:CAE98 CKA94:CKA98 CTW94:CTW98 DDS94:DDS98 DNO94:DNO98 DXK94:DXK98 EHG94:EHG98 ERC94:ERC98 FAY94:FAY98 FKU94:FKU98 FUQ94:FUQ98 GEM94:GEM98 GOI94:GOI98 GYE94:GYE98 HIA94:HIA98 HRW94:HRW98 IBS94:IBS98 ILO94:ILO98 IVK94:IVK98 JFG94:JFG98 JPC94:JPC98 JYY94:JYY98 KIU94:KIU98 KSQ94:KSQ98 LCM94:LCM98 LMI94:LMI98 LWE94:LWE98 MGA94:MGA98 MPW94:MPW98 MZS94:MZS98 NJO94:NJO98 NTK94:NTK98 ODG94:ODG98 ONC94:ONC98 OWY94:OWY98 PGU94:PGU98 PQQ94:PQQ98 QAM94:QAM98 QKI94:QKI98 QUE94:QUE98 REA94:REA98 RNW94:RNW98 RXS94:RXS98 SHO94:SHO98 SRK94:SRK98 TBG94:TBG98 TLC94:TLC98 TUY94:TUY98 UEU94:UEU98 UOQ94:UOQ98 UYM94:UYM98 VII94:VII98 VSE94:VSE98 WCA94:WCA98 WLW94:WLW98 WVS94:WVS98 K65634:K65638 JF65634:JF65638 TC65634:TC65638 ACY65634:ACY65638 AMU65634:AMU65638 AWQ65634:AWQ65638 BGM65634:BGM65638 BQI65634:BQI65638 CAE65634:CAE65638 CKA65634:CKA65638 CTW65634:CTW65638 DDS65634:DDS65638 DNO65634:DNO65638 DXK65634:DXK65638 EHG65634:EHG65638 ERC65634:ERC65638 FAY65634:FAY65638 FKU65634:FKU65638 FUQ65634:FUQ65638 GEM65634:GEM65638 GOI65634:GOI65638 GYE65634:GYE65638 HIA65634:HIA65638 HRW65634:HRW65638 IBS65634:IBS65638 ILO65634:ILO65638 IVK65634:IVK65638 JFG65634:JFG65638 JPC65634:JPC65638 JYY65634:JYY65638 KIU65634:KIU65638 KSQ65634:KSQ65638 LCM65634:LCM65638 LMI65634:LMI65638 LWE65634:LWE65638 MGA65634:MGA65638 MPW65634:MPW65638 MZS65634:MZS65638 NJO65634:NJO65638 NTK65634:NTK65638 ODG65634:ODG65638 ONC65634:ONC65638 OWY65634:OWY65638 PGU65634:PGU65638 PQQ65634:PQQ65638 QAM65634:QAM65638 QKI65634:QKI65638 QUE65634:QUE65638 REA65634:REA65638 RNW65634:RNW65638 RXS65634:RXS65638 SHO65634:SHO65638 SRK65634:SRK65638 TBG65634:TBG65638 TLC65634:TLC65638 TUY65634:TUY65638 UEU65634:UEU65638 UOQ65634:UOQ65638 UYM65634:UYM65638 VII65634:VII65638 VSE65634:VSE65638 WCA65634:WCA65638 WLW65634:WLW65638 WVS65634:WVS65638 K131170:K131174 JF131170:JF131174 TC131170:TC131174 ACY131170:ACY131174 AMU131170:AMU131174 AWQ131170:AWQ131174 BGM131170:BGM131174 BQI131170:BQI131174 CAE131170:CAE131174 CKA131170:CKA131174 CTW131170:CTW131174 DDS131170:DDS131174 DNO131170:DNO131174 DXK131170:DXK131174 EHG131170:EHG131174 ERC131170:ERC131174 FAY131170:FAY131174 FKU131170:FKU131174 FUQ131170:FUQ131174 GEM131170:GEM131174 GOI131170:GOI131174 GYE131170:GYE131174 HIA131170:HIA131174 HRW131170:HRW131174 IBS131170:IBS131174 ILO131170:ILO131174 IVK131170:IVK131174 JFG131170:JFG131174 JPC131170:JPC131174 JYY131170:JYY131174 KIU131170:KIU131174 KSQ131170:KSQ131174 LCM131170:LCM131174 LMI131170:LMI131174 LWE131170:LWE131174 MGA131170:MGA131174 MPW131170:MPW131174 MZS131170:MZS131174 NJO131170:NJO131174 NTK131170:NTK131174 ODG131170:ODG131174 ONC131170:ONC131174 OWY131170:OWY131174 PGU131170:PGU131174 PQQ131170:PQQ131174 QAM131170:QAM131174 QKI131170:QKI131174 QUE131170:QUE131174 REA131170:REA131174 RNW131170:RNW131174 RXS131170:RXS131174 SHO131170:SHO131174 SRK131170:SRK131174 TBG131170:TBG131174 TLC131170:TLC131174 TUY131170:TUY131174 UEU131170:UEU131174 UOQ131170:UOQ131174 UYM131170:UYM131174 VII131170:VII131174 VSE131170:VSE131174 WCA131170:WCA131174 WLW131170:WLW131174 WVS131170:WVS131174 K196706:K196710 JF196706:JF196710 TC196706:TC196710 ACY196706:ACY196710 AMU196706:AMU196710 AWQ196706:AWQ196710 BGM196706:BGM196710 BQI196706:BQI196710 CAE196706:CAE196710 CKA196706:CKA196710 CTW196706:CTW196710 DDS196706:DDS196710 DNO196706:DNO196710 DXK196706:DXK196710 EHG196706:EHG196710 ERC196706:ERC196710 FAY196706:FAY196710 FKU196706:FKU196710 FUQ196706:FUQ196710 GEM196706:GEM196710 GOI196706:GOI196710 GYE196706:GYE196710 HIA196706:HIA196710 HRW196706:HRW196710 IBS196706:IBS196710 ILO196706:ILO196710 IVK196706:IVK196710 JFG196706:JFG196710 JPC196706:JPC196710 JYY196706:JYY196710 KIU196706:KIU196710 KSQ196706:KSQ196710 LCM196706:LCM196710 LMI196706:LMI196710 LWE196706:LWE196710 MGA196706:MGA196710 MPW196706:MPW196710 MZS196706:MZS196710 NJO196706:NJO196710 NTK196706:NTK196710 ODG196706:ODG196710 ONC196706:ONC196710 OWY196706:OWY196710 PGU196706:PGU196710 PQQ196706:PQQ196710 QAM196706:QAM196710 QKI196706:QKI196710 QUE196706:QUE196710 REA196706:REA196710 RNW196706:RNW196710 RXS196706:RXS196710 SHO196706:SHO196710 SRK196706:SRK196710 TBG196706:TBG196710 TLC196706:TLC196710 TUY196706:TUY196710 UEU196706:UEU196710 UOQ196706:UOQ196710 UYM196706:UYM196710 VII196706:VII196710 VSE196706:VSE196710 WCA196706:WCA196710 WLW196706:WLW196710 WVS196706:WVS196710 K262242:K262246 JF262242:JF262246 TC262242:TC262246 ACY262242:ACY262246 AMU262242:AMU262246 AWQ262242:AWQ262246 BGM262242:BGM262246 BQI262242:BQI262246 CAE262242:CAE262246 CKA262242:CKA262246 CTW262242:CTW262246 DDS262242:DDS262246 DNO262242:DNO262246 DXK262242:DXK262246 EHG262242:EHG262246 ERC262242:ERC262246 FAY262242:FAY262246 FKU262242:FKU262246 FUQ262242:FUQ262246 GEM262242:GEM262246 GOI262242:GOI262246 GYE262242:GYE262246 HIA262242:HIA262246 HRW262242:HRW262246 IBS262242:IBS262246 ILO262242:ILO262246 IVK262242:IVK262246 JFG262242:JFG262246 JPC262242:JPC262246 JYY262242:JYY262246 KIU262242:KIU262246 KSQ262242:KSQ262246 LCM262242:LCM262246 LMI262242:LMI262246 LWE262242:LWE262246 MGA262242:MGA262246 MPW262242:MPW262246 MZS262242:MZS262246 NJO262242:NJO262246 NTK262242:NTK262246 ODG262242:ODG262246 ONC262242:ONC262246 OWY262242:OWY262246 PGU262242:PGU262246 PQQ262242:PQQ262246 QAM262242:QAM262246 QKI262242:QKI262246 QUE262242:QUE262246 REA262242:REA262246 RNW262242:RNW262246 RXS262242:RXS262246 SHO262242:SHO262246 SRK262242:SRK262246 TBG262242:TBG262246 TLC262242:TLC262246 TUY262242:TUY262246 UEU262242:UEU262246 UOQ262242:UOQ262246 UYM262242:UYM262246 VII262242:VII262246 VSE262242:VSE262246 WCA262242:WCA262246 WLW262242:WLW262246 WVS262242:WVS262246 K327778:K327782 JF327778:JF327782 TC327778:TC327782 ACY327778:ACY327782 AMU327778:AMU327782 AWQ327778:AWQ327782 BGM327778:BGM327782 BQI327778:BQI327782 CAE327778:CAE327782 CKA327778:CKA327782 CTW327778:CTW327782 DDS327778:DDS327782 DNO327778:DNO327782 DXK327778:DXK327782 EHG327778:EHG327782 ERC327778:ERC327782 FAY327778:FAY327782 FKU327778:FKU327782 FUQ327778:FUQ327782 GEM327778:GEM327782 GOI327778:GOI327782 GYE327778:GYE327782 HIA327778:HIA327782 HRW327778:HRW327782 IBS327778:IBS327782 ILO327778:ILO327782 IVK327778:IVK327782 JFG327778:JFG327782 JPC327778:JPC327782 JYY327778:JYY327782 KIU327778:KIU327782 KSQ327778:KSQ327782 LCM327778:LCM327782 LMI327778:LMI327782 LWE327778:LWE327782 MGA327778:MGA327782 MPW327778:MPW327782 MZS327778:MZS327782 NJO327778:NJO327782 NTK327778:NTK327782 ODG327778:ODG327782 ONC327778:ONC327782 OWY327778:OWY327782 PGU327778:PGU327782 PQQ327778:PQQ327782 QAM327778:QAM327782 QKI327778:QKI327782 QUE327778:QUE327782 REA327778:REA327782 RNW327778:RNW327782 RXS327778:RXS327782 SHO327778:SHO327782 SRK327778:SRK327782 TBG327778:TBG327782 TLC327778:TLC327782 TUY327778:TUY327782 UEU327778:UEU327782 UOQ327778:UOQ327782 UYM327778:UYM327782 VII327778:VII327782 VSE327778:VSE327782 WCA327778:WCA327782 WLW327778:WLW327782 WVS327778:WVS327782 K393314:K393318 JF393314:JF393318 TC393314:TC393318 ACY393314:ACY393318 AMU393314:AMU393318 AWQ393314:AWQ393318 BGM393314:BGM393318 BQI393314:BQI393318 CAE393314:CAE393318 CKA393314:CKA393318 CTW393314:CTW393318 DDS393314:DDS393318 DNO393314:DNO393318 DXK393314:DXK393318 EHG393314:EHG393318 ERC393314:ERC393318 FAY393314:FAY393318 FKU393314:FKU393318 FUQ393314:FUQ393318 GEM393314:GEM393318 GOI393314:GOI393318 GYE393314:GYE393318 HIA393314:HIA393318 HRW393314:HRW393318 IBS393314:IBS393318 ILO393314:ILO393318 IVK393314:IVK393318 JFG393314:JFG393318 JPC393314:JPC393318 JYY393314:JYY393318 KIU393314:KIU393318 KSQ393314:KSQ393318 LCM393314:LCM393318 LMI393314:LMI393318 LWE393314:LWE393318 MGA393314:MGA393318 MPW393314:MPW393318 MZS393314:MZS393318 NJO393314:NJO393318 NTK393314:NTK393318 ODG393314:ODG393318 ONC393314:ONC393318 OWY393314:OWY393318 PGU393314:PGU393318 PQQ393314:PQQ393318 QAM393314:QAM393318 QKI393314:QKI393318 QUE393314:QUE393318 REA393314:REA393318 RNW393314:RNW393318 RXS393314:RXS393318 SHO393314:SHO393318 SRK393314:SRK393318 TBG393314:TBG393318 TLC393314:TLC393318 TUY393314:TUY393318 UEU393314:UEU393318 UOQ393314:UOQ393318 UYM393314:UYM393318 VII393314:VII393318 VSE393314:VSE393318 WCA393314:WCA393318 WLW393314:WLW393318 WVS393314:WVS393318 K458850:K458854 JF458850:JF458854 TC458850:TC458854 ACY458850:ACY458854 AMU458850:AMU458854 AWQ458850:AWQ458854 BGM458850:BGM458854 BQI458850:BQI458854 CAE458850:CAE458854 CKA458850:CKA458854 CTW458850:CTW458854 DDS458850:DDS458854 DNO458850:DNO458854 DXK458850:DXK458854 EHG458850:EHG458854 ERC458850:ERC458854 FAY458850:FAY458854 FKU458850:FKU458854 FUQ458850:FUQ458854 GEM458850:GEM458854 GOI458850:GOI458854 GYE458850:GYE458854 HIA458850:HIA458854 HRW458850:HRW458854 IBS458850:IBS458854 ILO458850:ILO458854 IVK458850:IVK458854 JFG458850:JFG458854 JPC458850:JPC458854 JYY458850:JYY458854 KIU458850:KIU458854 KSQ458850:KSQ458854 LCM458850:LCM458854 LMI458850:LMI458854 LWE458850:LWE458854 MGA458850:MGA458854 MPW458850:MPW458854 MZS458850:MZS458854 NJO458850:NJO458854 NTK458850:NTK458854 ODG458850:ODG458854 ONC458850:ONC458854 OWY458850:OWY458854 PGU458850:PGU458854 PQQ458850:PQQ458854 QAM458850:QAM458854 QKI458850:QKI458854 QUE458850:QUE458854 REA458850:REA458854 RNW458850:RNW458854 RXS458850:RXS458854 SHO458850:SHO458854 SRK458850:SRK458854 TBG458850:TBG458854 TLC458850:TLC458854 TUY458850:TUY458854 UEU458850:UEU458854 UOQ458850:UOQ458854 UYM458850:UYM458854 VII458850:VII458854 VSE458850:VSE458854 WCA458850:WCA458854 WLW458850:WLW458854 WVS458850:WVS458854 K524386:K524390 JF524386:JF524390 TC524386:TC524390 ACY524386:ACY524390 AMU524386:AMU524390 AWQ524386:AWQ524390 BGM524386:BGM524390 BQI524386:BQI524390 CAE524386:CAE524390 CKA524386:CKA524390 CTW524386:CTW524390 DDS524386:DDS524390 DNO524386:DNO524390 DXK524386:DXK524390 EHG524386:EHG524390 ERC524386:ERC524390 FAY524386:FAY524390 FKU524386:FKU524390 FUQ524386:FUQ524390 GEM524386:GEM524390 GOI524386:GOI524390 GYE524386:GYE524390 HIA524386:HIA524390 HRW524386:HRW524390 IBS524386:IBS524390 ILO524386:ILO524390 IVK524386:IVK524390 JFG524386:JFG524390 JPC524386:JPC524390 JYY524386:JYY524390 KIU524386:KIU524390 KSQ524386:KSQ524390 LCM524386:LCM524390 LMI524386:LMI524390 LWE524386:LWE524390 MGA524386:MGA524390 MPW524386:MPW524390 MZS524386:MZS524390 NJO524386:NJO524390 NTK524386:NTK524390 ODG524386:ODG524390 ONC524386:ONC524390 OWY524386:OWY524390 PGU524386:PGU524390 PQQ524386:PQQ524390 QAM524386:QAM524390 QKI524386:QKI524390 QUE524386:QUE524390 REA524386:REA524390 RNW524386:RNW524390 RXS524386:RXS524390 SHO524386:SHO524390 SRK524386:SRK524390 TBG524386:TBG524390 TLC524386:TLC524390 TUY524386:TUY524390 UEU524386:UEU524390 UOQ524386:UOQ524390 UYM524386:UYM524390 VII524386:VII524390 VSE524386:VSE524390 WCA524386:WCA524390 WLW524386:WLW524390 WVS524386:WVS524390 K589922:K589926 JF589922:JF589926 TC589922:TC589926 ACY589922:ACY589926 AMU589922:AMU589926 AWQ589922:AWQ589926 BGM589922:BGM589926 BQI589922:BQI589926 CAE589922:CAE589926 CKA589922:CKA589926 CTW589922:CTW589926 DDS589922:DDS589926 DNO589922:DNO589926 DXK589922:DXK589926 EHG589922:EHG589926 ERC589922:ERC589926 FAY589922:FAY589926 FKU589922:FKU589926 FUQ589922:FUQ589926 GEM589922:GEM589926 GOI589922:GOI589926 GYE589922:GYE589926 HIA589922:HIA589926 HRW589922:HRW589926 IBS589922:IBS589926 ILO589922:ILO589926 IVK589922:IVK589926 JFG589922:JFG589926 JPC589922:JPC589926 JYY589922:JYY589926 KIU589922:KIU589926 KSQ589922:KSQ589926 LCM589922:LCM589926 LMI589922:LMI589926 LWE589922:LWE589926 MGA589922:MGA589926 MPW589922:MPW589926 MZS589922:MZS589926 NJO589922:NJO589926 NTK589922:NTK589926 ODG589922:ODG589926 ONC589922:ONC589926 OWY589922:OWY589926 PGU589922:PGU589926 PQQ589922:PQQ589926 QAM589922:QAM589926 QKI589922:QKI589926 QUE589922:QUE589926 REA589922:REA589926 RNW589922:RNW589926 RXS589922:RXS589926 SHO589922:SHO589926 SRK589922:SRK589926 TBG589922:TBG589926 TLC589922:TLC589926 TUY589922:TUY589926 UEU589922:UEU589926 UOQ589922:UOQ589926 UYM589922:UYM589926 VII589922:VII589926 VSE589922:VSE589926 WCA589922:WCA589926 WLW589922:WLW589926 WVS589922:WVS589926 K655458:K655462 JF655458:JF655462 TC655458:TC655462 ACY655458:ACY655462 AMU655458:AMU655462 AWQ655458:AWQ655462 BGM655458:BGM655462 BQI655458:BQI655462 CAE655458:CAE655462 CKA655458:CKA655462 CTW655458:CTW655462 DDS655458:DDS655462 DNO655458:DNO655462 DXK655458:DXK655462 EHG655458:EHG655462 ERC655458:ERC655462 FAY655458:FAY655462 FKU655458:FKU655462 FUQ655458:FUQ655462 GEM655458:GEM655462 GOI655458:GOI655462 GYE655458:GYE655462 HIA655458:HIA655462 HRW655458:HRW655462 IBS655458:IBS655462 ILO655458:ILO655462 IVK655458:IVK655462 JFG655458:JFG655462 JPC655458:JPC655462 JYY655458:JYY655462 KIU655458:KIU655462 KSQ655458:KSQ655462 LCM655458:LCM655462 LMI655458:LMI655462 LWE655458:LWE655462 MGA655458:MGA655462 MPW655458:MPW655462 MZS655458:MZS655462 NJO655458:NJO655462 NTK655458:NTK655462 ODG655458:ODG655462 ONC655458:ONC655462 OWY655458:OWY655462 PGU655458:PGU655462 PQQ655458:PQQ655462 QAM655458:QAM655462 QKI655458:QKI655462 QUE655458:QUE655462 REA655458:REA655462 RNW655458:RNW655462 RXS655458:RXS655462 SHO655458:SHO655462 SRK655458:SRK655462 TBG655458:TBG655462 TLC655458:TLC655462 TUY655458:TUY655462 UEU655458:UEU655462 UOQ655458:UOQ655462 UYM655458:UYM655462 VII655458:VII655462 VSE655458:VSE655462 WCA655458:WCA655462 WLW655458:WLW655462 WVS655458:WVS655462 K720994:K720998 JF720994:JF720998 TC720994:TC720998 ACY720994:ACY720998 AMU720994:AMU720998 AWQ720994:AWQ720998 BGM720994:BGM720998 BQI720994:BQI720998 CAE720994:CAE720998 CKA720994:CKA720998 CTW720994:CTW720998 DDS720994:DDS720998 DNO720994:DNO720998 DXK720994:DXK720998 EHG720994:EHG720998 ERC720994:ERC720998 FAY720994:FAY720998 FKU720994:FKU720998 FUQ720994:FUQ720998 GEM720994:GEM720998 GOI720994:GOI720998 GYE720994:GYE720998 HIA720994:HIA720998 HRW720994:HRW720998 IBS720994:IBS720998 ILO720994:ILO720998 IVK720994:IVK720998 JFG720994:JFG720998 JPC720994:JPC720998 JYY720994:JYY720998 KIU720994:KIU720998 KSQ720994:KSQ720998 LCM720994:LCM720998 LMI720994:LMI720998 LWE720994:LWE720998 MGA720994:MGA720998 MPW720994:MPW720998 MZS720994:MZS720998 NJO720994:NJO720998 NTK720994:NTK720998 ODG720994:ODG720998 ONC720994:ONC720998 OWY720994:OWY720998 PGU720994:PGU720998 PQQ720994:PQQ720998 QAM720994:QAM720998 QKI720994:QKI720998 QUE720994:QUE720998 REA720994:REA720998 RNW720994:RNW720998 RXS720994:RXS720998 SHO720994:SHO720998 SRK720994:SRK720998 TBG720994:TBG720998 TLC720994:TLC720998 TUY720994:TUY720998 UEU720994:UEU720998 UOQ720994:UOQ720998 UYM720994:UYM720998 VII720994:VII720998 VSE720994:VSE720998 WCA720994:WCA720998 WLW720994:WLW720998 WVS720994:WVS720998 K786530:K786534 JF786530:JF786534 TC786530:TC786534 ACY786530:ACY786534 AMU786530:AMU786534 AWQ786530:AWQ786534 BGM786530:BGM786534 BQI786530:BQI786534 CAE786530:CAE786534 CKA786530:CKA786534 CTW786530:CTW786534 DDS786530:DDS786534 DNO786530:DNO786534 DXK786530:DXK786534 EHG786530:EHG786534 ERC786530:ERC786534 FAY786530:FAY786534 FKU786530:FKU786534 FUQ786530:FUQ786534 GEM786530:GEM786534 GOI786530:GOI786534 GYE786530:GYE786534 HIA786530:HIA786534 HRW786530:HRW786534 IBS786530:IBS786534 ILO786530:ILO786534 IVK786530:IVK786534 JFG786530:JFG786534 JPC786530:JPC786534 JYY786530:JYY786534 KIU786530:KIU786534 KSQ786530:KSQ786534 LCM786530:LCM786534 LMI786530:LMI786534 LWE786530:LWE786534 MGA786530:MGA786534 MPW786530:MPW786534 MZS786530:MZS786534 NJO786530:NJO786534 NTK786530:NTK786534 ODG786530:ODG786534 ONC786530:ONC786534 OWY786530:OWY786534 PGU786530:PGU786534 PQQ786530:PQQ786534 QAM786530:QAM786534 QKI786530:QKI786534 QUE786530:QUE786534 REA786530:REA786534 RNW786530:RNW786534 RXS786530:RXS786534 SHO786530:SHO786534 SRK786530:SRK786534 TBG786530:TBG786534 TLC786530:TLC786534 TUY786530:TUY786534 UEU786530:UEU786534 UOQ786530:UOQ786534 UYM786530:UYM786534 VII786530:VII786534 VSE786530:VSE786534 WCA786530:WCA786534 WLW786530:WLW786534 WVS786530:WVS786534 K852066:K852070 JF852066:JF852070 TC852066:TC852070 ACY852066:ACY852070 AMU852066:AMU852070 AWQ852066:AWQ852070 BGM852066:BGM852070 BQI852066:BQI852070 CAE852066:CAE852070 CKA852066:CKA852070 CTW852066:CTW852070 DDS852066:DDS852070 DNO852066:DNO852070 DXK852066:DXK852070 EHG852066:EHG852070 ERC852066:ERC852070 FAY852066:FAY852070 FKU852066:FKU852070 FUQ852066:FUQ852070 GEM852066:GEM852070 GOI852066:GOI852070 GYE852066:GYE852070 HIA852066:HIA852070 HRW852066:HRW852070 IBS852066:IBS852070 ILO852066:ILO852070 IVK852066:IVK852070 JFG852066:JFG852070 JPC852066:JPC852070 JYY852066:JYY852070 KIU852066:KIU852070 KSQ852066:KSQ852070 LCM852066:LCM852070 LMI852066:LMI852070 LWE852066:LWE852070 MGA852066:MGA852070 MPW852066:MPW852070 MZS852066:MZS852070 NJO852066:NJO852070 NTK852066:NTK852070 ODG852066:ODG852070 ONC852066:ONC852070 OWY852066:OWY852070 PGU852066:PGU852070 PQQ852066:PQQ852070 QAM852066:QAM852070 QKI852066:QKI852070 QUE852066:QUE852070 REA852066:REA852070 RNW852066:RNW852070 RXS852066:RXS852070 SHO852066:SHO852070 SRK852066:SRK852070 TBG852066:TBG852070 TLC852066:TLC852070 TUY852066:TUY852070 UEU852066:UEU852070 UOQ852066:UOQ852070 UYM852066:UYM852070 VII852066:VII852070 VSE852066:VSE852070 WCA852066:WCA852070 WLW852066:WLW852070 WVS852066:WVS852070 K917602:K917606 JF917602:JF917606 TC917602:TC917606 ACY917602:ACY917606 AMU917602:AMU917606 AWQ917602:AWQ917606 BGM917602:BGM917606 BQI917602:BQI917606 CAE917602:CAE917606 CKA917602:CKA917606 CTW917602:CTW917606 DDS917602:DDS917606 DNO917602:DNO917606 DXK917602:DXK917606 EHG917602:EHG917606 ERC917602:ERC917606 FAY917602:FAY917606 FKU917602:FKU917606 FUQ917602:FUQ917606 GEM917602:GEM917606 GOI917602:GOI917606 GYE917602:GYE917606 HIA917602:HIA917606 HRW917602:HRW917606 IBS917602:IBS917606 ILO917602:ILO917606 IVK917602:IVK917606 JFG917602:JFG917606 JPC917602:JPC917606 JYY917602:JYY917606 KIU917602:KIU917606 KSQ917602:KSQ917606 LCM917602:LCM917606 LMI917602:LMI917606 LWE917602:LWE917606 MGA917602:MGA917606 MPW917602:MPW917606 MZS917602:MZS917606 NJO917602:NJO917606 NTK917602:NTK917606 ODG917602:ODG917606 ONC917602:ONC917606 OWY917602:OWY917606 PGU917602:PGU917606 PQQ917602:PQQ917606 QAM917602:QAM917606 QKI917602:QKI917606 QUE917602:QUE917606 REA917602:REA917606 RNW917602:RNW917606 RXS917602:RXS917606 SHO917602:SHO917606 SRK917602:SRK917606 TBG917602:TBG917606 TLC917602:TLC917606 TUY917602:TUY917606 UEU917602:UEU917606 UOQ917602:UOQ917606 UYM917602:UYM917606 VII917602:VII917606 VSE917602:VSE917606 WCA917602:WCA917606 WLW917602:WLW917606 WVS917602:WVS917606 K983138:K983142 JF983138:JF983142 TC983138:TC983142 ACY983138:ACY983142 AMU983138:AMU983142 AWQ983138:AWQ983142 BGM983138:BGM983142 BQI983138:BQI983142 CAE983138:CAE983142 CKA983138:CKA983142 CTW983138:CTW983142 DDS983138:DDS983142 DNO983138:DNO983142 DXK983138:DXK983142 EHG983138:EHG983142 ERC983138:ERC983142 FAY983138:FAY983142 FKU983138:FKU983142 FUQ983138:FUQ983142 GEM983138:GEM983142 GOI983138:GOI983142 GYE983138:GYE983142 HIA983138:HIA983142 HRW983138:HRW983142 IBS983138:IBS983142 ILO983138:ILO983142 IVK983138:IVK983142 JFG983138:JFG983142 JPC983138:JPC983142 JYY983138:JYY983142 KIU983138:KIU983142 KSQ983138:KSQ983142 LCM983138:LCM983142 LMI983138:LMI983142 LWE983138:LWE983142 MGA983138:MGA983142 MPW983138:MPW983142 MZS983138:MZS983142 NJO983138:NJO983142 NTK983138:NTK983142 ODG983138:ODG983142 ONC983138:ONC983142 OWY983138:OWY983142 PGU983138:PGU983142 PQQ983138:PQQ983142 QAM983138:QAM983142 QKI983138:QKI983142 QUE983138:QUE983142 REA983138:REA983142 RNW983138:RNW983142 RXS983138:RXS983142 SHO983138:SHO983142 SRK983138:SRK983142 TBG983138:TBG983142 TLC983138:TLC983142 TUY983138:TUY983142 UEU983138:UEU983142 UOQ983138:UOQ983142 UYM983138:UYM983142 VII983138:VII983142 VSE983138:VSE983142 WCA983138:WCA983142 WLW983138:WLW983142" xr:uid="{E083199B-1050-4E46-8300-9CDAC9E7866F}">
      <formula1>estudiantes</formula1>
    </dataValidation>
    <dataValidation type="list" allowBlank="1" showInputMessage="1" showErrorMessage="1" errorTitle="Horas taller" error="Recuerde, son mínimo 2 horas a la semana_x000a_y sólo números_x000a_" promptTitle="Horas a la semana" prompt="Deben ser mínimo 2 horas por taller, ingresar números" sqref="WVQ983138:WVQ983142 JD94:JD98 TA94:TA98 ACW94:ACW98 AMS94:AMS98 AWO94:AWO98 BGK94:BGK98 BQG94:BQG98 CAC94:CAC98 CJY94:CJY98 CTU94:CTU98 DDQ94:DDQ98 DNM94:DNM98 DXI94:DXI98 EHE94:EHE98 ERA94:ERA98 FAW94:FAW98 FKS94:FKS98 FUO94:FUO98 GEK94:GEK98 GOG94:GOG98 GYC94:GYC98 HHY94:HHY98 HRU94:HRU98 IBQ94:IBQ98 ILM94:ILM98 IVI94:IVI98 JFE94:JFE98 JPA94:JPA98 JYW94:JYW98 KIS94:KIS98 KSO94:KSO98 LCK94:LCK98 LMG94:LMG98 LWC94:LWC98 MFY94:MFY98 MPU94:MPU98 MZQ94:MZQ98 NJM94:NJM98 NTI94:NTI98 ODE94:ODE98 ONA94:ONA98 OWW94:OWW98 PGS94:PGS98 PQO94:PQO98 QAK94:QAK98 QKG94:QKG98 QUC94:QUC98 RDY94:RDY98 RNU94:RNU98 RXQ94:RXQ98 SHM94:SHM98 SRI94:SRI98 TBE94:TBE98 TLA94:TLA98 TUW94:TUW98 UES94:UES98 UOO94:UOO98 UYK94:UYK98 VIG94:VIG98 VSC94:VSC98 WBY94:WBY98 WLU94:WLU98 WVQ94:WVQ98 I65634:I65638 JD65634:JD65638 TA65634:TA65638 ACW65634:ACW65638 AMS65634:AMS65638 AWO65634:AWO65638 BGK65634:BGK65638 BQG65634:BQG65638 CAC65634:CAC65638 CJY65634:CJY65638 CTU65634:CTU65638 DDQ65634:DDQ65638 DNM65634:DNM65638 DXI65634:DXI65638 EHE65634:EHE65638 ERA65634:ERA65638 FAW65634:FAW65638 FKS65634:FKS65638 FUO65634:FUO65638 GEK65634:GEK65638 GOG65634:GOG65638 GYC65634:GYC65638 HHY65634:HHY65638 HRU65634:HRU65638 IBQ65634:IBQ65638 ILM65634:ILM65638 IVI65634:IVI65638 JFE65634:JFE65638 JPA65634:JPA65638 JYW65634:JYW65638 KIS65634:KIS65638 KSO65634:KSO65638 LCK65634:LCK65638 LMG65634:LMG65638 LWC65634:LWC65638 MFY65634:MFY65638 MPU65634:MPU65638 MZQ65634:MZQ65638 NJM65634:NJM65638 NTI65634:NTI65638 ODE65634:ODE65638 ONA65634:ONA65638 OWW65634:OWW65638 PGS65634:PGS65638 PQO65634:PQO65638 QAK65634:QAK65638 QKG65634:QKG65638 QUC65634:QUC65638 RDY65634:RDY65638 RNU65634:RNU65638 RXQ65634:RXQ65638 SHM65634:SHM65638 SRI65634:SRI65638 TBE65634:TBE65638 TLA65634:TLA65638 TUW65634:TUW65638 UES65634:UES65638 UOO65634:UOO65638 UYK65634:UYK65638 VIG65634:VIG65638 VSC65634:VSC65638 WBY65634:WBY65638 WLU65634:WLU65638 WVQ65634:WVQ65638 I131170:I131174 JD131170:JD131174 TA131170:TA131174 ACW131170:ACW131174 AMS131170:AMS131174 AWO131170:AWO131174 BGK131170:BGK131174 BQG131170:BQG131174 CAC131170:CAC131174 CJY131170:CJY131174 CTU131170:CTU131174 DDQ131170:DDQ131174 DNM131170:DNM131174 DXI131170:DXI131174 EHE131170:EHE131174 ERA131170:ERA131174 FAW131170:FAW131174 FKS131170:FKS131174 FUO131170:FUO131174 GEK131170:GEK131174 GOG131170:GOG131174 GYC131170:GYC131174 HHY131170:HHY131174 HRU131170:HRU131174 IBQ131170:IBQ131174 ILM131170:ILM131174 IVI131170:IVI131174 JFE131170:JFE131174 JPA131170:JPA131174 JYW131170:JYW131174 KIS131170:KIS131174 KSO131170:KSO131174 LCK131170:LCK131174 LMG131170:LMG131174 LWC131170:LWC131174 MFY131170:MFY131174 MPU131170:MPU131174 MZQ131170:MZQ131174 NJM131170:NJM131174 NTI131170:NTI131174 ODE131170:ODE131174 ONA131170:ONA131174 OWW131170:OWW131174 PGS131170:PGS131174 PQO131170:PQO131174 QAK131170:QAK131174 QKG131170:QKG131174 QUC131170:QUC131174 RDY131170:RDY131174 RNU131170:RNU131174 RXQ131170:RXQ131174 SHM131170:SHM131174 SRI131170:SRI131174 TBE131170:TBE131174 TLA131170:TLA131174 TUW131170:TUW131174 UES131170:UES131174 UOO131170:UOO131174 UYK131170:UYK131174 VIG131170:VIG131174 VSC131170:VSC131174 WBY131170:WBY131174 WLU131170:WLU131174 WVQ131170:WVQ131174 I196706:I196710 JD196706:JD196710 TA196706:TA196710 ACW196706:ACW196710 AMS196706:AMS196710 AWO196706:AWO196710 BGK196706:BGK196710 BQG196706:BQG196710 CAC196706:CAC196710 CJY196706:CJY196710 CTU196706:CTU196710 DDQ196706:DDQ196710 DNM196706:DNM196710 DXI196706:DXI196710 EHE196706:EHE196710 ERA196706:ERA196710 FAW196706:FAW196710 FKS196706:FKS196710 FUO196706:FUO196710 GEK196706:GEK196710 GOG196706:GOG196710 GYC196706:GYC196710 HHY196706:HHY196710 HRU196706:HRU196710 IBQ196706:IBQ196710 ILM196706:ILM196710 IVI196706:IVI196710 JFE196706:JFE196710 JPA196706:JPA196710 JYW196706:JYW196710 KIS196706:KIS196710 KSO196706:KSO196710 LCK196706:LCK196710 LMG196706:LMG196710 LWC196706:LWC196710 MFY196706:MFY196710 MPU196706:MPU196710 MZQ196706:MZQ196710 NJM196706:NJM196710 NTI196706:NTI196710 ODE196706:ODE196710 ONA196706:ONA196710 OWW196706:OWW196710 PGS196706:PGS196710 PQO196706:PQO196710 QAK196706:QAK196710 QKG196706:QKG196710 QUC196706:QUC196710 RDY196706:RDY196710 RNU196706:RNU196710 RXQ196706:RXQ196710 SHM196706:SHM196710 SRI196706:SRI196710 TBE196706:TBE196710 TLA196706:TLA196710 TUW196706:TUW196710 UES196706:UES196710 UOO196706:UOO196710 UYK196706:UYK196710 VIG196706:VIG196710 VSC196706:VSC196710 WBY196706:WBY196710 WLU196706:WLU196710 WVQ196706:WVQ196710 I262242:I262246 JD262242:JD262246 TA262242:TA262246 ACW262242:ACW262246 AMS262242:AMS262246 AWO262242:AWO262246 BGK262242:BGK262246 BQG262242:BQG262246 CAC262242:CAC262246 CJY262242:CJY262246 CTU262242:CTU262246 DDQ262242:DDQ262246 DNM262242:DNM262246 DXI262242:DXI262246 EHE262242:EHE262246 ERA262242:ERA262246 FAW262242:FAW262246 FKS262242:FKS262246 FUO262242:FUO262246 GEK262242:GEK262246 GOG262242:GOG262246 GYC262242:GYC262246 HHY262242:HHY262246 HRU262242:HRU262246 IBQ262242:IBQ262246 ILM262242:ILM262246 IVI262242:IVI262246 JFE262242:JFE262246 JPA262242:JPA262246 JYW262242:JYW262246 KIS262242:KIS262246 KSO262242:KSO262246 LCK262242:LCK262246 LMG262242:LMG262246 LWC262242:LWC262246 MFY262242:MFY262246 MPU262242:MPU262246 MZQ262242:MZQ262246 NJM262242:NJM262246 NTI262242:NTI262246 ODE262242:ODE262246 ONA262242:ONA262246 OWW262242:OWW262246 PGS262242:PGS262246 PQO262242:PQO262246 QAK262242:QAK262246 QKG262242:QKG262246 QUC262242:QUC262246 RDY262242:RDY262246 RNU262242:RNU262246 RXQ262242:RXQ262246 SHM262242:SHM262246 SRI262242:SRI262246 TBE262242:TBE262246 TLA262242:TLA262246 TUW262242:TUW262246 UES262242:UES262246 UOO262242:UOO262246 UYK262242:UYK262246 VIG262242:VIG262246 VSC262242:VSC262246 WBY262242:WBY262246 WLU262242:WLU262246 WVQ262242:WVQ262246 I327778:I327782 JD327778:JD327782 TA327778:TA327782 ACW327778:ACW327782 AMS327778:AMS327782 AWO327778:AWO327782 BGK327778:BGK327782 BQG327778:BQG327782 CAC327778:CAC327782 CJY327778:CJY327782 CTU327778:CTU327782 DDQ327778:DDQ327782 DNM327778:DNM327782 DXI327778:DXI327782 EHE327778:EHE327782 ERA327778:ERA327782 FAW327778:FAW327782 FKS327778:FKS327782 FUO327778:FUO327782 GEK327778:GEK327782 GOG327778:GOG327782 GYC327778:GYC327782 HHY327778:HHY327782 HRU327778:HRU327782 IBQ327778:IBQ327782 ILM327778:ILM327782 IVI327778:IVI327782 JFE327778:JFE327782 JPA327778:JPA327782 JYW327778:JYW327782 KIS327778:KIS327782 KSO327778:KSO327782 LCK327778:LCK327782 LMG327778:LMG327782 LWC327778:LWC327782 MFY327778:MFY327782 MPU327778:MPU327782 MZQ327778:MZQ327782 NJM327778:NJM327782 NTI327778:NTI327782 ODE327778:ODE327782 ONA327778:ONA327782 OWW327778:OWW327782 PGS327778:PGS327782 PQO327778:PQO327782 QAK327778:QAK327782 QKG327778:QKG327782 QUC327778:QUC327782 RDY327778:RDY327782 RNU327778:RNU327782 RXQ327778:RXQ327782 SHM327778:SHM327782 SRI327778:SRI327782 TBE327778:TBE327782 TLA327778:TLA327782 TUW327778:TUW327782 UES327778:UES327782 UOO327778:UOO327782 UYK327778:UYK327782 VIG327778:VIG327782 VSC327778:VSC327782 WBY327778:WBY327782 WLU327778:WLU327782 WVQ327778:WVQ327782 I393314:I393318 JD393314:JD393318 TA393314:TA393318 ACW393314:ACW393318 AMS393314:AMS393318 AWO393314:AWO393318 BGK393314:BGK393318 BQG393314:BQG393318 CAC393314:CAC393318 CJY393314:CJY393318 CTU393314:CTU393318 DDQ393314:DDQ393318 DNM393314:DNM393318 DXI393314:DXI393318 EHE393314:EHE393318 ERA393314:ERA393318 FAW393314:FAW393318 FKS393314:FKS393318 FUO393314:FUO393318 GEK393314:GEK393318 GOG393314:GOG393318 GYC393314:GYC393318 HHY393314:HHY393318 HRU393314:HRU393318 IBQ393314:IBQ393318 ILM393314:ILM393318 IVI393314:IVI393318 JFE393314:JFE393318 JPA393314:JPA393318 JYW393314:JYW393318 KIS393314:KIS393318 KSO393314:KSO393318 LCK393314:LCK393318 LMG393314:LMG393318 LWC393314:LWC393318 MFY393314:MFY393318 MPU393314:MPU393318 MZQ393314:MZQ393318 NJM393314:NJM393318 NTI393314:NTI393318 ODE393314:ODE393318 ONA393314:ONA393318 OWW393314:OWW393318 PGS393314:PGS393318 PQO393314:PQO393318 QAK393314:QAK393318 QKG393314:QKG393318 QUC393314:QUC393318 RDY393314:RDY393318 RNU393314:RNU393318 RXQ393314:RXQ393318 SHM393314:SHM393318 SRI393314:SRI393318 TBE393314:TBE393318 TLA393314:TLA393318 TUW393314:TUW393318 UES393314:UES393318 UOO393314:UOO393318 UYK393314:UYK393318 VIG393314:VIG393318 VSC393314:VSC393318 WBY393314:WBY393318 WLU393314:WLU393318 WVQ393314:WVQ393318 I458850:I458854 JD458850:JD458854 TA458850:TA458854 ACW458850:ACW458854 AMS458850:AMS458854 AWO458850:AWO458854 BGK458850:BGK458854 BQG458850:BQG458854 CAC458850:CAC458854 CJY458850:CJY458854 CTU458850:CTU458854 DDQ458850:DDQ458854 DNM458850:DNM458854 DXI458850:DXI458854 EHE458850:EHE458854 ERA458850:ERA458854 FAW458850:FAW458854 FKS458850:FKS458854 FUO458850:FUO458854 GEK458850:GEK458854 GOG458850:GOG458854 GYC458850:GYC458854 HHY458850:HHY458854 HRU458850:HRU458854 IBQ458850:IBQ458854 ILM458850:ILM458854 IVI458850:IVI458854 JFE458850:JFE458854 JPA458850:JPA458854 JYW458850:JYW458854 KIS458850:KIS458854 KSO458850:KSO458854 LCK458850:LCK458854 LMG458850:LMG458854 LWC458850:LWC458854 MFY458850:MFY458854 MPU458850:MPU458854 MZQ458850:MZQ458854 NJM458850:NJM458854 NTI458850:NTI458854 ODE458850:ODE458854 ONA458850:ONA458854 OWW458850:OWW458854 PGS458850:PGS458854 PQO458850:PQO458854 QAK458850:QAK458854 QKG458850:QKG458854 QUC458850:QUC458854 RDY458850:RDY458854 RNU458850:RNU458854 RXQ458850:RXQ458854 SHM458850:SHM458854 SRI458850:SRI458854 TBE458850:TBE458854 TLA458850:TLA458854 TUW458850:TUW458854 UES458850:UES458854 UOO458850:UOO458854 UYK458850:UYK458854 VIG458850:VIG458854 VSC458850:VSC458854 WBY458850:WBY458854 WLU458850:WLU458854 WVQ458850:WVQ458854 I524386:I524390 JD524386:JD524390 TA524386:TA524390 ACW524386:ACW524390 AMS524386:AMS524390 AWO524386:AWO524390 BGK524386:BGK524390 BQG524386:BQG524390 CAC524386:CAC524390 CJY524386:CJY524390 CTU524386:CTU524390 DDQ524386:DDQ524390 DNM524386:DNM524390 DXI524386:DXI524390 EHE524386:EHE524390 ERA524386:ERA524390 FAW524386:FAW524390 FKS524386:FKS524390 FUO524386:FUO524390 GEK524386:GEK524390 GOG524386:GOG524390 GYC524386:GYC524390 HHY524386:HHY524390 HRU524386:HRU524390 IBQ524386:IBQ524390 ILM524386:ILM524390 IVI524386:IVI524390 JFE524386:JFE524390 JPA524386:JPA524390 JYW524386:JYW524390 KIS524386:KIS524390 KSO524386:KSO524390 LCK524386:LCK524390 LMG524386:LMG524390 LWC524386:LWC524390 MFY524386:MFY524390 MPU524386:MPU524390 MZQ524386:MZQ524390 NJM524386:NJM524390 NTI524386:NTI524390 ODE524386:ODE524390 ONA524386:ONA524390 OWW524386:OWW524390 PGS524386:PGS524390 PQO524386:PQO524390 QAK524386:QAK524390 QKG524386:QKG524390 QUC524386:QUC524390 RDY524386:RDY524390 RNU524386:RNU524390 RXQ524386:RXQ524390 SHM524386:SHM524390 SRI524386:SRI524390 TBE524386:TBE524390 TLA524386:TLA524390 TUW524386:TUW524390 UES524386:UES524390 UOO524386:UOO524390 UYK524386:UYK524390 VIG524386:VIG524390 VSC524386:VSC524390 WBY524386:WBY524390 WLU524386:WLU524390 WVQ524386:WVQ524390 I589922:I589926 JD589922:JD589926 TA589922:TA589926 ACW589922:ACW589926 AMS589922:AMS589926 AWO589922:AWO589926 BGK589922:BGK589926 BQG589922:BQG589926 CAC589922:CAC589926 CJY589922:CJY589926 CTU589922:CTU589926 DDQ589922:DDQ589926 DNM589922:DNM589926 DXI589922:DXI589926 EHE589922:EHE589926 ERA589922:ERA589926 FAW589922:FAW589926 FKS589922:FKS589926 FUO589922:FUO589926 GEK589922:GEK589926 GOG589922:GOG589926 GYC589922:GYC589926 HHY589922:HHY589926 HRU589922:HRU589926 IBQ589922:IBQ589926 ILM589922:ILM589926 IVI589922:IVI589926 JFE589922:JFE589926 JPA589922:JPA589926 JYW589922:JYW589926 KIS589922:KIS589926 KSO589922:KSO589926 LCK589922:LCK589926 LMG589922:LMG589926 LWC589922:LWC589926 MFY589922:MFY589926 MPU589922:MPU589926 MZQ589922:MZQ589926 NJM589922:NJM589926 NTI589922:NTI589926 ODE589922:ODE589926 ONA589922:ONA589926 OWW589922:OWW589926 PGS589922:PGS589926 PQO589922:PQO589926 QAK589922:QAK589926 QKG589922:QKG589926 QUC589922:QUC589926 RDY589922:RDY589926 RNU589922:RNU589926 RXQ589922:RXQ589926 SHM589922:SHM589926 SRI589922:SRI589926 TBE589922:TBE589926 TLA589922:TLA589926 TUW589922:TUW589926 UES589922:UES589926 UOO589922:UOO589926 UYK589922:UYK589926 VIG589922:VIG589926 VSC589922:VSC589926 WBY589922:WBY589926 WLU589922:WLU589926 WVQ589922:WVQ589926 I655458:I655462 JD655458:JD655462 TA655458:TA655462 ACW655458:ACW655462 AMS655458:AMS655462 AWO655458:AWO655462 BGK655458:BGK655462 BQG655458:BQG655462 CAC655458:CAC655462 CJY655458:CJY655462 CTU655458:CTU655462 DDQ655458:DDQ655462 DNM655458:DNM655462 DXI655458:DXI655462 EHE655458:EHE655462 ERA655458:ERA655462 FAW655458:FAW655462 FKS655458:FKS655462 FUO655458:FUO655462 GEK655458:GEK655462 GOG655458:GOG655462 GYC655458:GYC655462 HHY655458:HHY655462 HRU655458:HRU655462 IBQ655458:IBQ655462 ILM655458:ILM655462 IVI655458:IVI655462 JFE655458:JFE655462 JPA655458:JPA655462 JYW655458:JYW655462 KIS655458:KIS655462 KSO655458:KSO655462 LCK655458:LCK655462 LMG655458:LMG655462 LWC655458:LWC655462 MFY655458:MFY655462 MPU655458:MPU655462 MZQ655458:MZQ655462 NJM655458:NJM655462 NTI655458:NTI655462 ODE655458:ODE655462 ONA655458:ONA655462 OWW655458:OWW655462 PGS655458:PGS655462 PQO655458:PQO655462 QAK655458:QAK655462 QKG655458:QKG655462 QUC655458:QUC655462 RDY655458:RDY655462 RNU655458:RNU655462 RXQ655458:RXQ655462 SHM655458:SHM655462 SRI655458:SRI655462 TBE655458:TBE655462 TLA655458:TLA655462 TUW655458:TUW655462 UES655458:UES655462 UOO655458:UOO655462 UYK655458:UYK655462 VIG655458:VIG655462 VSC655458:VSC655462 WBY655458:WBY655462 WLU655458:WLU655462 WVQ655458:WVQ655462 I720994:I720998 JD720994:JD720998 TA720994:TA720998 ACW720994:ACW720998 AMS720994:AMS720998 AWO720994:AWO720998 BGK720994:BGK720998 BQG720994:BQG720998 CAC720994:CAC720998 CJY720994:CJY720998 CTU720994:CTU720998 DDQ720994:DDQ720998 DNM720994:DNM720998 DXI720994:DXI720998 EHE720994:EHE720998 ERA720994:ERA720998 FAW720994:FAW720998 FKS720994:FKS720998 FUO720994:FUO720998 GEK720994:GEK720998 GOG720994:GOG720998 GYC720994:GYC720998 HHY720994:HHY720998 HRU720994:HRU720998 IBQ720994:IBQ720998 ILM720994:ILM720998 IVI720994:IVI720998 JFE720994:JFE720998 JPA720994:JPA720998 JYW720994:JYW720998 KIS720994:KIS720998 KSO720994:KSO720998 LCK720994:LCK720998 LMG720994:LMG720998 LWC720994:LWC720998 MFY720994:MFY720998 MPU720994:MPU720998 MZQ720994:MZQ720998 NJM720994:NJM720998 NTI720994:NTI720998 ODE720994:ODE720998 ONA720994:ONA720998 OWW720994:OWW720998 PGS720994:PGS720998 PQO720994:PQO720998 QAK720994:QAK720998 QKG720994:QKG720998 QUC720994:QUC720998 RDY720994:RDY720998 RNU720994:RNU720998 RXQ720994:RXQ720998 SHM720994:SHM720998 SRI720994:SRI720998 TBE720994:TBE720998 TLA720994:TLA720998 TUW720994:TUW720998 UES720994:UES720998 UOO720994:UOO720998 UYK720994:UYK720998 VIG720994:VIG720998 VSC720994:VSC720998 WBY720994:WBY720998 WLU720994:WLU720998 WVQ720994:WVQ720998 I786530:I786534 JD786530:JD786534 TA786530:TA786534 ACW786530:ACW786534 AMS786530:AMS786534 AWO786530:AWO786534 BGK786530:BGK786534 BQG786530:BQG786534 CAC786530:CAC786534 CJY786530:CJY786534 CTU786530:CTU786534 DDQ786530:DDQ786534 DNM786530:DNM786534 DXI786530:DXI786534 EHE786530:EHE786534 ERA786530:ERA786534 FAW786530:FAW786534 FKS786530:FKS786534 FUO786530:FUO786534 GEK786530:GEK786534 GOG786530:GOG786534 GYC786530:GYC786534 HHY786530:HHY786534 HRU786530:HRU786534 IBQ786530:IBQ786534 ILM786530:ILM786534 IVI786530:IVI786534 JFE786530:JFE786534 JPA786530:JPA786534 JYW786530:JYW786534 KIS786530:KIS786534 KSO786530:KSO786534 LCK786530:LCK786534 LMG786530:LMG786534 LWC786530:LWC786534 MFY786530:MFY786534 MPU786530:MPU786534 MZQ786530:MZQ786534 NJM786530:NJM786534 NTI786530:NTI786534 ODE786530:ODE786534 ONA786530:ONA786534 OWW786530:OWW786534 PGS786530:PGS786534 PQO786530:PQO786534 QAK786530:QAK786534 QKG786530:QKG786534 QUC786530:QUC786534 RDY786530:RDY786534 RNU786530:RNU786534 RXQ786530:RXQ786534 SHM786530:SHM786534 SRI786530:SRI786534 TBE786530:TBE786534 TLA786530:TLA786534 TUW786530:TUW786534 UES786530:UES786534 UOO786530:UOO786534 UYK786530:UYK786534 VIG786530:VIG786534 VSC786530:VSC786534 WBY786530:WBY786534 WLU786530:WLU786534 WVQ786530:WVQ786534 I852066:I852070 JD852066:JD852070 TA852066:TA852070 ACW852066:ACW852070 AMS852066:AMS852070 AWO852066:AWO852070 BGK852066:BGK852070 BQG852066:BQG852070 CAC852066:CAC852070 CJY852066:CJY852070 CTU852066:CTU852070 DDQ852066:DDQ852070 DNM852066:DNM852070 DXI852066:DXI852070 EHE852066:EHE852070 ERA852066:ERA852070 FAW852066:FAW852070 FKS852066:FKS852070 FUO852066:FUO852070 GEK852066:GEK852070 GOG852066:GOG852070 GYC852066:GYC852070 HHY852066:HHY852070 HRU852066:HRU852070 IBQ852066:IBQ852070 ILM852066:ILM852070 IVI852066:IVI852070 JFE852066:JFE852070 JPA852066:JPA852070 JYW852066:JYW852070 KIS852066:KIS852070 KSO852066:KSO852070 LCK852066:LCK852070 LMG852066:LMG852070 LWC852066:LWC852070 MFY852066:MFY852070 MPU852066:MPU852070 MZQ852066:MZQ852070 NJM852066:NJM852070 NTI852066:NTI852070 ODE852066:ODE852070 ONA852066:ONA852070 OWW852066:OWW852070 PGS852066:PGS852070 PQO852066:PQO852070 QAK852066:QAK852070 QKG852066:QKG852070 QUC852066:QUC852070 RDY852066:RDY852070 RNU852066:RNU852070 RXQ852066:RXQ852070 SHM852066:SHM852070 SRI852066:SRI852070 TBE852066:TBE852070 TLA852066:TLA852070 TUW852066:TUW852070 UES852066:UES852070 UOO852066:UOO852070 UYK852066:UYK852070 VIG852066:VIG852070 VSC852066:VSC852070 WBY852066:WBY852070 WLU852066:WLU852070 WVQ852066:WVQ852070 I917602:I917606 JD917602:JD917606 TA917602:TA917606 ACW917602:ACW917606 AMS917602:AMS917606 AWO917602:AWO917606 BGK917602:BGK917606 BQG917602:BQG917606 CAC917602:CAC917606 CJY917602:CJY917606 CTU917602:CTU917606 DDQ917602:DDQ917606 DNM917602:DNM917606 DXI917602:DXI917606 EHE917602:EHE917606 ERA917602:ERA917606 FAW917602:FAW917606 FKS917602:FKS917606 FUO917602:FUO917606 GEK917602:GEK917606 GOG917602:GOG917606 GYC917602:GYC917606 HHY917602:HHY917606 HRU917602:HRU917606 IBQ917602:IBQ917606 ILM917602:ILM917606 IVI917602:IVI917606 JFE917602:JFE917606 JPA917602:JPA917606 JYW917602:JYW917606 KIS917602:KIS917606 KSO917602:KSO917606 LCK917602:LCK917606 LMG917602:LMG917606 LWC917602:LWC917606 MFY917602:MFY917606 MPU917602:MPU917606 MZQ917602:MZQ917606 NJM917602:NJM917606 NTI917602:NTI917606 ODE917602:ODE917606 ONA917602:ONA917606 OWW917602:OWW917606 PGS917602:PGS917606 PQO917602:PQO917606 QAK917602:QAK917606 QKG917602:QKG917606 QUC917602:QUC917606 RDY917602:RDY917606 RNU917602:RNU917606 RXQ917602:RXQ917606 SHM917602:SHM917606 SRI917602:SRI917606 TBE917602:TBE917606 TLA917602:TLA917606 TUW917602:TUW917606 UES917602:UES917606 UOO917602:UOO917606 UYK917602:UYK917606 VIG917602:VIG917606 VSC917602:VSC917606 WBY917602:WBY917606 WLU917602:WLU917606 WVQ917602:WVQ917606 I983138:I983142 JD983138:JD983142 TA983138:TA983142 ACW983138:ACW983142 AMS983138:AMS983142 AWO983138:AWO983142 BGK983138:BGK983142 BQG983138:BQG983142 CAC983138:CAC983142 CJY983138:CJY983142 CTU983138:CTU983142 DDQ983138:DDQ983142 DNM983138:DNM983142 DXI983138:DXI983142 EHE983138:EHE983142 ERA983138:ERA983142 FAW983138:FAW983142 FKS983138:FKS983142 FUO983138:FUO983142 GEK983138:GEK983142 GOG983138:GOG983142 GYC983138:GYC983142 HHY983138:HHY983142 HRU983138:HRU983142 IBQ983138:IBQ983142 ILM983138:ILM983142 IVI983138:IVI983142 JFE983138:JFE983142 JPA983138:JPA983142 JYW983138:JYW983142 KIS983138:KIS983142 KSO983138:KSO983142 LCK983138:LCK983142 LMG983138:LMG983142 LWC983138:LWC983142 MFY983138:MFY983142 MPU983138:MPU983142 MZQ983138:MZQ983142 NJM983138:NJM983142 NTI983138:NTI983142 ODE983138:ODE983142 ONA983138:ONA983142 OWW983138:OWW983142 PGS983138:PGS983142 PQO983138:PQO983142 QAK983138:QAK983142 QKG983138:QKG983142 QUC983138:QUC983142 RDY983138:RDY983142 RNU983138:RNU983142 RXQ983138:RXQ983142 SHM983138:SHM983142 SRI983138:SRI983142 TBE983138:TBE983142 TLA983138:TLA983142 TUW983138:TUW983142 UES983138:UES983142 UOO983138:UOO983142 UYK983138:UYK983142 VIG983138:VIG983142 VSC983138:VSC983142 WBY983138:WBY983142 WLU983138:WLU983142" xr:uid="{1D395DAD-D008-4B48-B74A-425E49D84C73}">
      <formula1>Hrs_semana</formula1>
    </dataValidation>
    <dataValidation type="custom" allowBlank="1" showInputMessage="1" showErrorMessage="1" errorTitle="Recordar" error="Sólo se puede usar una X" promptTitle="Selección" prompt="Se debe marcar con una X" sqref="WVJ983055:WVJ983060 ST5:ST10 ACP5:ACP10 AML5:AML10 AWH5:AWH10 BGD5:BGD10 BPZ5:BPZ10 BZV5:BZV10 CJR5:CJR10 CTN5:CTN10 DDJ5:DDJ10 DNF5:DNF10 DXB5:DXB10 EGX5:EGX10 EQT5:EQT10 FAP5:FAP10 FKL5:FKL10 FUH5:FUH10 GED5:GED10 GNZ5:GNZ10 GXV5:GXV10 HHR5:HHR10 HRN5:HRN10 IBJ5:IBJ10 ILF5:ILF10 IVB5:IVB10 JEX5:JEX10 JOT5:JOT10 JYP5:JYP10 KIL5:KIL10 KSH5:KSH10 LCD5:LCD10 LLZ5:LLZ10 LVV5:LVV10 MFR5:MFR10 MPN5:MPN10 MZJ5:MZJ10 NJF5:NJF10 NTB5:NTB10 OCX5:OCX10 OMT5:OMT10 OWP5:OWP10 PGL5:PGL10 PQH5:PQH10 QAD5:QAD10 QJZ5:QJZ10 QTV5:QTV10 RDR5:RDR10 RNN5:RNN10 RXJ5:RXJ10 SHF5:SHF10 SRB5:SRB10 TAX5:TAX10 TKT5:TKT10 TUP5:TUP10 UEL5:UEL10 UOH5:UOH10 UYD5:UYD10 VHZ5:VHZ10 VRV5:VRV10 WBR5:WBR10 WLN5:WLN10 WVJ5:WVJ10 B65551:B65556 ST65551:ST65556 ACP65551:ACP65556 AML65551:AML65556 AWH65551:AWH65556 BGD65551:BGD65556 BPZ65551:BPZ65556 BZV65551:BZV65556 CJR65551:CJR65556 CTN65551:CTN65556 DDJ65551:DDJ65556 DNF65551:DNF65556 DXB65551:DXB65556 EGX65551:EGX65556 EQT65551:EQT65556 FAP65551:FAP65556 FKL65551:FKL65556 FUH65551:FUH65556 GED65551:GED65556 GNZ65551:GNZ65556 GXV65551:GXV65556 HHR65551:HHR65556 HRN65551:HRN65556 IBJ65551:IBJ65556 ILF65551:ILF65556 IVB65551:IVB65556 JEX65551:JEX65556 JOT65551:JOT65556 JYP65551:JYP65556 KIL65551:KIL65556 KSH65551:KSH65556 LCD65551:LCD65556 LLZ65551:LLZ65556 LVV65551:LVV65556 MFR65551:MFR65556 MPN65551:MPN65556 MZJ65551:MZJ65556 NJF65551:NJF65556 NTB65551:NTB65556 OCX65551:OCX65556 OMT65551:OMT65556 OWP65551:OWP65556 PGL65551:PGL65556 PQH65551:PQH65556 QAD65551:QAD65556 QJZ65551:QJZ65556 QTV65551:QTV65556 RDR65551:RDR65556 RNN65551:RNN65556 RXJ65551:RXJ65556 SHF65551:SHF65556 SRB65551:SRB65556 TAX65551:TAX65556 TKT65551:TKT65556 TUP65551:TUP65556 UEL65551:UEL65556 UOH65551:UOH65556 UYD65551:UYD65556 VHZ65551:VHZ65556 VRV65551:VRV65556 WBR65551:WBR65556 WLN65551:WLN65556 WVJ65551:WVJ65556 B131087:B131092 ST131087:ST131092 ACP131087:ACP131092 AML131087:AML131092 AWH131087:AWH131092 BGD131087:BGD131092 BPZ131087:BPZ131092 BZV131087:BZV131092 CJR131087:CJR131092 CTN131087:CTN131092 DDJ131087:DDJ131092 DNF131087:DNF131092 DXB131087:DXB131092 EGX131087:EGX131092 EQT131087:EQT131092 FAP131087:FAP131092 FKL131087:FKL131092 FUH131087:FUH131092 GED131087:GED131092 GNZ131087:GNZ131092 GXV131087:GXV131092 HHR131087:HHR131092 HRN131087:HRN131092 IBJ131087:IBJ131092 ILF131087:ILF131092 IVB131087:IVB131092 JEX131087:JEX131092 JOT131087:JOT131092 JYP131087:JYP131092 KIL131087:KIL131092 KSH131087:KSH131092 LCD131087:LCD131092 LLZ131087:LLZ131092 LVV131087:LVV131092 MFR131087:MFR131092 MPN131087:MPN131092 MZJ131087:MZJ131092 NJF131087:NJF131092 NTB131087:NTB131092 OCX131087:OCX131092 OMT131087:OMT131092 OWP131087:OWP131092 PGL131087:PGL131092 PQH131087:PQH131092 QAD131087:QAD131092 QJZ131087:QJZ131092 QTV131087:QTV131092 RDR131087:RDR131092 RNN131087:RNN131092 RXJ131087:RXJ131092 SHF131087:SHF131092 SRB131087:SRB131092 TAX131087:TAX131092 TKT131087:TKT131092 TUP131087:TUP131092 UEL131087:UEL131092 UOH131087:UOH131092 UYD131087:UYD131092 VHZ131087:VHZ131092 VRV131087:VRV131092 WBR131087:WBR131092 WLN131087:WLN131092 WVJ131087:WVJ131092 B196623:B196628 ST196623:ST196628 ACP196623:ACP196628 AML196623:AML196628 AWH196623:AWH196628 BGD196623:BGD196628 BPZ196623:BPZ196628 BZV196623:BZV196628 CJR196623:CJR196628 CTN196623:CTN196628 DDJ196623:DDJ196628 DNF196623:DNF196628 DXB196623:DXB196628 EGX196623:EGX196628 EQT196623:EQT196628 FAP196623:FAP196628 FKL196623:FKL196628 FUH196623:FUH196628 GED196623:GED196628 GNZ196623:GNZ196628 GXV196623:GXV196628 HHR196623:HHR196628 HRN196623:HRN196628 IBJ196623:IBJ196628 ILF196623:ILF196628 IVB196623:IVB196628 JEX196623:JEX196628 JOT196623:JOT196628 JYP196623:JYP196628 KIL196623:KIL196628 KSH196623:KSH196628 LCD196623:LCD196628 LLZ196623:LLZ196628 LVV196623:LVV196628 MFR196623:MFR196628 MPN196623:MPN196628 MZJ196623:MZJ196628 NJF196623:NJF196628 NTB196623:NTB196628 OCX196623:OCX196628 OMT196623:OMT196628 OWP196623:OWP196628 PGL196623:PGL196628 PQH196623:PQH196628 QAD196623:QAD196628 QJZ196623:QJZ196628 QTV196623:QTV196628 RDR196623:RDR196628 RNN196623:RNN196628 RXJ196623:RXJ196628 SHF196623:SHF196628 SRB196623:SRB196628 TAX196623:TAX196628 TKT196623:TKT196628 TUP196623:TUP196628 UEL196623:UEL196628 UOH196623:UOH196628 UYD196623:UYD196628 VHZ196623:VHZ196628 VRV196623:VRV196628 WBR196623:WBR196628 WLN196623:WLN196628 WVJ196623:WVJ196628 B262159:B262164 ST262159:ST262164 ACP262159:ACP262164 AML262159:AML262164 AWH262159:AWH262164 BGD262159:BGD262164 BPZ262159:BPZ262164 BZV262159:BZV262164 CJR262159:CJR262164 CTN262159:CTN262164 DDJ262159:DDJ262164 DNF262159:DNF262164 DXB262159:DXB262164 EGX262159:EGX262164 EQT262159:EQT262164 FAP262159:FAP262164 FKL262159:FKL262164 FUH262159:FUH262164 GED262159:GED262164 GNZ262159:GNZ262164 GXV262159:GXV262164 HHR262159:HHR262164 HRN262159:HRN262164 IBJ262159:IBJ262164 ILF262159:ILF262164 IVB262159:IVB262164 JEX262159:JEX262164 JOT262159:JOT262164 JYP262159:JYP262164 KIL262159:KIL262164 KSH262159:KSH262164 LCD262159:LCD262164 LLZ262159:LLZ262164 LVV262159:LVV262164 MFR262159:MFR262164 MPN262159:MPN262164 MZJ262159:MZJ262164 NJF262159:NJF262164 NTB262159:NTB262164 OCX262159:OCX262164 OMT262159:OMT262164 OWP262159:OWP262164 PGL262159:PGL262164 PQH262159:PQH262164 QAD262159:QAD262164 QJZ262159:QJZ262164 QTV262159:QTV262164 RDR262159:RDR262164 RNN262159:RNN262164 RXJ262159:RXJ262164 SHF262159:SHF262164 SRB262159:SRB262164 TAX262159:TAX262164 TKT262159:TKT262164 TUP262159:TUP262164 UEL262159:UEL262164 UOH262159:UOH262164 UYD262159:UYD262164 VHZ262159:VHZ262164 VRV262159:VRV262164 WBR262159:WBR262164 WLN262159:WLN262164 WVJ262159:WVJ262164 B327695:B327700 ST327695:ST327700 ACP327695:ACP327700 AML327695:AML327700 AWH327695:AWH327700 BGD327695:BGD327700 BPZ327695:BPZ327700 BZV327695:BZV327700 CJR327695:CJR327700 CTN327695:CTN327700 DDJ327695:DDJ327700 DNF327695:DNF327700 DXB327695:DXB327700 EGX327695:EGX327700 EQT327695:EQT327700 FAP327695:FAP327700 FKL327695:FKL327700 FUH327695:FUH327700 GED327695:GED327700 GNZ327695:GNZ327700 GXV327695:GXV327700 HHR327695:HHR327700 HRN327695:HRN327700 IBJ327695:IBJ327700 ILF327695:ILF327700 IVB327695:IVB327700 JEX327695:JEX327700 JOT327695:JOT327700 JYP327695:JYP327700 KIL327695:KIL327700 KSH327695:KSH327700 LCD327695:LCD327700 LLZ327695:LLZ327700 LVV327695:LVV327700 MFR327695:MFR327700 MPN327695:MPN327700 MZJ327695:MZJ327700 NJF327695:NJF327700 NTB327695:NTB327700 OCX327695:OCX327700 OMT327695:OMT327700 OWP327695:OWP327700 PGL327695:PGL327700 PQH327695:PQH327700 QAD327695:QAD327700 QJZ327695:QJZ327700 QTV327695:QTV327700 RDR327695:RDR327700 RNN327695:RNN327700 RXJ327695:RXJ327700 SHF327695:SHF327700 SRB327695:SRB327700 TAX327695:TAX327700 TKT327695:TKT327700 TUP327695:TUP327700 UEL327695:UEL327700 UOH327695:UOH327700 UYD327695:UYD327700 VHZ327695:VHZ327700 VRV327695:VRV327700 WBR327695:WBR327700 WLN327695:WLN327700 WVJ327695:WVJ327700 B393231:B393236 ST393231:ST393236 ACP393231:ACP393236 AML393231:AML393236 AWH393231:AWH393236 BGD393231:BGD393236 BPZ393231:BPZ393236 BZV393231:BZV393236 CJR393231:CJR393236 CTN393231:CTN393236 DDJ393231:DDJ393236 DNF393231:DNF393236 DXB393231:DXB393236 EGX393231:EGX393236 EQT393231:EQT393236 FAP393231:FAP393236 FKL393231:FKL393236 FUH393231:FUH393236 GED393231:GED393236 GNZ393231:GNZ393236 GXV393231:GXV393236 HHR393231:HHR393236 HRN393231:HRN393236 IBJ393231:IBJ393236 ILF393231:ILF393236 IVB393231:IVB393236 JEX393231:JEX393236 JOT393231:JOT393236 JYP393231:JYP393236 KIL393231:KIL393236 KSH393231:KSH393236 LCD393231:LCD393236 LLZ393231:LLZ393236 LVV393231:LVV393236 MFR393231:MFR393236 MPN393231:MPN393236 MZJ393231:MZJ393236 NJF393231:NJF393236 NTB393231:NTB393236 OCX393231:OCX393236 OMT393231:OMT393236 OWP393231:OWP393236 PGL393231:PGL393236 PQH393231:PQH393236 QAD393231:QAD393236 QJZ393231:QJZ393236 QTV393231:QTV393236 RDR393231:RDR393236 RNN393231:RNN393236 RXJ393231:RXJ393236 SHF393231:SHF393236 SRB393231:SRB393236 TAX393231:TAX393236 TKT393231:TKT393236 TUP393231:TUP393236 UEL393231:UEL393236 UOH393231:UOH393236 UYD393231:UYD393236 VHZ393231:VHZ393236 VRV393231:VRV393236 WBR393231:WBR393236 WLN393231:WLN393236 WVJ393231:WVJ393236 B458767:B458772 ST458767:ST458772 ACP458767:ACP458772 AML458767:AML458772 AWH458767:AWH458772 BGD458767:BGD458772 BPZ458767:BPZ458772 BZV458767:BZV458772 CJR458767:CJR458772 CTN458767:CTN458772 DDJ458767:DDJ458772 DNF458767:DNF458772 DXB458767:DXB458772 EGX458767:EGX458772 EQT458767:EQT458772 FAP458767:FAP458772 FKL458767:FKL458772 FUH458767:FUH458772 GED458767:GED458772 GNZ458767:GNZ458772 GXV458767:GXV458772 HHR458767:HHR458772 HRN458767:HRN458772 IBJ458767:IBJ458772 ILF458767:ILF458772 IVB458767:IVB458772 JEX458767:JEX458772 JOT458767:JOT458772 JYP458767:JYP458772 KIL458767:KIL458772 KSH458767:KSH458772 LCD458767:LCD458772 LLZ458767:LLZ458772 LVV458767:LVV458772 MFR458767:MFR458772 MPN458767:MPN458772 MZJ458767:MZJ458772 NJF458767:NJF458772 NTB458767:NTB458772 OCX458767:OCX458772 OMT458767:OMT458772 OWP458767:OWP458772 PGL458767:PGL458772 PQH458767:PQH458772 QAD458767:QAD458772 QJZ458767:QJZ458772 QTV458767:QTV458772 RDR458767:RDR458772 RNN458767:RNN458772 RXJ458767:RXJ458772 SHF458767:SHF458772 SRB458767:SRB458772 TAX458767:TAX458772 TKT458767:TKT458772 TUP458767:TUP458772 UEL458767:UEL458772 UOH458767:UOH458772 UYD458767:UYD458772 VHZ458767:VHZ458772 VRV458767:VRV458772 WBR458767:WBR458772 WLN458767:WLN458772 WVJ458767:WVJ458772 B524303:B524308 ST524303:ST524308 ACP524303:ACP524308 AML524303:AML524308 AWH524303:AWH524308 BGD524303:BGD524308 BPZ524303:BPZ524308 BZV524303:BZV524308 CJR524303:CJR524308 CTN524303:CTN524308 DDJ524303:DDJ524308 DNF524303:DNF524308 DXB524303:DXB524308 EGX524303:EGX524308 EQT524303:EQT524308 FAP524303:FAP524308 FKL524303:FKL524308 FUH524303:FUH524308 GED524303:GED524308 GNZ524303:GNZ524308 GXV524303:GXV524308 HHR524303:HHR524308 HRN524303:HRN524308 IBJ524303:IBJ524308 ILF524303:ILF524308 IVB524303:IVB524308 JEX524303:JEX524308 JOT524303:JOT524308 JYP524303:JYP524308 KIL524303:KIL524308 KSH524303:KSH524308 LCD524303:LCD524308 LLZ524303:LLZ524308 LVV524303:LVV524308 MFR524303:MFR524308 MPN524303:MPN524308 MZJ524303:MZJ524308 NJF524303:NJF524308 NTB524303:NTB524308 OCX524303:OCX524308 OMT524303:OMT524308 OWP524303:OWP524308 PGL524303:PGL524308 PQH524303:PQH524308 QAD524303:QAD524308 QJZ524303:QJZ524308 QTV524303:QTV524308 RDR524303:RDR524308 RNN524303:RNN524308 RXJ524303:RXJ524308 SHF524303:SHF524308 SRB524303:SRB524308 TAX524303:TAX524308 TKT524303:TKT524308 TUP524303:TUP524308 UEL524303:UEL524308 UOH524303:UOH524308 UYD524303:UYD524308 VHZ524303:VHZ524308 VRV524303:VRV524308 WBR524303:WBR524308 WLN524303:WLN524308 WVJ524303:WVJ524308 B589839:B589844 ST589839:ST589844 ACP589839:ACP589844 AML589839:AML589844 AWH589839:AWH589844 BGD589839:BGD589844 BPZ589839:BPZ589844 BZV589839:BZV589844 CJR589839:CJR589844 CTN589839:CTN589844 DDJ589839:DDJ589844 DNF589839:DNF589844 DXB589839:DXB589844 EGX589839:EGX589844 EQT589839:EQT589844 FAP589839:FAP589844 FKL589839:FKL589844 FUH589839:FUH589844 GED589839:GED589844 GNZ589839:GNZ589844 GXV589839:GXV589844 HHR589839:HHR589844 HRN589839:HRN589844 IBJ589839:IBJ589844 ILF589839:ILF589844 IVB589839:IVB589844 JEX589839:JEX589844 JOT589839:JOT589844 JYP589839:JYP589844 KIL589839:KIL589844 KSH589839:KSH589844 LCD589839:LCD589844 LLZ589839:LLZ589844 LVV589839:LVV589844 MFR589839:MFR589844 MPN589839:MPN589844 MZJ589839:MZJ589844 NJF589839:NJF589844 NTB589839:NTB589844 OCX589839:OCX589844 OMT589839:OMT589844 OWP589839:OWP589844 PGL589839:PGL589844 PQH589839:PQH589844 QAD589839:QAD589844 QJZ589839:QJZ589844 QTV589839:QTV589844 RDR589839:RDR589844 RNN589839:RNN589844 RXJ589839:RXJ589844 SHF589839:SHF589844 SRB589839:SRB589844 TAX589839:TAX589844 TKT589839:TKT589844 TUP589839:TUP589844 UEL589839:UEL589844 UOH589839:UOH589844 UYD589839:UYD589844 VHZ589839:VHZ589844 VRV589839:VRV589844 WBR589839:WBR589844 WLN589839:WLN589844 WVJ589839:WVJ589844 B655375:B655380 ST655375:ST655380 ACP655375:ACP655380 AML655375:AML655380 AWH655375:AWH655380 BGD655375:BGD655380 BPZ655375:BPZ655380 BZV655375:BZV655380 CJR655375:CJR655380 CTN655375:CTN655380 DDJ655375:DDJ655380 DNF655375:DNF655380 DXB655375:DXB655380 EGX655375:EGX655380 EQT655375:EQT655380 FAP655375:FAP655380 FKL655375:FKL655380 FUH655375:FUH655380 GED655375:GED655380 GNZ655375:GNZ655380 GXV655375:GXV655380 HHR655375:HHR655380 HRN655375:HRN655380 IBJ655375:IBJ655380 ILF655375:ILF655380 IVB655375:IVB655380 JEX655375:JEX655380 JOT655375:JOT655380 JYP655375:JYP655380 KIL655375:KIL655380 KSH655375:KSH655380 LCD655375:LCD655380 LLZ655375:LLZ655380 LVV655375:LVV655380 MFR655375:MFR655380 MPN655375:MPN655380 MZJ655375:MZJ655380 NJF655375:NJF655380 NTB655375:NTB655380 OCX655375:OCX655380 OMT655375:OMT655380 OWP655375:OWP655380 PGL655375:PGL655380 PQH655375:PQH655380 QAD655375:QAD655380 QJZ655375:QJZ655380 QTV655375:QTV655380 RDR655375:RDR655380 RNN655375:RNN655380 RXJ655375:RXJ655380 SHF655375:SHF655380 SRB655375:SRB655380 TAX655375:TAX655380 TKT655375:TKT655380 TUP655375:TUP655380 UEL655375:UEL655380 UOH655375:UOH655380 UYD655375:UYD655380 VHZ655375:VHZ655380 VRV655375:VRV655380 WBR655375:WBR655380 WLN655375:WLN655380 WVJ655375:WVJ655380 B720911:B720916 ST720911:ST720916 ACP720911:ACP720916 AML720911:AML720916 AWH720911:AWH720916 BGD720911:BGD720916 BPZ720911:BPZ720916 BZV720911:BZV720916 CJR720911:CJR720916 CTN720911:CTN720916 DDJ720911:DDJ720916 DNF720911:DNF720916 DXB720911:DXB720916 EGX720911:EGX720916 EQT720911:EQT720916 FAP720911:FAP720916 FKL720911:FKL720916 FUH720911:FUH720916 GED720911:GED720916 GNZ720911:GNZ720916 GXV720911:GXV720916 HHR720911:HHR720916 HRN720911:HRN720916 IBJ720911:IBJ720916 ILF720911:ILF720916 IVB720911:IVB720916 JEX720911:JEX720916 JOT720911:JOT720916 JYP720911:JYP720916 KIL720911:KIL720916 KSH720911:KSH720916 LCD720911:LCD720916 LLZ720911:LLZ720916 LVV720911:LVV720916 MFR720911:MFR720916 MPN720911:MPN720916 MZJ720911:MZJ720916 NJF720911:NJF720916 NTB720911:NTB720916 OCX720911:OCX720916 OMT720911:OMT720916 OWP720911:OWP720916 PGL720911:PGL720916 PQH720911:PQH720916 QAD720911:QAD720916 QJZ720911:QJZ720916 QTV720911:QTV720916 RDR720911:RDR720916 RNN720911:RNN720916 RXJ720911:RXJ720916 SHF720911:SHF720916 SRB720911:SRB720916 TAX720911:TAX720916 TKT720911:TKT720916 TUP720911:TUP720916 UEL720911:UEL720916 UOH720911:UOH720916 UYD720911:UYD720916 VHZ720911:VHZ720916 VRV720911:VRV720916 WBR720911:WBR720916 WLN720911:WLN720916 WVJ720911:WVJ720916 B786447:B786452 ST786447:ST786452 ACP786447:ACP786452 AML786447:AML786452 AWH786447:AWH786452 BGD786447:BGD786452 BPZ786447:BPZ786452 BZV786447:BZV786452 CJR786447:CJR786452 CTN786447:CTN786452 DDJ786447:DDJ786452 DNF786447:DNF786452 DXB786447:DXB786452 EGX786447:EGX786452 EQT786447:EQT786452 FAP786447:FAP786452 FKL786447:FKL786452 FUH786447:FUH786452 GED786447:GED786452 GNZ786447:GNZ786452 GXV786447:GXV786452 HHR786447:HHR786452 HRN786447:HRN786452 IBJ786447:IBJ786452 ILF786447:ILF786452 IVB786447:IVB786452 JEX786447:JEX786452 JOT786447:JOT786452 JYP786447:JYP786452 KIL786447:KIL786452 KSH786447:KSH786452 LCD786447:LCD786452 LLZ786447:LLZ786452 LVV786447:LVV786452 MFR786447:MFR786452 MPN786447:MPN786452 MZJ786447:MZJ786452 NJF786447:NJF786452 NTB786447:NTB786452 OCX786447:OCX786452 OMT786447:OMT786452 OWP786447:OWP786452 PGL786447:PGL786452 PQH786447:PQH786452 QAD786447:QAD786452 QJZ786447:QJZ786452 QTV786447:QTV786452 RDR786447:RDR786452 RNN786447:RNN786452 RXJ786447:RXJ786452 SHF786447:SHF786452 SRB786447:SRB786452 TAX786447:TAX786452 TKT786447:TKT786452 TUP786447:TUP786452 UEL786447:UEL786452 UOH786447:UOH786452 UYD786447:UYD786452 VHZ786447:VHZ786452 VRV786447:VRV786452 WBR786447:WBR786452 WLN786447:WLN786452 WVJ786447:WVJ786452 B851983:B851988 ST851983:ST851988 ACP851983:ACP851988 AML851983:AML851988 AWH851983:AWH851988 BGD851983:BGD851988 BPZ851983:BPZ851988 BZV851983:BZV851988 CJR851983:CJR851988 CTN851983:CTN851988 DDJ851983:DDJ851988 DNF851983:DNF851988 DXB851983:DXB851988 EGX851983:EGX851988 EQT851983:EQT851988 FAP851983:FAP851988 FKL851983:FKL851988 FUH851983:FUH851988 GED851983:GED851988 GNZ851983:GNZ851988 GXV851983:GXV851988 HHR851983:HHR851988 HRN851983:HRN851988 IBJ851983:IBJ851988 ILF851983:ILF851988 IVB851983:IVB851988 JEX851983:JEX851988 JOT851983:JOT851988 JYP851983:JYP851988 KIL851983:KIL851988 KSH851983:KSH851988 LCD851983:LCD851988 LLZ851983:LLZ851988 LVV851983:LVV851988 MFR851983:MFR851988 MPN851983:MPN851988 MZJ851983:MZJ851988 NJF851983:NJF851988 NTB851983:NTB851988 OCX851983:OCX851988 OMT851983:OMT851988 OWP851983:OWP851988 PGL851983:PGL851988 PQH851983:PQH851988 QAD851983:QAD851988 QJZ851983:QJZ851988 QTV851983:QTV851988 RDR851983:RDR851988 RNN851983:RNN851988 RXJ851983:RXJ851988 SHF851983:SHF851988 SRB851983:SRB851988 TAX851983:TAX851988 TKT851983:TKT851988 TUP851983:TUP851988 UEL851983:UEL851988 UOH851983:UOH851988 UYD851983:UYD851988 VHZ851983:VHZ851988 VRV851983:VRV851988 WBR851983:WBR851988 WLN851983:WLN851988 WVJ851983:WVJ851988 B917519:B917524 ST917519:ST917524 ACP917519:ACP917524 AML917519:AML917524 AWH917519:AWH917524 BGD917519:BGD917524 BPZ917519:BPZ917524 BZV917519:BZV917524 CJR917519:CJR917524 CTN917519:CTN917524 DDJ917519:DDJ917524 DNF917519:DNF917524 DXB917519:DXB917524 EGX917519:EGX917524 EQT917519:EQT917524 FAP917519:FAP917524 FKL917519:FKL917524 FUH917519:FUH917524 GED917519:GED917524 GNZ917519:GNZ917524 GXV917519:GXV917524 HHR917519:HHR917524 HRN917519:HRN917524 IBJ917519:IBJ917524 ILF917519:ILF917524 IVB917519:IVB917524 JEX917519:JEX917524 JOT917519:JOT917524 JYP917519:JYP917524 KIL917519:KIL917524 KSH917519:KSH917524 LCD917519:LCD917524 LLZ917519:LLZ917524 LVV917519:LVV917524 MFR917519:MFR917524 MPN917519:MPN917524 MZJ917519:MZJ917524 NJF917519:NJF917524 NTB917519:NTB917524 OCX917519:OCX917524 OMT917519:OMT917524 OWP917519:OWP917524 PGL917519:PGL917524 PQH917519:PQH917524 QAD917519:QAD917524 QJZ917519:QJZ917524 QTV917519:QTV917524 RDR917519:RDR917524 RNN917519:RNN917524 RXJ917519:RXJ917524 SHF917519:SHF917524 SRB917519:SRB917524 TAX917519:TAX917524 TKT917519:TKT917524 TUP917519:TUP917524 UEL917519:UEL917524 UOH917519:UOH917524 UYD917519:UYD917524 VHZ917519:VHZ917524 VRV917519:VRV917524 WBR917519:WBR917524 WLN917519:WLN917524 WVJ917519:WVJ917524 B983055:B983060 ST983055:ST983060 ACP983055:ACP983060 AML983055:AML983060 AWH983055:AWH983060 BGD983055:BGD983060 BPZ983055:BPZ983060 BZV983055:BZV983060 CJR983055:CJR983060 CTN983055:CTN983060 DDJ983055:DDJ983060 DNF983055:DNF983060 DXB983055:DXB983060 EGX983055:EGX983060 EQT983055:EQT983060 FAP983055:FAP983060 FKL983055:FKL983060 FUH983055:FUH983060 GED983055:GED983060 GNZ983055:GNZ983060 GXV983055:GXV983060 HHR983055:HHR983060 HRN983055:HRN983060 IBJ983055:IBJ983060 ILF983055:ILF983060 IVB983055:IVB983060 JEX983055:JEX983060 JOT983055:JOT983060 JYP983055:JYP983060 KIL983055:KIL983060 KSH983055:KSH983060 LCD983055:LCD983060 LLZ983055:LLZ983060 LVV983055:LVV983060 MFR983055:MFR983060 MPN983055:MPN983060 MZJ983055:MZJ983060 NJF983055:NJF983060 NTB983055:NTB983060 OCX983055:OCX983060 OMT983055:OMT983060 OWP983055:OWP983060 PGL983055:PGL983060 PQH983055:PQH983060 QAD983055:QAD983060 QJZ983055:QJZ983060 QTV983055:QTV983060 RDR983055:RDR983060 RNN983055:RNN983060 RXJ983055:RXJ983060 SHF983055:SHF983060 SRB983055:SRB983060 TAX983055:TAX983060 TKT983055:TKT983060 TUP983055:TUP983060 UEL983055:UEL983060 UOH983055:UOH983060 UYD983055:UYD983060 VHZ983055:VHZ983060 VRV983055:VRV983060 WBR983055:WBR983060 WLN983055:WLN983060 B5:B10" xr:uid="{E087D12E-F4BF-4EE0-9725-AA68C393F60B}">
      <formula1>$AA$11&lt;2</formula1>
    </dataValidation>
    <dataValidation type="list" allowBlank="1" showInputMessage="1" showErrorMessage="1" sqref="B29:B31 ST29:ST31 ACP29:ACP31 AML29:AML31 AWH29:AWH31 BGD29:BGD31 BPZ29:BPZ31 BZV29:BZV31 CJR29:CJR31 CTN29:CTN31 DDJ29:DDJ31 DNF29:DNF31 DXB29:DXB31 EGX29:EGX31 EQT29:EQT31 FAP29:FAP31 FKL29:FKL31 FUH29:FUH31 GED29:GED31 GNZ29:GNZ31 GXV29:GXV31 HHR29:HHR31 HRN29:HRN31 IBJ29:IBJ31 ILF29:ILF31 IVB29:IVB31 JEX29:JEX31 JOT29:JOT31 JYP29:JYP31 KIL29:KIL31 KSH29:KSH31 LCD29:LCD31 LLZ29:LLZ31 LVV29:LVV31 MFR29:MFR31 MPN29:MPN31 MZJ29:MZJ31 NJF29:NJF31 NTB29:NTB31 OCX29:OCX31 OMT29:OMT31 OWP29:OWP31 PGL29:PGL31 PQH29:PQH31 QAD29:QAD31 QJZ29:QJZ31 QTV29:QTV31 RDR29:RDR31 RNN29:RNN31 RXJ29:RXJ31 SHF29:SHF31 SRB29:SRB31 TAX29:TAX31 TKT29:TKT31 TUP29:TUP31 UEL29:UEL31 UOH29:UOH31 UYD29:UYD31 VHZ29:VHZ31 VRV29:VRV31 WBR29:WBR31 WLN29:WLN31 WVJ29:WVJ31 B65575:B65577 ST65575:ST65577 ACP65575:ACP65577 AML65575:AML65577 AWH65575:AWH65577 BGD65575:BGD65577 BPZ65575:BPZ65577 BZV65575:BZV65577 CJR65575:CJR65577 CTN65575:CTN65577 DDJ65575:DDJ65577 DNF65575:DNF65577 DXB65575:DXB65577 EGX65575:EGX65577 EQT65575:EQT65577 FAP65575:FAP65577 FKL65575:FKL65577 FUH65575:FUH65577 GED65575:GED65577 GNZ65575:GNZ65577 GXV65575:GXV65577 HHR65575:HHR65577 HRN65575:HRN65577 IBJ65575:IBJ65577 ILF65575:ILF65577 IVB65575:IVB65577 JEX65575:JEX65577 JOT65575:JOT65577 JYP65575:JYP65577 KIL65575:KIL65577 KSH65575:KSH65577 LCD65575:LCD65577 LLZ65575:LLZ65577 LVV65575:LVV65577 MFR65575:MFR65577 MPN65575:MPN65577 MZJ65575:MZJ65577 NJF65575:NJF65577 NTB65575:NTB65577 OCX65575:OCX65577 OMT65575:OMT65577 OWP65575:OWP65577 PGL65575:PGL65577 PQH65575:PQH65577 QAD65575:QAD65577 QJZ65575:QJZ65577 QTV65575:QTV65577 RDR65575:RDR65577 RNN65575:RNN65577 RXJ65575:RXJ65577 SHF65575:SHF65577 SRB65575:SRB65577 TAX65575:TAX65577 TKT65575:TKT65577 TUP65575:TUP65577 UEL65575:UEL65577 UOH65575:UOH65577 UYD65575:UYD65577 VHZ65575:VHZ65577 VRV65575:VRV65577 WBR65575:WBR65577 WLN65575:WLN65577 WVJ65575:WVJ65577 B131111:B131113 ST131111:ST131113 ACP131111:ACP131113 AML131111:AML131113 AWH131111:AWH131113 BGD131111:BGD131113 BPZ131111:BPZ131113 BZV131111:BZV131113 CJR131111:CJR131113 CTN131111:CTN131113 DDJ131111:DDJ131113 DNF131111:DNF131113 DXB131111:DXB131113 EGX131111:EGX131113 EQT131111:EQT131113 FAP131111:FAP131113 FKL131111:FKL131113 FUH131111:FUH131113 GED131111:GED131113 GNZ131111:GNZ131113 GXV131111:GXV131113 HHR131111:HHR131113 HRN131111:HRN131113 IBJ131111:IBJ131113 ILF131111:ILF131113 IVB131111:IVB131113 JEX131111:JEX131113 JOT131111:JOT131113 JYP131111:JYP131113 KIL131111:KIL131113 KSH131111:KSH131113 LCD131111:LCD131113 LLZ131111:LLZ131113 LVV131111:LVV131113 MFR131111:MFR131113 MPN131111:MPN131113 MZJ131111:MZJ131113 NJF131111:NJF131113 NTB131111:NTB131113 OCX131111:OCX131113 OMT131111:OMT131113 OWP131111:OWP131113 PGL131111:PGL131113 PQH131111:PQH131113 QAD131111:QAD131113 QJZ131111:QJZ131113 QTV131111:QTV131113 RDR131111:RDR131113 RNN131111:RNN131113 RXJ131111:RXJ131113 SHF131111:SHF131113 SRB131111:SRB131113 TAX131111:TAX131113 TKT131111:TKT131113 TUP131111:TUP131113 UEL131111:UEL131113 UOH131111:UOH131113 UYD131111:UYD131113 VHZ131111:VHZ131113 VRV131111:VRV131113 WBR131111:WBR131113 WLN131111:WLN131113 WVJ131111:WVJ131113 B196647:B196649 ST196647:ST196649 ACP196647:ACP196649 AML196647:AML196649 AWH196647:AWH196649 BGD196647:BGD196649 BPZ196647:BPZ196649 BZV196647:BZV196649 CJR196647:CJR196649 CTN196647:CTN196649 DDJ196647:DDJ196649 DNF196647:DNF196649 DXB196647:DXB196649 EGX196647:EGX196649 EQT196647:EQT196649 FAP196647:FAP196649 FKL196647:FKL196649 FUH196647:FUH196649 GED196647:GED196649 GNZ196647:GNZ196649 GXV196647:GXV196649 HHR196647:HHR196649 HRN196647:HRN196649 IBJ196647:IBJ196649 ILF196647:ILF196649 IVB196647:IVB196649 JEX196647:JEX196649 JOT196647:JOT196649 JYP196647:JYP196649 KIL196647:KIL196649 KSH196647:KSH196649 LCD196647:LCD196649 LLZ196647:LLZ196649 LVV196647:LVV196649 MFR196647:MFR196649 MPN196647:MPN196649 MZJ196647:MZJ196649 NJF196647:NJF196649 NTB196647:NTB196649 OCX196647:OCX196649 OMT196647:OMT196649 OWP196647:OWP196649 PGL196647:PGL196649 PQH196647:PQH196649 QAD196647:QAD196649 QJZ196647:QJZ196649 QTV196647:QTV196649 RDR196647:RDR196649 RNN196647:RNN196649 RXJ196647:RXJ196649 SHF196647:SHF196649 SRB196647:SRB196649 TAX196647:TAX196649 TKT196647:TKT196649 TUP196647:TUP196649 UEL196647:UEL196649 UOH196647:UOH196649 UYD196647:UYD196649 VHZ196647:VHZ196649 VRV196647:VRV196649 WBR196647:WBR196649 WLN196647:WLN196649 WVJ196647:WVJ196649 B262183:B262185 ST262183:ST262185 ACP262183:ACP262185 AML262183:AML262185 AWH262183:AWH262185 BGD262183:BGD262185 BPZ262183:BPZ262185 BZV262183:BZV262185 CJR262183:CJR262185 CTN262183:CTN262185 DDJ262183:DDJ262185 DNF262183:DNF262185 DXB262183:DXB262185 EGX262183:EGX262185 EQT262183:EQT262185 FAP262183:FAP262185 FKL262183:FKL262185 FUH262183:FUH262185 GED262183:GED262185 GNZ262183:GNZ262185 GXV262183:GXV262185 HHR262183:HHR262185 HRN262183:HRN262185 IBJ262183:IBJ262185 ILF262183:ILF262185 IVB262183:IVB262185 JEX262183:JEX262185 JOT262183:JOT262185 JYP262183:JYP262185 KIL262183:KIL262185 KSH262183:KSH262185 LCD262183:LCD262185 LLZ262183:LLZ262185 LVV262183:LVV262185 MFR262183:MFR262185 MPN262183:MPN262185 MZJ262183:MZJ262185 NJF262183:NJF262185 NTB262183:NTB262185 OCX262183:OCX262185 OMT262183:OMT262185 OWP262183:OWP262185 PGL262183:PGL262185 PQH262183:PQH262185 QAD262183:QAD262185 QJZ262183:QJZ262185 QTV262183:QTV262185 RDR262183:RDR262185 RNN262183:RNN262185 RXJ262183:RXJ262185 SHF262183:SHF262185 SRB262183:SRB262185 TAX262183:TAX262185 TKT262183:TKT262185 TUP262183:TUP262185 UEL262183:UEL262185 UOH262183:UOH262185 UYD262183:UYD262185 VHZ262183:VHZ262185 VRV262183:VRV262185 WBR262183:WBR262185 WLN262183:WLN262185 WVJ262183:WVJ262185 B327719:B327721 ST327719:ST327721 ACP327719:ACP327721 AML327719:AML327721 AWH327719:AWH327721 BGD327719:BGD327721 BPZ327719:BPZ327721 BZV327719:BZV327721 CJR327719:CJR327721 CTN327719:CTN327721 DDJ327719:DDJ327721 DNF327719:DNF327721 DXB327719:DXB327721 EGX327719:EGX327721 EQT327719:EQT327721 FAP327719:FAP327721 FKL327719:FKL327721 FUH327719:FUH327721 GED327719:GED327721 GNZ327719:GNZ327721 GXV327719:GXV327721 HHR327719:HHR327721 HRN327719:HRN327721 IBJ327719:IBJ327721 ILF327719:ILF327721 IVB327719:IVB327721 JEX327719:JEX327721 JOT327719:JOT327721 JYP327719:JYP327721 KIL327719:KIL327721 KSH327719:KSH327721 LCD327719:LCD327721 LLZ327719:LLZ327721 LVV327719:LVV327721 MFR327719:MFR327721 MPN327719:MPN327721 MZJ327719:MZJ327721 NJF327719:NJF327721 NTB327719:NTB327721 OCX327719:OCX327721 OMT327719:OMT327721 OWP327719:OWP327721 PGL327719:PGL327721 PQH327719:PQH327721 QAD327719:QAD327721 QJZ327719:QJZ327721 QTV327719:QTV327721 RDR327719:RDR327721 RNN327719:RNN327721 RXJ327719:RXJ327721 SHF327719:SHF327721 SRB327719:SRB327721 TAX327719:TAX327721 TKT327719:TKT327721 TUP327719:TUP327721 UEL327719:UEL327721 UOH327719:UOH327721 UYD327719:UYD327721 VHZ327719:VHZ327721 VRV327719:VRV327721 WBR327719:WBR327721 WLN327719:WLN327721 WVJ327719:WVJ327721 B393255:B393257 ST393255:ST393257 ACP393255:ACP393257 AML393255:AML393257 AWH393255:AWH393257 BGD393255:BGD393257 BPZ393255:BPZ393257 BZV393255:BZV393257 CJR393255:CJR393257 CTN393255:CTN393257 DDJ393255:DDJ393257 DNF393255:DNF393257 DXB393255:DXB393257 EGX393255:EGX393257 EQT393255:EQT393257 FAP393255:FAP393257 FKL393255:FKL393257 FUH393255:FUH393257 GED393255:GED393257 GNZ393255:GNZ393257 GXV393255:GXV393257 HHR393255:HHR393257 HRN393255:HRN393257 IBJ393255:IBJ393257 ILF393255:ILF393257 IVB393255:IVB393257 JEX393255:JEX393257 JOT393255:JOT393257 JYP393255:JYP393257 KIL393255:KIL393257 KSH393255:KSH393257 LCD393255:LCD393257 LLZ393255:LLZ393257 LVV393255:LVV393257 MFR393255:MFR393257 MPN393255:MPN393257 MZJ393255:MZJ393257 NJF393255:NJF393257 NTB393255:NTB393257 OCX393255:OCX393257 OMT393255:OMT393257 OWP393255:OWP393257 PGL393255:PGL393257 PQH393255:PQH393257 QAD393255:QAD393257 QJZ393255:QJZ393257 QTV393255:QTV393257 RDR393255:RDR393257 RNN393255:RNN393257 RXJ393255:RXJ393257 SHF393255:SHF393257 SRB393255:SRB393257 TAX393255:TAX393257 TKT393255:TKT393257 TUP393255:TUP393257 UEL393255:UEL393257 UOH393255:UOH393257 UYD393255:UYD393257 VHZ393255:VHZ393257 VRV393255:VRV393257 WBR393255:WBR393257 WLN393255:WLN393257 WVJ393255:WVJ393257 B458791:B458793 ST458791:ST458793 ACP458791:ACP458793 AML458791:AML458793 AWH458791:AWH458793 BGD458791:BGD458793 BPZ458791:BPZ458793 BZV458791:BZV458793 CJR458791:CJR458793 CTN458791:CTN458793 DDJ458791:DDJ458793 DNF458791:DNF458793 DXB458791:DXB458793 EGX458791:EGX458793 EQT458791:EQT458793 FAP458791:FAP458793 FKL458791:FKL458793 FUH458791:FUH458793 GED458791:GED458793 GNZ458791:GNZ458793 GXV458791:GXV458793 HHR458791:HHR458793 HRN458791:HRN458793 IBJ458791:IBJ458793 ILF458791:ILF458793 IVB458791:IVB458793 JEX458791:JEX458793 JOT458791:JOT458793 JYP458791:JYP458793 KIL458791:KIL458793 KSH458791:KSH458793 LCD458791:LCD458793 LLZ458791:LLZ458793 LVV458791:LVV458793 MFR458791:MFR458793 MPN458791:MPN458793 MZJ458791:MZJ458793 NJF458791:NJF458793 NTB458791:NTB458793 OCX458791:OCX458793 OMT458791:OMT458793 OWP458791:OWP458793 PGL458791:PGL458793 PQH458791:PQH458793 QAD458791:QAD458793 QJZ458791:QJZ458793 QTV458791:QTV458793 RDR458791:RDR458793 RNN458791:RNN458793 RXJ458791:RXJ458793 SHF458791:SHF458793 SRB458791:SRB458793 TAX458791:TAX458793 TKT458791:TKT458793 TUP458791:TUP458793 UEL458791:UEL458793 UOH458791:UOH458793 UYD458791:UYD458793 VHZ458791:VHZ458793 VRV458791:VRV458793 WBR458791:WBR458793 WLN458791:WLN458793 WVJ458791:WVJ458793 B524327:B524329 ST524327:ST524329 ACP524327:ACP524329 AML524327:AML524329 AWH524327:AWH524329 BGD524327:BGD524329 BPZ524327:BPZ524329 BZV524327:BZV524329 CJR524327:CJR524329 CTN524327:CTN524329 DDJ524327:DDJ524329 DNF524327:DNF524329 DXB524327:DXB524329 EGX524327:EGX524329 EQT524327:EQT524329 FAP524327:FAP524329 FKL524327:FKL524329 FUH524327:FUH524329 GED524327:GED524329 GNZ524327:GNZ524329 GXV524327:GXV524329 HHR524327:HHR524329 HRN524327:HRN524329 IBJ524327:IBJ524329 ILF524327:ILF524329 IVB524327:IVB524329 JEX524327:JEX524329 JOT524327:JOT524329 JYP524327:JYP524329 KIL524327:KIL524329 KSH524327:KSH524329 LCD524327:LCD524329 LLZ524327:LLZ524329 LVV524327:LVV524329 MFR524327:MFR524329 MPN524327:MPN524329 MZJ524327:MZJ524329 NJF524327:NJF524329 NTB524327:NTB524329 OCX524327:OCX524329 OMT524327:OMT524329 OWP524327:OWP524329 PGL524327:PGL524329 PQH524327:PQH524329 QAD524327:QAD524329 QJZ524327:QJZ524329 QTV524327:QTV524329 RDR524327:RDR524329 RNN524327:RNN524329 RXJ524327:RXJ524329 SHF524327:SHF524329 SRB524327:SRB524329 TAX524327:TAX524329 TKT524327:TKT524329 TUP524327:TUP524329 UEL524327:UEL524329 UOH524327:UOH524329 UYD524327:UYD524329 VHZ524327:VHZ524329 VRV524327:VRV524329 WBR524327:WBR524329 WLN524327:WLN524329 WVJ524327:WVJ524329 B589863:B589865 ST589863:ST589865 ACP589863:ACP589865 AML589863:AML589865 AWH589863:AWH589865 BGD589863:BGD589865 BPZ589863:BPZ589865 BZV589863:BZV589865 CJR589863:CJR589865 CTN589863:CTN589865 DDJ589863:DDJ589865 DNF589863:DNF589865 DXB589863:DXB589865 EGX589863:EGX589865 EQT589863:EQT589865 FAP589863:FAP589865 FKL589863:FKL589865 FUH589863:FUH589865 GED589863:GED589865 GNZ589863:GNZ589865 GXV589863:GXV589865 HHR589863:HHR589865 HRN589863:HRN589865 IBJ589863:IBJ589865 ILF589863:ILF589865 IVB589863:IVB589865 JEX589863:JEX589865 JOT589863:JOT589865 JYP589863:JYP589865 KIL589863:KIL589865 KSH589863:KSH589865 LCD589863:LCD589865 LLZ589863:LLZ589865 LVV589863:LVV589865 MFR589863:MFR589865 MPN589863:MPN589865 MZJ589863:MZJ589865 NJF589863:NJF589865 NTB589863:NTB589865 OCX589863:OCX589865 OMT589863:OMT589865 OWP589863:OWP589865 PGL589863:PGL589865 PQH589863:PQH589865 QAD589863:QAD589865 QJZ589863:QJZ589865 QTV589863:QTV589865 RDR589863:RDR589865 RNN589863:RNN589865 RXJ589863:RXJ589865 SHF589863:SHF589865 SRB589863:SRB589865 TAX589863:TAX589865 TKT589863:TKT589865 TUP589863:TUP589865 UEL589863:UEL589865 UOH589863:UOH589865 UYD589863:UYD589865 VHZ589863:VHZ589865 VRV589863:VRV589865 WBR589863:WBR589865 WLN589863:WLN589865 WVJ589863:WVJ589865 B655399:B655401 ST655399:ST655401 ACP655399:ACP655401 AML655399:AML655401 AWH655399:AWH655401 BGD655399:BGD655401 BPZ655399:BPZ655401 BZV655399:BZV655401 CJR655399:CJR655401 CTN655399:CTN655401 DDJ655399:DDJ655401 DNF655399:DNF655401 DXB655399:DXB655401 EGX655399:EGX655401 EQT655399:EQT655401 FAP655399:FAP655401 FKL655399:FKL655401 FUH655399:FUH655401 GED655399:GED655401 GNZ655399:GNZ655401 GXV655399:GXV655401 HHR655399:HHR655401 HRN655399:HRN655401 IBJ655399:IBJ655401 ILF655399:ILF655401 IVB655399:IVB655401 JEX655399:JEX655401 JOT655399:JOT655401 JYP655399:JYP655401 KIL655399:KIL655401 KSH655399:KSH655401 LCD655399:LCD655401 LLZ655399:LLZ655401 LVV655399:LVV655401 MFR655399:MFR655401 MPN655399:MPN655401 MZJ655399:MZJ655401 NJF655399:NJF655401 NTB655399:NTB655401 OCX655399:OCX655401 OMT655399:OMT655401 OWP655399:OWP655401 PGL655399:PGL655401 PQH655399:PQH655401 QAD655399:QAD655401 QJZ655399:QJZ655401 QTV655399:QTV655401 RDR655399:RDR655401 RNN655399:RNN655401 RXJ655399:RXJ655401 SHF655399:SHF655401 SRB655399:SRB655401 TAX655399:TAX655401 TKT655399:TKT655401 TUP655399:TUP655401 UEL655399:UEL655401 UOH655399:UOH655401 UYD655399:UYD655401 VHZ655399:VHZ655401 VRV655399:VRV655401 WBR655399:WBR655401 WLN655399:WLN655401 WVJ655399:WVJ655401 B720935:B720937 ST720935:ST720937 ACP720935:ACP720937 AML720935:AML720937 AWH720935:AWH720937 BGD720935:BGD720937 BPZ720935:BPZ720937 BZV720935:BZV720937 CJR720935:CJR720937 CTN720935:CTN720937 DDJ720935:DDJ720937 DNF720935:DNF720937 DXB720935:DXB720937 EGX720935:EGX720937 EQT720935:EQT720937 FAP720935:FAP720937 FKL720935:FKL720937 FUH720935:FUH720937 GED720935:GED720937 GNZ720935:GNZ720937 GXV720935:GXV720937 HHR720935:HHR720937 HRN720935:HRN720937 IBJ720935:IBJ720937 ILF720935:ILF720937 IVB720935:IVB720937 JEX720935:JEX720937 JOT720935:JOT720937 JYP720935:JYP720937 KIL720935:KIL720937 KSH720935:KSH720937 LCD720935:LCD720937 LLZ720935:LLZ720937 LVV720935:LVV720937 MFR720935:MFR720937 MPN720935:MPN720937 MZJ720935:MZJ720937 NJF720935:NJF720937 NTB720935:NTB720937 OCX720935:OCX720937 OMT720935:OMT720937 OWP720935:OWP720937 PGL720935:PGL720937 PQH720935:PQH720937 QAD720935:QAD720937 QJZ720935:QJZ720937 QTV720935:QTV720937 RDR720935:RDR720937 RNN720935:RNN720937 RXJ720935:RXJ720937 SHF720935:SHF720937 SRB720935:SRB720937 TAX720935:TAX720937 TKT720935:TKT720937 TUP720935:TUP720937 UEL720935:UEL720937 UOH720935:UOH720937 UYD720935:UYD720937 VHZ720935:VHZ720937 VRV720935:VRV720937 WBR720935:WBR720937 WLN720935:WLN720937 WVJ720935:WVJ720937 B786471:B786473 ST786471:ST786473 ACP786471:ACP786473 AML786471:AML786473 AWH786471:AWH786473 BGD786471:BGD786473 BPZ786471:BPZ786473 BZV786471:BZV786473 CJR786471:CJR786473 CTN786471:CTN786473 DDJ786471:DDJ786473 DNF786471:DNF786473 DXB786471:DXB786473 EGX786471:EGX786473 EQT786471:EQT786473 FAP786471:FAP786473 FKL786471:FKL786473 FUH786471:FUH786473 GED786471:GED786473 GNZ786471:GNZ786473 GXV786471:GXV786473 HHR786471:HHR786473 HRN786471:HRN786473 IBJ786471:IBJ786473 ILF786471:ILF786473 IVB786471:IVB786473 JEX786471:JEX786473 JOT786471:JOT786473 JYP786471:JYP786473 KIL786471:KIL786473 KSH786471:KSH786473 LCD786471:LCD786473 LLZ786471:LLZ786473 LVV786471:LVV786473 MFR786471:MFR786473 MPN786471:MPN786473 MZJ786471:MZJ786473 NJF786471:NJF786473 NTB786471:NTB786473 OCX786471:OCX786473 OMT786471:OMT786473 OWP786471:OWP786473 PGL786471:PGL786473 PQH786471:PQH786473 QAD786471:QAD786473 QJZ786471:QJZ786473 QTV786471:QTV786473 RDR786471:RDR786473 RNN786471:RNN786473 RXJ786471:RXJ786473 SHF786471:SHF786473 SRB786471:SRB786473 TAX786471:TAX786473 TKT786471:TKT786473 TUP786471:TUP786473 UEL786471:UEL786473 UOH786471:UOH786473 UYD786471:UYD786473 VHZ786471:VHZ786473 VRV786471:VRV786473 WBR786471:WBR786473 WLN786471:WLN786473 WVJ786471:WVJ786473 B852007:B852009 ST852007:ST852009 ACP852007:ACP852009 AML852007:AML852009 AWH852007:AWH852009 BGD852007:BGD852009 BPZ852007:BPZ852009 BZV852007:BZV852009 CJR852007:CJR852009 CTN852007:CTN852009 DDJ852007:DDJ852009 DNF852007:DNF852009 DXB852007:DXB852009 EGX852007:EGX852009 EQT852007:EQT852009 FAP852007:FAP852009 FKL852007:FKL852009 FUH852007:FUH852009 GED852007:GED852009 GNZ852007:GNZ852009 GXV852007:GXV852009 HHR852007:HHR852009 HRN852007:HRN852009 IBJ852007:IBJ852009 ILF852007:ILF852009 IVB852007:IVB852009 JEX852007:JEX852009 JOT852007:JOT852009 JYP852007:JYP852009 KIL852007:KIL852009 KSH852007:KSH852009 LCD852007:LCD852009 LLZ852007:LLZ852009 LVV852007:LVV852009 MFR852007:MFR852009 MPN852007:MPN852009 MZJ852007:MZJ852009 NJF852007:NJF852009 NTB852007:NTB852009 OCX852007:OCX852009 OMT852007:OMT852009 OWP852007:OWP852009 PGL852007:PGL852009 PQH852007:PQH852009 QAD852007:QAD852009 QJZ852007:QJZ852009 QTV852007:QTV852009 RDR852007:RDR852009 RNN852007:RNN852009 RXJ852007:RXJ852009 SHF852007:SHF852009 SRB852007:SRB852009 TAX852007:TAX852009 TKT852007:TKT852009 TUP852007:TUP852009 UEL852007:UEL852009 UOH852007:UOH852009 UYD852007:UYD852009 VHZ852007:VHZ852009 VRV852007:VRV852009 WBR852007:WBR852009 WLN852007:WLN852009 WVJ852007:WVJ852009 B917543:B917545 ST917543:ST917545 ACP917543:ACP917545 AML917543:AML917545 AWH917543:AWH917545 BGD917543:BGD917545 BPZ917543:BPZ917545 BZV917543:BZV917545 CJR917543:CJR917545 CTN917543:CTN917545 DDJ917543:DDJ917545 DNF917543:DNF917545 DXB917543:DXB917545 EGX917543:EGX917545 EQT917543:EQT917545 FAP917543:FAP917545 FKL917543:FKL917545 FUH917543:FUH917545 GED917543:GED917545 GNZ917543:GNZ917545 GXV917543:GXV917545 HHR917543:HHR917545 HRN917543:HRN917545 IBJ917543:IBJ917545 ILF917543:ILF917545 IVB917543:IVB917545 JEX917543:JEX917545 JOT917543:JOT917545 JYP917543:JYP917545 KIL917543:KIL917545 KSH917543:KSH917545 LCD917543:LCD917545 LLZ917543:LLZ917545 LVV917543:LVV917545 MFR917543:MFR917545 MPN917543:MPN917545 MZJ917543:MZJ917545 NJF917543:NJF917545 NTB917543:NTB917545 OCX917543:OCX917545 OMT917543:OMT917545 OWP917543:OWP917545 PGL917543:PGL917545 PQH917543:PQH917545 QAD917543:QAD917545 QJZ917543:QJZ917545 QTV917543:QTV917545 RDR917543:RDR917545 RNN917543:RNN917545 RXJ917543:RXJ917545 SHF917543:SHF917545 SRB917543:SRB917545 TAX917543:TAX917545 TKT917543:TKT917545 TUP917543:TUP917545 UEL917543:UEL917545 UOH917543:UOH917545 UYD917543:UYD917545 VHZ917543:VHZ917545 VRV917543:VRV917545 WBR917543:WBR917545 WLN917543:WLN917545 WVJ917543:WVJ917545 B983079:B983081 ST983079:ST983081 ACP983079:ACP983081 AML983079:AML983081 AWH983079:AWH983081 BGD983079:BGD983081 BPZ983079:BPZ983081 BZV983079:BZV983081 CJR983079:CJR983081 CTN983079:CTN983081 DDJ983079:DDJ983081 DNF983079:DNF983081 DXB983079:DXB983081 EGX983079:EGX983081 EQT983079:EQT983081 FAP983079:FAP983081 FKL983079:FKL983081 FUH983079:FUH983081 GED983079:GED983081 GNZ983079:GNZ983081 GXV983079:GXV983081 HHR983079:HHR983081 HRN983079:HRN983081 IBJ983079:IBJ983081 ILF983079:ILF983081 IVB983079:IVB983081 JEX983079:JEX983081 JOT983079:JOT983081 JYP983079:JYP983081 KIL983079:KIL983081 KSH983079:KSH983081 LCD983079:LCD983081 LLZ983079:LLZ983081 LVV983079:LVV983081 MFR983079:MFR983081 MPN983079:MPN983081 MZJ983079:MZJ983081 NJF983079:NJF983081 NTB983079:NTB983081 OCX983079:OCX983081 OMT983079:OMT983081 OWP983079:OWP983081 PGL983079:PGL983081 PQH983079:PQH983081 QAD983079:QAD983081 QJZ983079:QJZ983081 QTV983079:QTV983081 RDR983079:RDR983081 RNN983079:RNN983081 RXJ983079:RXJ983081 SHF983079:SHF983081 SRB983079:SRB983081 TAX983079:TAX983081 TKT983079:TKT983081 TUP983079:TUP983081 UEL983079:UEL983081 UOH983079:UOH983081 UYD983079:UYD983081 VHZ983079:VHZ983081 VRV983079:VRV983081 WBR983079:WBR983081 WLN983079:WLN983081 WVJ983079:WVJ983081 WVK983066:WVL983067 IX16:IY17 SU16:SV17 ACQ16:ACR17 AMM16:AMN17 AWI16:AWJ17 BGE16:BGF17 BQA16:BQB17 BZW16:BZX17 CJS16:CJT17 CTO16:CTP17 DDK16:DDL17 DNG16:DNH17 DXC16:DXD17 EGY16:EGZ17 EQU16:EQV17 FAQ16:FAR17 FKM16:FKN17 FUI16:FUJ17 GEE16:GEF17 GOA16:GOB17 GXW16:GXX17 HHS16:HHT17 HRO16:HRP17 IBK16:IBL17 ILG16:ILH17 IVC16:IVD17 JEY16:JEZ17 JOU16:JOV17 JYQ16:JYR17 KIM16:KIN17 KSI16:KSJ17 LCE16:LCF17 LMA16:LMB17 LVW16:LVX17 MFS16:MFT17 MPO16:MPP17 MZK16:MZL17 NJG16:NJH17 NTC16:NTD17 OCY16:OCZ17 OMU16:OMV17 OWQ16:OWR17 PGM16:PGN17 PQI16:PQJ17 QAE16:QAF17 QKA16:QKB17 QTW16:QTX17 RDS16:RDT17 RNO16:RNP17 RXK16:RXL17 SHG16:SHH17 SRC16:SRD17 TAY16:TAZ17 TKU16:TKV17 TUQ16:TUR17 UEM16:UEN17 UOI16:UOJ17 UYE16:UYF17 VIA16:VIB17 VRW16:VRX17 WBS16:WBT17 WLO16:WLP17 WVK16:WVL17 C65562:D65563 IX65562:IY65563 SU65562:SV65563 ACQ65562:ACR65563 AMM65562:AMN65563 AWI65562:AWJ65563 BGE65562:BGF65563 BQA65562:BQB65563 BZW65562:BZX65563 CJS65562:CJT65563 CTO65562:CTP65563 DDK65562:DDL65563 DNG65562:DNH65563 DXC65562:DXD65563 EGY65562:EGZ65563 EQU65562:EQV65563 FAQ65562:FAR65563 FKM65562:FKN65563 FUI65562:FUJ65563 GEE65562:GEF65563 GOA65562:GOB65563 GXW65562:GXX65563 HHS65562:HHT65563 HRO65562:HRP65563 IBK65562:IBL65563 ILG65562:ILH65563 IVC65562:IVD65563 JEY65562:JEZ65563 JOU65562:JOV65563 JYQ65562:JYR65563 KIM65562:KIN65563 KSI65562:KSJ65563 LCE65562:LCF65563 LMA65562:LMB65563 LVW65562:LVX65563 MFS65562:MFT65563 MPO65562:MPP65563 MZK65562:MZL65563 NJG65562:NJH65563 NTC65562:NTD65563 OCY65562:OCZ65563 OMU65562:OMV65563 OWQ65562:OWR65563 PGM65562:PGN65563 PQI65562:PQJ65563 QAE65562:QAF65563 QKA65562:QKB65563 QTW65562:QTX65563 RDS65562:RDT65563 RNO65562:RNP65563 RXK65562:RXL65563 SHG65562:SHH65563 SRC65562:SRD65563 TAY65562:TAZ65563 TKU65562:TKV65563 TUQ65562:TUR65563 UEM65562:UEN65563 UOI65562:UOJ65563 UYE65562:UYF65563 VIA65562:VIB65563 VRW65562:VRX65563 WBS65562:WBT65563 WLO65562:WLP65563 WVK65562:WVL65563 C131098:D131099 IX131098:IY131099 SU131098:SV131099 ACQ131098:ACR131099 AMM131098:AMN131099 AWI131098:AWJ131099 BGE131098:BGF131099 BQA131098:BQB131099 BZW131098:BZX131099 CJS131098:CJT131099 CTO131098:CTP131099 DDK131098:DDL131099 DNG131098:DNH131099 DXC131098:DXD131099 EGY131098:EGZ131099 EQU131098:EQV131099 FAQ131098:FAR131099 FKM131098:FKN131099 FUI131098:FUJ131099 GEE131098:GEF131099 GOA131098:GOB131099 GXW131098:GXX131099 HHS131098:HHT131099 HRO131098:HRP131099 IBK131098:IBL131099 ILG131098:ILH131099 IVC131098:IVD131099 JEY131098:JEZ131099 JOU131098:JOV131099 JYQ131098:JYR131099 KIM131098:KIN131099 KSI131098:KSJ131099 LCE131098:LCF131099 LMA131098:LMB131099 LVW131098:LVX131099 MFS131098:MFT131099 MPO131098:MPP131099 MZK131098:MZL131099 NJG131098:NJH131099 NTC131098:NTD131099 OCY131098:OCZ131099 OMU131098:OMV131099 OWQ131098:OWR131099 PGM131098:PGN131099 PQI131098:PQJ131099 QAE131098:QAF131099 QKA131098:QKB131099 QTW131098:QTX131099 RDS131098:RDT131099 RNO131098:RNP131099 RXK131098:RXL131099 SHG131098:SHH131099 SRC131098:SRD131099 TAY131098:TAZ131099 TKU131098:TKV131099 TUQ131098:TUR131099 UEM131098:UEN131099 UOI131098:UOJ131099 UYE131098:UYF131099 VIA131098:VIB131099 VRW131098:VRX131099 WBS131098:WBT131099 WLO131098:WLP131099 WVK131098:WVL131099 C196634:D196635 IX196634:IY196635 SU196634:SV196635 ACQ196634:ACR196635 AMM196634:AMN196635 AWI196634:AWJ196635 BGE196634:BGF196635 BQA196634:BQB196635 BZW196634:BZX196635 CJS196634:CJT196635 CTO196634:CTP196635 DDK196634:DDL196635 DNG196634:DNH196635 DXC196634:DXD196635 EGY196634:EGZ196635 EQU196634:EQV196635 FAQ196634:FAR196635 FKM196634:FKN196635 FUI196634:FUJ196635 GEE196634:GEF196635 GOA196634:GOB196635 GXW196634:GXX196635 HHS196634:HHT196635 HRO196634:HRP196635 IBK196634:IBL196635 ILG196634:ILH196635 IVC196634:IVD196635 JEY196634:JEZ196635 JOU196634:JOV196635 JYQ196634:JYR196635 KIM196634:KIN196635 KSI196634:KSJ196635 LCE196634:LCF196635 LMA196634:LMB196635 LVW196634:LVX196635 MFS196634:MFT196635 MPO196634:MPP196635 MZK196634:MZL196635 NJG196634:NJH196635 NTC196634:NTD196635 OCY196634:OCZ196635 OMU196634:OMV196635 OWQ196634:OWR196635 PGM196634:PGN196635 PQI196634:PQJ196635 QAE196634:QAF196635 QKA196634:QKB196635 QTW196634:QTX196635 RDS196634:RDT196635 RNO196634:RNP196635 RXK196634:RXL196635 SHG196634:SHH196635 SRC196634:SRD196635 TAY196634:TAZ196635 TKU196634:TKV196635 TUQ196634:TUR196635 UEM196634:UEN196635 UOI196634:UOJ196635 UYE196634:UYF196635 VIA196634:VIB196635 VRW196634:VRX196635 WBS196634:WBT196635 WLO196634:WLP196635 WVK196634:WVL196635 C262170:D262171 IX262170:IY262171 SU262170:SV262171 ACQ262170:ACR262171 AMM262170:AMN262171 AWI262170:AWJ262171 BGE262170:BGF262171 BQA262170:BQB262171 BZW262170:BZX262171 CJS262170:CJT262171 CTO262170:CTP262171 DDK262170:DDL262171 DNG262170:DNH262171 DXC262170:DXD262171 EGY262170:EGZ262171 EQU262170:EQV262171 FAQ262170:FAR262171 FKM262170:FKN262171 FUI262170:FUJ262171 GEE262170:GEF262171 GOA262170:GOB262171 GXW262170:GXX262171 HHS262170:HHT262171 HRO262170:HRP262171 IBK262170:IBL262171 ILG262170:ILH262171 IVC262170:IVD262171 JEY262170:JEZ262171 JOU262170:JOV262171 JYQ262170:JYR262171 KIM262170:KIN262171 KSI262170:KSJ262171 LCE262170:LCF262171 LMA262170:LMB262171 LVW262170:LVX262171 MFS262170:MFT262171 MPO262170:MPP262171 MZK262170:MZL262171 NJG262170:NJH262171 NTC262170:NTD262171 OCY262170:OCZ262171 OMU262170:OMV262171 OWQ262170:OWR262171 PGM262170:PGN262171 PQI262170:PQJ262171 QAE262170:QAF262171 QKA262170:QKB262171 QTW262170:QTX262171 RDS262170:RDT262171 RNO262170:RNP262171 RXK262170:RXL262171 SHG262170:SHH262171 SRC262170:SRD262171 TAY262170:TAZ262171 TKU262170:TKV262171 TUQ262170:TUR262171 UEM262170:UEN262171 UOI262170:UOJ262171 UYE262170:UYF262171 VIA262170:VIB262171 VRW262170:VRX262171 WBS262170:WBT262171 WLO262170:WLP262171 WVK262170:WVL262171 C327706:D327707 IX327706:IY327707 SU327706:SV327707 ACQ327706:ACR327707 AMM327706:AMN327707 AWI327706:AWJ327707 BGE327706:BGF327707 BQA327706:BQB327707 BZW327706:BZX327707 CJS327706:CJT327707 CTO327706:CTP327707 DDK327706:DDL327707 DNG327706:DNH327707 DXC327706:DXD327707 EGY327706:EGZ327707 EQU327706:EQV327707 FAQ327706:FAR327707 FKM327706:FKN327707 FUI327706:FUJ327707 GEE327706:GEF327707 GOA327706:GOB327707 GXW327706:GXX327707 HHS327706:HHT327707 HRO327706:HRP327707 IBK327706:IBL327707 ILG327706:ILH327707 IVC327706:IVD327707 JEY327706:JEZ327707 JOU327706:JOV327707 JYQ327706:JYR327707 KIM327706:KIN327707 KSI327706:KSJ327707 LCE327706:LCF327707 LMA327706:LMB327707 LVW327706:LVX327707 MFS327706:MFT327707 MPO327706:MPP327707 MZK327706:MZL327707 NJG327706:NJH327707 NTC327706:NTD327707 OCY327706:OCZ327707 OMU327706:OMV327707 OWQ327706:OWR327707 PGM327706:PGN327707 PQI327706:PQJ327707 QAE327706:QAF327707 QKA327706:QKB327707 QTW327706:QTX327707 RDS327706:RDT327707 RNO327706:RNP327707 RXK327706:RXL327707 SHG327706:SHH327707 SRC327706:SRD327707 TAY327706:TAZ327707 TKU327706:TKV327707 TUQ327706:TUR327707 UEM327706:UEN327707 UOI327706:UOJ327707 UYE327706:UYF327707 VIA327706:VIB327707 VRW327706:VRX327707 WBS327706:WBT327707 WLO327706:WLP327707 WVK327706:WVL327707 C393242:D393243 IX393242:IY393243 SU393242:SV393243 ACQ393242:ACR393243 AMM393242:AMN393243 AWI393242:AWJ393243 BGE393242:BGF393243 BQA393242:BQB393243 BZW393242:BZX393243 CJS393242:CJT393243 CTO393242:CTP393243 DDK393242:DDL393243 DNG393242:DNH393243 DXC393242:DXD393243 EGY393242:EGZ393243 EQU393242:EQV393243 FAQ393242:FAR393243 FKM393242:FKN393243 FUI393242:FUJ393243 GEE393242:GEF393243 GOA393242:GOB393243 GXW393242:GXX393243 HHS393242:HHT393243 HRO393242:HRP393243 IBK393242:IBL393243 ILG393242:ILH393243 IVC393242:IVD393243 JEY393242:JEZ393243 JOU393242:JOV393243 JYQ393242:JYR393243 KIM393242:KIN393243 KSI393242:KSJ393243 LCE393242:LCF393243 LMA393242:LMB393243 LVW393242:LVX393243 MFS393242:MFT393243 MPO393242:MPP393243 MZK393242:MZL393243 NJG393242:NJH393243 NTC393242:NTD393243 OCY393242:OCZ393243 OMU393242:OMV393243 OWQ393242:OWR393243 PGM393242:PGN393243 PQI393242:PQJ393243 QAE393242:QAF393243 QKA393242:QKB393243 QTW393242:QTX393243 RDS393242:RDT393243 RNO393242:RNP393243 RXK393242:RXL393243 SHG393242:SHH393243 SRC393242:SRD393243 TAY393242:TAZ393243 TKU393242:TKV393243 TUQ393242:TUR393243 UEM393242:UEN393243 UOI393242:UOJ393243 UYE393242:UYF393243 VIA393242:VIB393243 VRW393242:VRX393243 WBS393242:WBT393243 WLO393242:WLP393243 WVK393242:WVL393243 C458778:D458779 IX458778:IY458779 SU458778:SV458779 ACQ458778:ACR458779 AMM458778:AMN458779 AWI458778:AWJ458779 BGE458778:BGF458779 BQA458778:BQB458779 BZW458778:BZX458779 CJS458778:CJT458779 CTO458778:CTP458779 DDK458778:DDL458779 DNG458778:DNH458779 DXC458778:DXD458779 EGY458778:EGZ458779 EQU458778:EQV458779 FAQ458778:FAR458779 FKM458778:FKN458779 FUI458778:FUJ458779 GEE458778:GEF458779 GOA458778:GOB458779 GXW458778:GXX458779 HHS458778:HHT458779 HRO458778:HRP458779 IBK458778:IBL458779 ILG458778:ILH458779 IVC458778:IVD458779 JEY458778:JEZ458779 JOU458778:JOV458779 JYQ458778:JYR458779 KIM458778:KIN458779 KSI458778:KSJ458779 LCE458778:LCF458779 LMA458778:LMB458779 LVW458778:LVX458779 MFS458778:MFT458779 MPO458778:MPP458779 MZK458778:MZL458779 NJG458778:NJH458779 NTC458778:NTD458779 OCY458778:OCZ458779 OMU458778:OMV458779 OWQ458778:OWR458779 PGM458778:PGN458779 PQI458778:PQJ458779 QAE458778:QAF458779 QKA458778:QKB458779 QTW458778:QTX458779 RDS458778:RDT458779 RNO458778:RNP458779 RXK458778:RXL458779 SHG458778:SHH458779 SRC458778:SRD458779 TAY458778:TAZ458779 TKU458778:TKV458779 TUQ458778:TUR458779 UEM458778:UEN458779 UOI458778:UOJ458779 UYE458778:UYF458779 VIA458778:VIB458779 VRW458778:VRX458779 WBS458778:WBT458779 WLO458778:WLP458779 WVK458778:WVL458779 C524314:D524315 IX524314:IY524315 SU524314:SV524315 ACQ524314:ACR524315 AMM524314:AMN524315 AWI524314:AWJ524315 BGE524314:BGF524315 BQA524314:BQB524315 BZW524314:BZX524315 CJS524314:CJT524315 CTO524314:CTP524315 DDK524314:DDL524315 DNG524314:DNH524315 DXC524314:DXD524315 EGY524314:EGZ524315 EQU524314:EQV524315 FAQ524314:FAR524315 FKM524314:FKN524315 FUI524314:FUJ524315 GEE524314:GEF524315 GOA524314:GOB524315 GXW524314:GXX524315 HHS524314:HHT524315 HRO524314:HRP524315 IBK524314:IBL524315 ILG524314:ILH524315 IVC524314:IVD524315 JEY524314:JEZ524315 JOU524314:JOV524315 JYQ524314:JYR524315 KIM524314:KIN524315 KSI524314:KSJ524315 LCE524314:LCF524315 LMA524314:LMB524315 LVW524314:LVX524315 MFS524314:MFT524315 MPO524314:MPP524315 MZK524314:MZL524315 NJG524314:NJH524315 NTC524314:NTD524315 OCY524314:OCZ524315 OMU524314:OMV524315 OWQ524314:OWR524315 PGM524314:PGN524315 PQI524314:PQJ524315 QAE524314:QAF524315 QKA524314:QKB524315 QTW524314:QTX524315 RDS524314:RDT524315 RNO524314:RNP524315 RXK524314:RXL524315 SHG524314:SHH524315 SRC524314:SRD524315 TAY524314:TAZ524315 TKU524314:TKV524315 TUQ524314:TUR524315 UEM524314:UEN524315 UOI524314:UOJ524315 UYE524314:UYF524315 VIA524314:VIB524315 VRW524314:VRX524315 WBS524314:WBT524315 WLO524314:WLP524315 WVK524314:WVL524315 C589850:D589851 IX589850:IY589851 SU589850:SV589851 ACQ589850:ACR589851 AMM589850:AMN589851 AWI589850:AWJ589851 BGE589850:BGF589851 BQA589850:BQB589851 BZW589850:BZX589851 CJS589850:CJT589851 CTO589850:CTP589851 DDK589850:DDL589851 DNG589850:DNH589851 DXC589850:DXD589851 EGY589850:EGZ589851 EQU589850:EQV589851 FAQ589850:FAR589851 FKM589850:FKN589851 FUI589850:FUJ589851 GEE589850:GEF589851 GOA589850:GOB589851 GXW589850:GXX589851 HHS589850:HHT589851 HRO589850:HRP589851 IBK589850:IBL589851 ILG589850:ILH589851 IVC589850:IVD589851 JEY589850:JEZ589851 JOU589850:JOV589851 JYQ589850:JYR589851 KIM589850:KIN589851 KSI589850:KSJ589851 LCE589850:LCF589851 LMA589850:LMB589851 LVW589850:LVX589851 MFS589850:MFT589851 MPO589850:MPP589851 MZK589850:MZL589851 NJG589850:NJH589851 NTC589850:NTD589851 OCY589850:OCZ589851 OMU589850:OMV589851 OWQ589850:OWR589851 PGM589850:PGN589851 PQI589850:PQJ589851 QAE589850:QAF589851 QKA589850:QKB589851 QTW589850:QTX589851 RDS589850:RDT589851 RNO589850:RNP589851 RXK589850:RXL589851 SHG589850:SHH589851 SRC589850:SRD589851 TAY589850:TAZ589851 TKU589850:TKV589851 TUQ589850:TUR589851 UEM589850:UEN589851 UOI589850:UOJ589851 UYE589850:UYF589851 VIA589850:VIB589851 VRW589850:VRX589851 WBS589850:WBT589851 WLO589850:WLP589851 WVK589850:WVL589851 C655386:D655387 IX655386:IY655387 SU655386:SV655387 ACQ655386:ACR655387 AMM655386:AMN655387 AWI655386:AWJ655387 BGE655386:BGF655387 BQA655386:BQB655387 BZW655386:BZX655387 CJS655386:CJT655387 CTO655386:CTP655387 DDK655386:DDL655387 DNG655386:DNH655387 DXC655386:DXD655387 EGY655386:EGZ655387 EQU655386:EQV655387 FAQ655386:FAR655387 FKM655386:FKN655387 FUI655386:FUJ655387 GEE655386:GEF655387 GOA655386:GOB655387 GXW655386:GXX655387 HHS655386:HHT655387 HRO655386:HRP655387 IBK655386:IBL655387 ILG655386:ILH655387 IVC655386:IVD655387 JEY655386:JEZ655387 JOU655386:JOV655387 JYQ655386:JYR655387 KIM655386:KIN655387 KSI655386:KSJ655387 LCE655386:LCF655387 LMA655386:LMB655387 LVW655386:LVX655387 MFS655386:MFT655387 MPO655386:MPP655387 MZK655386:MZL655387 NJG655386:NJH655387 NTC655386:NTD655387 OCY655386:OCZ655387 OMU655386:OMV655387 OWQ655386:OWR655387 PGM655386:PGN655387 PQI655386:PQJ655387 QAE655386:QAF655387 QKA655386:QKB655387 QTW655386:QTX655387 RDS655386:RDT655387 RNO655386:RNP655387 RXK655386:RXL655387 SHG655386:SHH655387 SRC655386:SRD655387 TAY655386:TAZ655387 TKU655386:TKV655387 TUQ655386:TUR655387 UEM655386:UEN655387 UOI655386:UOJ655387 UYE655386:UYF655387 VIA655386:VIB655387 VRW655386:VRX655387 WBS655386:WBT655387 WLO655386:WLP655387 WVK655386:WVL655387 C720922:D720923 IX720922:IY720923 SU720922:SV720923 ACQ720922:ACR720923 AMM720922:AMN720923 AWI720922:AWJ720923 BGE720922:BGF720923 BQA720922:BQB720923 BZW720922:BZX720923 CJS720922:CJT720923 CTO720922:CTP720923 DDK720922:DDL720923 DNG720922:DNH720923 DXC720922:DXD720923 EGY720922:EGZ720923 EQU720922:EQV720923 FAQ720922:FAR720923 FKM720922:FKN720923 FUI720922:FUJ720923 GEE720922:GEF720923 GOA720922:GOB720923 GXW720922:GXX720923 HHS720922:HHT720923 HRO720922:HRP720923 IBK720922:IBL720923 ILG720922:ILH720923 IVC720922:IVD720923 JEY720922:JEZ720923 JOU720922:JOV720923 JYQ720922:JYR720923 KIM720922:KIN720923 KSI720922:KSJ720923 LCE720922:LCF720923 LMA720922:LMB720923 LVW720922:LVX720923 MFS720922:MFT720923 MPO720922:MPP720923 MZK720922:MZL720923 NJG720922:NJH720923 NTC720922:NTD720923 OCY720922:OCZ720923 OMU720922:OMV720923 OWQ720922:OWR720923 PGM720922:PGN720923 PQI720922:PQJ720923 QAE720922:QAF720923 QKA720922:QKB720923 QTW720922:QTX720923 RDS720922:RDT720923 RNO720922:RNP720923 RXK720922:RXL720923 SHG720922:SHH720923 SRC720922:SRD720923 TAY720922:TAZ720923 TKU720922:TKV720923 TUQ720922:TUR720923 UEM720922:UEN720923 UOI720922:UOJ720923 UYE720922:UYF720923 VIA720922:VIB720923 VRW720922:VRX720923 WBS720922:WBT720923 WLO720922:WLP720923 WVK720922:WVL720923 C786458:D786459 IX786458:IY786459 SU786458:SV786459 ACQ786458:ACR786459 AMM786458:AMN786459 AWI786458:AWJ786459 BGE786458:BGF786459 BQA786458:BQB786459 BZW786458:BZX786459 CJS786458:CJT786459 CTO786458:CTP786459 DDK786458:DDL786459 DNG786458:DNH786459 DXC786458:DXD786459 EGY786458:EGZ786459 EQU786458:EQV786459 FAQ786458:FAR786459 FKM786458:FKN786459 FUI786458:FUJ786459 GEE786458:GEF786459 GOA786458:GOB786459 GXW786458:GXX786459 HHS786458:HHT786459 HRO786458:HRP786459 IBK786458:IBL786459 ILG786458:ILH786459 IVC786458:IVD786459 JEY786458:JEZ786459 JOU786458:JOV786459 JYQ786458:JYR786459 KIM786458:KIN786459 KSI786458:KSJ786459 LCE786458:LCF786459 LMA786458:LMB786459 LVW786458:LVX786459 MFS786458:MFT786459 MPO786458:MPP786459 MZK786458:MZL786459 NJG786458:NJH786459 NTC786458:NTD786459 OCY786458:OCZ786459 OMU786458:OMV786459 OWQ786458:OWR786459 PGM786458:PGN786459 PQI786458:PQJ786459 QAE786458:QAF786459 QKA786458:QKB786459 QTW786458:QTX786459 RDS786458:RDT786459 RNO786458:RNP786459 RXK786458:RXL786459 SHG786458:SHH786459 SRC786458:SRD786459 TAY786458:TAZ786459 TKU786458:TKV786459 TUQ786458:TUR786459 UEM786458:UEN786459 UOI786458:UOJ786459 UYE786458:UYF786459 VIA786458:VIB786459 VRW786458:VRX786459 WBS786458:WBT786459 WLO786458:WLP786459 WVK786458:WVL786459 C851994:D851995 IX851994:IY851995 SU851994:SV851995 ACQ851994:ACR851995 AMM851994:AMN851995 AWI851994:AWJ851995 BGE851994:BGF851995 BQA851994:BQB851995 BZW851994:BZX851995 CJS851994:CJT851995 CTO851994:CTP851995 DDK851994:DDL851995 DNG851994:DNH851995 DXC851994:DXD851995 EGY851994:EGZ851995 EQU851994:EQV851995 FAQ851994:FAR851995 FKM851994:FKN851995 FUI851994:FUJ851995 GEE851994:GEF851995 GOA851994:GOB851995 GXW851994:GXX851995 HHS851994:HHT851995 HRO851994:HRP851995 IBK851994:IBL851995 ILG851994:ILH851995 IVC851994:IVD851995 JEY851994:JEZ851995 JOU851994:JOV851995 JYQ851994:JYR851995 KIM851994:KIN851995 KSI851994:KSJ851995 LCE851994:LCF851995 LMA851994:LMB851995 LVW851994:LVX851995 MFS851994:MFT851995 MPO851994:MPP851995 MZK851994:MZL851995 NJG851994:NJH851995 NTC851994:NTD851995 OCY851994:OCZ851995 OMU851994:OMV851995 OWQ851994:OWR851995 PGM851994:PGN851995 PQI851994:PQJ851995 QAE851994:QAF851995 QKA851994:QKB851995 QTW851994:QTX851995 RDS851994:RDT851995 RNO851994:RNP851995 RXK851994:RXL851995 SHG851994:SHH851995 SRC851994:SRD851995 TAY851994:TAZ851995 TKU851994:TKV851995 TUQ851994:TUR851995 UEM851994:UEN851995 UOI851994:UOJ851995 UYE851994:UYF851995 VIA851994:VIB851995 VRW851994:VRX851995 WBS851994:WBT851995 WLO851994:WLP851995 WVK851994:WVL851995 C917530:D917531 IX917530:IY917531 SU917530:SV917531 ACQ917530:ACR917531 AMM917530:AMN917531 AWI917530:AWJ917531 BGE917530:BGF917531 BQA917530:BQB917531 BZW917530:BZX917531 CJS917530:CJT917531 CTO917530:CTP917531 DDK917530:DDL917531 DNG917530:DNH917531 DXC917530:DXD917531 EGY917530:EGZ917531 EQU917530:EQV917531 FAQ917530:FAR917531 FKM917530:FKN917531 FUI917530:FUJ917531 GEE917530:GEF917531 GOA917530:GOB917531 GXW917530:GXX917531 HHS917530:HHT917531 HRO917530:HRP917531 IBK917530:IBL917531 ILG917530:ILH917531 IVC917530:IVD917531 JEY917530:JEZ917531 JOU917530:JOV917531 JYQ917530:JYR917531 KIM917530:KIN917531 KSI917530:KSJ917531 LCE917530:LCF917531 LMA917530:LMB917531 LVW917530:LVX917531 MFS917530:MFT917531 MPO917530:MPP917531 MZK917530:MZL917531 NJG917530:NJH917531 NTC917530:NTD917531 OCY917530:OCZ917531 OMU917530:OMV917531 OWQ917530:OWR917531 PGM917530:PGN917531 PQI917530:PQJ917531 QAE917530:QAF917531 QKA917530:QKB917531 QTW917530:QTX917531 RDS917530:RDT917531 RNO917530:RNP917531 RXK917530:RXL917531 SHG917530:SHH917531 SRC917530:SRD917531 TAY917530:TAZ917531 TKU917530:TKV917531 TUQ917530:TUR917531 UEM917530:UEN917531 UOI917530:UOJ917531 UYE917530:UYF917531 VIA917530:VIB917531 VRW917530:VRX917531 WBS917530:WBT917531 WLO917530:WLP917531 WVK917530:WVL917531 C983066:D983067 IX983066:IY983067 SU983066:SV983067 ACQ983066:ACR983067 AMM983066:AMN983067 AWI983066:AWJ983067 BGE983066:BGF983067 BQA983066:BQB983067 BZW983066:BZX983067 CJS983066:CJT983067 CTO983066:CTP983067 DDK983066:DDL983067 DNG983066:DNH983067 DXC983066:DXD983067 EGY983066:EGZ983067 EQU983066:EQV983067 FAQ983066:FAR983067 FKM983066:FKN983067 FUI983066:FUJ983067 GEE983066:GEF983067 GOA983066:GOB983067 GXW983066:GXX983067 HHS983066:HHT983067 HRO983066:HRP983067 IBK983066:IBL983067 ILG983066:ILH983067 IVC983066:IVD983067 JEY983066:JEZ983067 JOU983066:JOV983067 JYQ983066:JYR983067 KIM983066:KIN983067 KSI983066:KSJ983067 LCE983066:LCF983067 LMA983066:LMB983067 LVW983066:LVX983067 MFS983066:MFT983067 MPO983066:MPP983067 MZK983066:MZL983067 NJG983066:NJH983067 NTC983066:NTD983067 OCY983066:OCZ983067 OMU983066:OMV983067 OWQ983066:OWR983067 PGM983066:PGN983067 PQI983066:PQJ983067 QAE983066:QAF983067 QKA983066:QKB983067 QTW983066:QTX983067 RDS983066:RDT983067 RNO983066:RNP983067 RXK983066:RXL983067 SHG983066:SHH983067 SRC983066:SRD983067 TAY983066:TAZ983067 TKU983066:TKV983067 TUQ983066:TUR983067 UEM983066:UEN983067 UOI983066:UOJ983067 UYE983066:UYF983067 VIA983066:VIB983067 VRW983066:VRX983067 WBS983066:WBT983067 WLO983066:WLP983067 C16:D17" xr:uid="{6F161243-28E6-4AA5-9A5F-D922E891C365}">
      <formula1>RBD_2023</formula1>
    </dataValidation>
    <dataValidation allowBlank="1" showInputMessage="1" showErrorMessage="1" promptTitle="Duración de talleres" prompt="Se autocopia información de Talleres a desarrollar" sqref="B110:C114 ST110:SU114 ACP110:ACQ114 AML110:AMM114 AWH110:AWI114 BGD110:BGE114 BPZ110:BQA114 BZV110:BZW114 CJR110:CJS114 CTN110:CTO114 DDJ110:DDK114 DNF110:DNG114 DXB110:DXC114 EGX110:EGY114 EQT110:EQU114 FAP110:FAQ114 FKL110:FKM114 FUH110:FUI114 GED110:GEE114 GNZ110:GOA114 GXV110:GXW114 HHR110:HHS114 HRN110:HRO114 IBJ110:IBK114 ILF110:ILG114 IVB110:IVC114 JEX110:JEY114 JOT110:JOU114 JYP110:JYQ114 KIL110:KIM114 KSH110:KSI114 LCD110:LCE114 LLZ110:LMA114 LVV110:LVW114 MFR110:MFS114 MPN110:MPO114 MZJ110:MZK114 NJF110:NJG114 NTB110:NTC114 OCX110:OCY114 OMT110:OMU114 OWP110:OWQ114 PGL110:PGM114 PQH110:PQI114 QAD110:QAE114 QJZ110:QKA114 QTV110:QTW114 RDR110:RDS114 RNN110:RNO114 RXJ110:RXK114 SHF110:SHG114 SRB110:SRC114 TAX110:TAY114 TKT110:TKU114 TUP110:TUQ114 UEL110:UEM114 UOH110:UOI114 UYD110:UYE114 VHZ110:VIA114 VRV110:VRW114 WBR110:WBS114 WLN110:WLO114 WVJ110:WVK114 B65650:C65654 ST65650:SU65654 ACP65650:ACQ65654 AML65650:AMM65654 AWH65650:AWI65654 BGD65650:BGE65654 BPZ65650:BQA65654 BZV65650:BZW65654 CJR65650:CJS65654 CTN65650:CTO65654 DDJ65650:DDK65654 DNF65650:DNG65654 DXB65650:DXC65654 EGX65650:EGY65654 EQT65650:EQU65654 FAP65650:FAQ65654 FKL65650:FKM65654 FUH65650:FUI65654 GED65650:GEE65654 GNZ65650:GOA65654 GXV65650:GXW65654 HHR65650:HHS65654 HRN65650:HRO65654 IBJ65650:IBK65654 ILF65650:ILG65654 IVB65650:IVC65654 JEX65650:JEY65654 JOT65650:JOU65654 JYP65650:JYQ65654 KIL65650:KIM65654 KSH65650:KSI65654 LCD65650:LCE65654 LLZ65650:LMA65654 LVV65650:LVW65654 MFR65650:MFS65654 MPN65650:MPO65654 MZJ65650:MZK65654 NJF65650:NJG65654 NTB65650:NTC65654 OCX65650:OCY65654 OMT65650:OMU65654 OWP65650:OWQ65654 PGL65650:PGM65654 PQH65650:PQI65654 QAD65650:QAE65654 QJZ65650:QKA65654 QTV65650:QTW65654 RDR65650:RDS65654 RNN65650:RNO65654 RXJ65650:RXK65654 SHF65650:SHG65654 SRB65650:SRC65654 TAX65650:TAY65654 TKT65650:TKU65654 TUP65650:TUQ65654 UEL65650:UEM65654 UOH65650:UOI65654 UYD65650:UYE65654 VHZ65650:VIA65654 VRV65650:VRW65654 WBR65650:WBS65654 WLN65650:WLO65654 WVJ65650:WVK65654 B131186:C131190 ST131186:SU131190 ACP131186:ACQ131190 AML131186:AMM131190 AWH131186:AWI131190 BGD131186:BGE131190 BPZ131186:BQA131190 BZV131186:BZW131190 CJR131186:CJS131190 CTN131186:CTO131190 DDJ131186:DDK131190 DNF131186:DNG131190 DXB131186:DXC131190 EGX131186:EGY131190 EQT131186:EQU131190 FAP131186:FAQ131190 FKL131186:FKM131190 FUH131186:FUI131190 GED131186:GEE131190 GNZ131186:GOA131190 GXV131186:GXW131190 HHR131186:HHS131190 HRN131186:HRO131190 IBJ131186:IBK131190 ILF131186:ILG131190 IVB131186:IVC131190 JEX131186:JEY131190 JOT131186:JOU131190 JYP131186:JYQ131190 KIL131186:KIM131190 KSH131186:KSI131190 LCD131186:LCE131190 LLZ131186:LMA131190 LVV131186:LVW131190 MFR131186:MFS131190 MPN131186:MPO131190 MZJ131186:MZK131190 NJF131186:NJG131190 NTB131186:NTC131190 OCX131186:OCY131190 OMT131186:OMU131190 OWP131186:OWQ131190 PGL131186:PGM131190 PQH131186:PQI131190 QAD131186:QAE131190 QJZ131186:QKA131190 QTV131186:QTW131190 RDR131186:RDS131190 RNN131186:RNO131190 RXJ131186:RXK131190 SHF131186:SHG131190 SRB131186:SRC131190 TAX131186:TAY131190 TKT131186:TKU131190 TUP131186:TUQ131190 UEL131186:UEM131190 UOH131186:UOI131190 UYD131186:UYE131190 VHZ131186:VIA131190 VRV131186:VRW131190 WBR131186:WBS131190 WLN131186:WLO131190 WVJ131186:WVK131190 B196722:C196726 ST196722:SU196726 ACP196722:ACQ196726 AML196722:AMM196726 AWH196722:AWI196726 BGD196722:BGE196726 BPZ196722:BQA196726 BZV196722:BZW196726 CJR196722:CJS196726 CTN196722:CTO196726 DDJ196722:DDK196726 DNF196722:DNG196726 DXB196722:DXC196726 EGX196722:EGY196726 EQT196722:EQU196726 FAP196722:FAQ196726 FKL196722:FKM196726 FUH196722:FUI196726 GED196722:GEE196726 GNZ196722:GOA196726 GXV196722:GXW196726 HHR196722:HHS196726 HRN196722:HRO196726 IBJ196722:IBK196726 ILF196722:ILG196726 IVB196722:IVC196726 JEX196722:JEY196726 JOT196722:JOU196726 JYP196722:JYQ196726 KIL196722:KIM196726 KSH196722:KSI196726 LCD196722:LCE196726 LLZ196722:LMA196726 LVV196722:LVW196726 MFR196722:MFS196726 MPN196722:MPO196726 MZJ196722:MZK196726 NJF196722:NJG196726 NTB196722:NTC196726 OCX196722:OCY196726 OMT196722:OMU196726 OWP196722:OWQ196726 PGL196722:PGM196726 PQH196722:PQI196726 QAD196722:QAE196726 QJZ196722:QKA196726 QTV196722:QTW196726 RDR196722:RDS196726 RNN196722:RNO196726 RXJ196722:RXK196726 SHF196722:SHG196726 SRB196722:SRC196726 TAX196722:TAY196726 TKT196722:TKU196726 TUP196722:TUQ196726 UEL196722:UEM196726 UOH196722:UOI196726 UYD196722:UYE196726 VHZ196722:VIA196726 VRV196722:VRW196726 WBR196722:WBS196726 WLN196722:WLO196726 WVJ196722:WVK196726 B262258:C262262 ST262258:SU262262 ACP262258:ACQ262262 AML262258:AMM262262 AWH262258:AWI262262 BGD262258:BGE262262 BPZ262258:BQA262262 BZV262258:BZW262262 CJR262258:CJS262262 CTN262258:CTO262262 DDJ262258:DDK262262 DNF262258:DNG262262 DXB262258:DXC262262 EGX262258:EGY262262 EQT262258:EQU262262 FAP262258:FAQ262262 FKL262258:FKM262262 FUH262258:FUI262262 GED262258:GEE262262 GNZ262258:GOA262262 GXV262258:GXW262262 HHR262258:HHS262262 HRN262258:HRO262262 IBJ262258:IBK262262 ILF262258:ILG262262 IVB262258:IVC262262 JEX262258:JEY262262 JOT262258:JOU262262 JYP262258:JYQ262262 KIL262258:KIM262262 KSH262258:KSI262262 LCD262258:LCE262262 LLZ262258:LMA262262 LVV262258:LVW262262 MFR262258:MFS262262 MPN262258:MPO262262 MZJ262258:MZK262262 NJF262258:NJG262262 NTB262258:NTC262262 OCX262258:OCY262262 OMT262258:OMU262262 OWP262258:OWQ262262 PGL262258:PGM262262 PQH262258:PQI262262 QAD262258:QAE262262 QJZ262258:QKA262262 QTV262258:QTW262262 RDR262258:RDS262262 RNN262258:RNO262262 RXJ262258:RXK262262 SHF262258:SHG262262 SRB262258:SRC262262 TAX262258:TAY262262 TKT262258:TKU262262 TUP262258:TUQ262262 UEL262258:UEM262262 UOH262258:UOI262262 UYD262258:UYE262262 VHZ262258:VIA262262 VRV262258:VRW262262 WBR262258:WBS262262 WLN262258:WLO262262 WVJ262258:WVK262262 B327794:C327798 ST327794:SU327798 ACP327794:ACQ327798 AML327794:AMM327798 AWH327794:AWI327798 BGD327794:BGE327798 BPZ327794:BQA327798 BZV327794:BZW327798 CJR327794:CJS327798 CTN327794:CTO327798 DDJ327794:DDK327798 DNF327794:DNG327798 DXB327794:DXC327798 EGX327794:EGY327798 EQT327794:EQU327798 FAP327794:FAQ327798 FKL327794:FKM327798 FUH327794:FUI327798 GED327794:GEE327798 GNZ327794:GOA327798 GXV327794:GXW327798 HHR327794:HHS327798 HRN327794:HRO327798 IBJ327794:IBK327798 ILF327794:ILG327798 IVB327794:IVC327798 JEX327794:JEY327798 JOT327794:JOU327798 JYP327794:JYQ327798 KIL327794:KIM327798 KSH327794:KSI327798 LCD327794:LCE327798 LLZ327794:LMA327798 LVV327794:LVW327798 MFR327794:MFS327798 MPN327794:MPO327798 MZJ327794:MZK327798 NJF327794:NJG327798 NTB327794:NTC327798 OCX327794:OCY327798 OMT327794:OMU327798 OWP327794:OWQ327798 PGL327794:PGM327798 PQH327794:PQI327798 QAD327794:QAE327798 QJZ327794:QKA327798 QTV327794:QTW327798 RDR327794:RDS327798 RNN327794:RNO327798 RXJ327794:RXK327798 SHF327794:SHG327798 SRB327794:SRC327798 TAX327794:TAY327798 TKT327794:TKU327798 TUP327794:TUQ327798 UEL327794:UEM327798 UOH327794:UOI327798 UYD327794:UYE327798 VHZ327794:VIA327798 VRV327794:VRW327798 WBR327794:WBS327798 WLN327794:WLO327798 WVJ327794:WVK327798 B393330:C393334 ST393330:SU393334 ACP393330:ACQ393334 AML393330:AMM393334 AWH393330:AWI393334 BGD393330:BGE393334 BPZ393330:BQA393334 BZV393330:BZW393334 CJR393330:CJS393334 CTN393330:CTO393334 DDJ393330:DDK393334 DNF393330:DNG393334 DXB393330:DXC393334 EGX393330:EGY393334 EQT393330:EQU393334 FAP393330:FAQ393334 FKL393330:FKM393334 FUH393330:FUI393334 GED393330:GEE393334 GNZ393330:GOA393334 GXV393330:GXW393334 HHR393330:HHS393334 HRN393330:HRO393334 IBJ393330:IBK393334 ILF393330:ILG393334 IVB393330:IVC393334 JEX393330:JEY393334 JOT393330:JOU393334 JYP393330:JYQ393334 KIL393330:KIM393334 KSH393330:KSI393334 LCD393330:LCE393334 LLZ393330:LMA393334 LVV393330:LVW393334 MFR393330:MFS393334 MPN393330:MPO393334 MZJ393330:MZK393334 NJF393330:NJG393334 NTB393330:NTC393334 OCX393330:OCY393334 OMT393330:OMU393334 OWP393330:OWQ393334 PGL393330:PGM393334 PQH393330:PQI393334 QAD393330:QAE393334 QJZ393330:QKA393334 QTV393330:QTW393334 RDR393330:RDS393334 RNN393330:RNO393334 RXJ393330:RXK393334 SHF393330:SHG393334 SRB393330:SRC393334 TAX393330:TAY393334 TKT393330:TKU393334 TUP393330:TUQ393334 UEL393330:UEM393334 UOH393330:UOI393334 UYD393330:UYE393334 VHZ393330:VIA393334 VRV393330:VRW393334 WBR393330:WBS393334 WLN393330:WLO393334 WVJ393330:WVK393334 B458866:C458870 ST458866:SU458870 ACP458866:ACQ458870 AML458866:AMM458870 AWH458866:AWI458870 BGD458866:BGE458870 BPZ458866:BQA458870 BZV458866:BZW458870 CJR458866:CJS458870 CTN458866:CTO458870 DDJ458866:DDK458870 DNF458866:DNG458870 DXB458866:DXC458870 EGX458866:EGY458870 EQT458866:EQU458870 FAP458866:FAQ458870 FKL458866:FKM458870 FUH458866:FUI458870 GED458866:GEE458870 GNZ458866:GOA458870 GXV458866:GXW458870 HHR458866:HHS458870 HRN458866:HRO458870 IBJ458866:IBK458870 ILF458866:ILG458870 IVB458866:IVC458870 JEX458866:JEY458870 JOT458866:JOU458870 JYP458866:JYQ458870 KIL458866:KIM458870 KSH458866:KSI458870 LCD458866:LCE458870 LLZ458866:LMA458870 LVV458866:LVW458870 MFR458866:MFS458870 MPN458866:MPO458870 MZJ458866:MZK458870 NJF458866:NJG458870 NTB458866:NTC458870 OCX458866:OCY458870 OMT458866:OMU458870 OWP458866:OWQ458870 PGL458866:PGM458870 PQH458866:PQI458870 QAD458866:QAE458870 QJZ458866:QKA458870 QTV458866:QTW458870 RDR458866:RDS458870 RNN458866:RNO458870 RXJ458866:RXK458870 SHF458866:SHG458870 SRB458866:SRC458870 TAX458866:TAY458870 TKT458866:TKU458870 TUP458866:TUQ458870 UEL458866:UEM458870 UOH458866:UOI458870 UYD458866:UYE458870 VHZ458866:VIA458870 VRV458866:VRW458870 WBR458866:WBS458870 WLN458866:WLO458870 WVJ458866:WVK458870 B524402:C524406 ST524402:SU524406 ACP524402:ACQ524406 AML524402:AMM524406 AWH524402:AWI524406 BGD524402:BGE524406 BPZ524402:BQA524406 BZV524402:BZW524406 CJR524402:CJS524406 CTN524402:CTO524406 DDJ524402:DDK524406 DNF524402:DNG524406 DXB524402:DXC524406 EGX524402:EGY524406 EQT524402:EQU524406 FAP524402:FAQ524406 FKL524402:FKM524406 FUH524402:FUI524406 GED524402:GEE524406 GNZ524402:GOA524406 GXV524402:GXW524406 HHR524402:HHS524406 HRN524402:HRO524406 IBJ524402:IBK524406 ILF524402:ILG524406 IVB524402:IVC524406 JEX524402:JEY524406 JOT524402:JOU524406 JYP524402:JYQ524406 KIL524402:KIM524406 KSH524402:KSI524406 LCD524402:LCE524406 LLZ524402:LMA524406 LVV524402:LVW524406 MFR524402:MFS524406 MPN524402:MPO524406 MZJ524402:MZK524406 NJF524402:NJG524406 NTB524402:NTC524406 OCX524402:OCY524406 OMT524402:OMU524406 OWP524402:OWQ524406 PGL524402:PGM524406 PQH524402:PQI524406 QAD524402:QAE524406 QJZ524402:QKA524406 QTV524402:QTW524406 RDR524402:RDS524406 RNN524402:RNO524406 RXJ524402:RXK524406 SHF524402:SHG524406 SRB524402:SRC524406 TAX524402:TAY524406 TKT524402:TKU524406 TUP524402:TUQ524406 UEL524402:UEM524406 UOH524402:UOI524406 UYD524402:UYE524406 VHZ524402:VIA524406 VRV524402:VRW524406 WBR524402:WBS524406 WLN524402:WLO524406 WVJ524402:WVK524406 B589938:C589942 ST589938:SU589942 ACP589938:ACQ589942 AML589938:AMM589942 AWH589938:AWI589942 BGD589938:BGE589942 BPZ589938:BQA589942 BZV589938:BZW589942 CJR589938:CJS589942 CTN589938:CTO589942 DDJ589938:DDK589942 DNF589938:DNG589942 DXB589938:DXC589942 EGX589938:EGY589942 EQT589938:EQU589942 FAP589938:FAQ589942 FKL589938:FKM589942 FUH589938:FUI589942 GED589938:GEE589942 GNZ589938:GOA589942 GXV589938:GXW589942 HHR589938:HHS589942 HRN589938:HRO589942 IBJ589938:IBK589942 ILF589938:ILG589942 IVB589938:IVC589942 JEX589938:JEY589942 JOT589938:JOU589942 JYP589938:JYQ589942 KIL589938:KIM589942 KSH589938:KSI589942 LCD589938:LCE589942 LLZ589938:LMA589942 LVV589938:LVW589942 MFR589938:MFS589942 MPN589938:MPO589942 MZJ589938:MZK589942 NJF589938:NJG589942 NTB589938:NTC589942 OCX589938:OCY589942 OMT589938:OMU589942 OWP589938:OWQ589942 PGL589938:PGM589942 PQH589938:PQI589942 QAD589938:QAE589942 QJZ589938:QKA589942 QTV589938:QTW589942 RDR589938:RDS589942 RNN589938:RNO589942 RXJ589938:RXK589942 SHF589938:SHG589942 SRB589938:SRC589942 TAX589938:TAY589942 TKT589938:TKU589942 TUP589938:TUQ589942 UEL589938:UEM589942 UOH589938:UOI589942 UYD589938:UYE589942 VHZ589938:VIA589942 VRV589938:VRW589942 WBR589938:WBS589942 WLN589938:WLO589942 WVJ589938:WVK589942 B655474:C655478 ST655474:SU655478 ACP655474:ACQ655478 AML655474:AMM655478 AWH655474:AWI655478 BGD655474:BGE655478 BPZ655474:BQA655478 BZV655474:BZW655478 CJR655474:CJS655478 CTN655474:CTO655478 DDJ655474:DDK655478 DNF655474:DNG655478 DXB655474:DXC655478 EGX655474:EGY655478 EQT655474:EQU655478 FAP655474:FAQ655478 FKL655474:FKM655478 FUH655474:FUI655478 GED655474:GEE655478 GNZ655474:GOA655478 GXV655474:GXW655478 HHR655474:HHS655478 HRN655474:HRO655478 IBJ655474:IBK655478 ILF655474:ILG655478 IVB655474:IVC655478 JEX655474:JEY655478 JOT655474:JOU655478 JYP655474:JYQ655478 KIL655474:KIM655478 KSH655474:KSI655478 LCD655474:LCE655478 LLZ655474:LMA655478 LVV655474:LVW655478 MFR655474:MFS655478 MPN655474:MPO655478 MZJ655474:MZK655478 NJF655474:NJG655478 NTB655474:NTC655478 OCX655474:OCY655478 OMT655474:OMU655478 OWP655474:OWQ655478 PGL655474:PGM655478 PQH655474:PQI655478 QAD655474:QAE655478 QJZ655474:QKA655478 QTV655474:QTW655478 RDR655474:RDS655478 RNN655474:RNO655478 RXJ655474:RXK655478 SHF655474:SHG655478 SRB655474:SRC655478 TAX655474:TAY655478 TKT655474:TKU655478 TUP655474:TUQ655478 UEL655474:UEM655478 UOH655474:UOI655478 UYD655474:UYE655478 VHZ655474:VIA655478 VRV655474:VRW655478 WBR655474:WBS655478 WLN655474:WLO655478 WVJ655474:WVK655478 B721010:C721014 ST721010:SU721014 ACP721010:ACQ721014 AML721010:AMM721014 AWH721010:AWI721014 BGD721010:BGE721014 BPZ721010:BQA721014 BZV721010:BZW721014 CJR721010:CJS721014 CTN721010:CTO721014 DDJ721010:DDK721014 DNF721010:DNG721014 DXB721010:DXC721014 EGX721010:EGY721014 EQT721010:EQU721014 FAP721010:FAQ721014 FKL721010:FKM721014 FUH721010:FUI721014 GED721010:GEE721014 GNZ721010:GOA721014 GXV721010:GXW721014 HHR721010:HHS721014 HRN721010:HRO721014 IBJ721010:IBK721014 ILF721010:ILG721014 IVB721010:IVC721014 JEX721010:JEY721014 JOT721010:JOU721014 JYP721010:JYQ721014 KIL721010:KIM721014 KSH721010:KSI721014 LCD721010:LCE721014 LLZ721010:LMA721014 LVV721010:LVW721014 MFR721010:MFS721014 MPN721010:MPO721014 MZJ721010:MZK721014 NJF721010:NJG721014 NTB721010:NTC721014 OCX721010:OCY721014 OMT721010:OMU721014 OWP721010:OWQ721014 PGL721010:PGM721014 PQH721010:PQI721014 QAD721010:QAE721014 QJZ721010:QKA721014 QTV721010:QTW721014 RDR721010:RDS721014 RNN721010:RNO721014 RXJ721010:RXK721014 SHF721010:SHG721014 SRB721010:SRC721014 TAX721010:TAY721014 TKT721010:TKU721014 TUP721010:TUQ721014 UEL721010:UEM721014 UOH721010:UOI721014 UYD721010:UYE721014 VHZ721010:VIA721014 VRV721010:VRW721014 WBR721010:WBS721014 WLN721010:WLO721014 WVJ721010:WVK721014 B786546:C786550 ST786546:SU786550 ACP786546:ACQ786550 AML786546:AMM786550 AWH786546:AWI786550 BGD786546:BGE786550 BPZ786546:BQA786550 BZV786546:BZW786550 CJR786546:CJS786550 CTN786546:CTO786550 DDJ786546:DDK786550 DNF786546:DNG786550 DXB786546:DXC786550 EGX786546:EGY786550 EQT786546:EQU786550 FAP786546:FAQ786550 FKL786546:FKM786550 FUH786546:FUI786550 GED786546:GEE786550 GNZ786546:GOA786550 GXV786546:GXW786550 HHR786546:HHS786550 HRN786546:HRO786550 IBJ786546:IBK786550 ILF786546:ILG786550 IVB786546:IVC786550 JEX786546:JEY786550 JOT786546:JOU786550 JYP786546:JYQ786550 KIL786546:KIM786550 KSH786546:KSI786550 LCD786546:LCE786550 LLZ786546:LMA786550 LVV786546:LVW786550 MFR786546:MFS786550 MPN786546:MPO786550 MZJ786546:MZK786550 NJF786546:NJG786550 NTB786546:NTC786550 OCX786546:OCY786550 OMT786546:OMU786550 OWP786546:OWQ786550 PGL786546:PGM786550 PQH786546:PQI786550 QAD786546:QAE786550 QJZ786546:QKA786550 QTV786546:QTW786550 RDR786546:RDS786550 RNN786546:RNO786550 RXJ786546:RXK786550 SHF786546:SHG786550 SRB786546:SRC786550 TAX786546:TAY786550 TKT786546:TKU786550 TUP786546:TUQ786550 UEL786546:UEM786550 UOH786546:UOI786550 UYD786546:UYE786550 VHZ786546:VIA786550 VRV786546:VRW786550 WBR786546:WBS786550 WLN786546:WLO786550 WVJ786546:WVK786550 B852082:C852086 ST852082:SU852086 ACP852082:ACQ852086 AML852082:AMM852086 AWH852082:AWI852086 BGD852082:BGE852086 BPZ852082:BQA852086 BZV852082:BZW852086 CJR852082:CJS852086 CTN852082:CTO852086 DDJ852082:DDK852086 DNF852082:DNG852086 DXB852082:DXC852086 EGX852082:EGY852086 EQT852082:EQU852086 FAP852082:FAQ852086 FKL852082:FKM852086 FUH852082:FUI852086 GED852082:GEE852086 GNZ852082:GOA852086 GXV852082:GXW852086 HHR852082:HHS852086 HRN852082:HRO852086 IBJ852082:IBK852086 ILF852082:ILG852086 IVB852082:IVC852086 JEX852082:JEY852086 JOT852082:JOU852086 JYP852082:JYQ852086 KIL852082:KIM852086 KSH852082:KSI852086 LCD852082:LCE852086 LLZ852082:LMA852086 LVV852082:LVW852086 MFR852082:MFS852086 MPN852082:MPO852086 MZJ852082:MZK852086 NJF852082:NJG852086 NTB852082:NTC852086 OCX852082:OCY852086 OMT852082:OMU852086 OWP852082:OWQ852086 PGL852082:PGM852086 PQH852082:PQI852086 QAD852082:QAE852086 QJZ852082:QKA852086 QTV852082:QTW852086 RDR852082:RDS852086 RNN852082:RNO852086 RXJ852082:RXK852086 SHF852082:SHG852086 SRB852082:SRC852086 TAX852082:TAY852086 TKT852082:TKU852086 TUP852082:TUQ852086 UEL852082:UEM852086 UOH852082:UOI852086 UYD852082:UYE852086 VHZ852082:VIA852086 VRV852082:VRW852086 WBR852082:WBS852086 WLN852082:WLO852086 WVJ852082:WVK852086 B917618:C917622 ST917618:SU917622 ACP917618:ACQ917622 AML917618:AMM917622 AWH917618:AWI917622 BGD917618:BGE917622 BPZ917618:BQA917622 BZV917618:BZW917622 CJR917618:CJS917622 CTN917618:CTO917622 DDJ917618:DDK917622 DNF917618:DNG917622 DXB917618:DXC917622 EGX917618:EGY917622 EQT917618:EQU917622 FAP917618:FAQ917622 FKL917618:FKM917622 FUH917618:FUI917622 GED917618:GEE917622 GNZ917618:GOA917622 GXV917618:GXW917622 HHR917618:HHS917622 HRN917618:HRO917622 IBJ917618:IBK917622 ILF917618:ILG917622 IVB917618:IVC917622 JEX917618:JEY917622 JOT917618:JOU917622 JYP917618:JYQ917622 KIL917618:KIM917622 KSH917618:KSI917622 LCD917618:LCE917622 LLZ917618:LMA917622 LVV917618:LVW917622 MFR917618:MFS917622 MPN917618:MPO917622 MZJ917618:MZK917622 NJF917618:NJG917622 NTB917618:NTC917622 OCX917618:OCY917622 OMT917618:OMU917622 OWP917618:OWQ917622 PGL917618:PGM917622 PQH917618:PQI917622 QAD917618:QAE917622 QJZ917618:QKA917622 QTV917618:QTW917622 RDR917618:RDS917622 RNN917618:RNO917622 RXJ917618:RXK917622 SHF917618:SHG917622 SRB917618:SRC917622 TAX917618:TAY917622 TKT917618:TKU917622 TUP917618:TUQ917622 UEL917618:UEM917622 UOH917618:UOI917622 UYD917618:UYE917622 VHZ917618:VIA917622 VRV917618:VRW917622 WBR917618:WBS917622 WLN917618:WLO917622 WVJ917618:WVK917622 B983154:C983158 ST983154:SU983158 ACP983154:ACQ983158 AML983154:AMM983158 AWH983154:AWI983158 BGD983154:BGE983158 BPZ983154:BQA983158 BZV983154:BZW983158 CJR983154:CJS983158 CTN983154:CTO983158 DDJ983154:DDK983158 DNF983154:DNG983158 DXB983154:DXC983158 EGX983154:EGY983158 EQT983154:EQU983158 FAP983154:FAQ983158 FKL983154:FKM983158 FUH983154:FUI983158 GED983154:GEE983158 GNZ983154:GOA983158 GXV983154:GXW983158 HHR983154:HHS983158 HRN983154:HRO983158 IBJ983154:IBK983158 ILF983154:ILG983158 IVB983154:IVC983158 JEX983154:JEY983158 JOT983154:JOU983158 JYP983154:JYQ983158 KIL983154:KIM983158 KSH983154:KSI983158 LCD983154:LCE983158 LLZ983154:LMA983158 LVV983154:LVW983158 MFR983154:MFS983158 MPN983154:MPO983158 MZJ983154:MZK983158 NJF983154:NJG983158 NTB983154:NTC983158 OCX983154:OCY983158 OMT983154:OMU983158 OWP983154:OWQ983158 PGL983154:PGM983158 PQH983154:PQI983158 QAD983154:QAE983158 QJZ983154:QKA983158 QTV983154:QTW983158 RDR983154:RDS983158 RNN983154:RNO983158 RXJ983154:RXK983158 SHF983154:SHG983158 SRB983154:SRC983158 TAX983154:TAY983158 TKT983154:TKU983158 TUP983154:TUQ983158 UEL983154:UEM983158 UOH983154:UOI983158 UYD983154:UYE983158 VHZ983154:VIA983158 VRV983154:VRW983158 WBR983154:WBS983158 WLN983154:WLO983158 WVJ983154:WVK983158 IX983154:IX983158 IX917618:IX917622 IX852082:IX852086 IX786546:IX786550 IX721010:IX721014 IX655474:IX655478 IX589938:IX589942 IX524402:IX524406 IX458866:IX458870 IX393330:IX393334 IX327794:IX327798 IX262258:IX262262 IX196722:IX196726 IX131186:IX131190 IX65650:IX65654 IX110:IX114" xr:uid="{D318DFCB-2182-4A53-A525-E4CF7AFBA5FA}"/>
    <dataValidation type="list" showInputMessage="1" showErrorMessage="1" errorTitle="Mes" error="Debe ser texto" promptTitle="Mes" prompt="Escriba el mes, o use lista desplegable" sqref="WLX983154:WLY983158 JK110:JL114 TH110:TI114 ADD110:ADE114 AMZ110:ANA114 AWV110:AWW114 BGR110:BGS114 BQN110:BQO114 CAJ110:CAK114 CKF110:CKG114 CUB110:CUC114 DDX110:DDY114 DNT110:DNU114 DXP110:DXQ114 EHL110:EHM114 ERH110:ERI114 FBD110:FBE114 FKZ110:FLA114 FUV110:FUW114 GER110:GES114 GON110:GOO114 GYJ110:GYK114 HIF110:HIG114 HSB110:HSC114 IBX110:IBY114 ILT110:ILU114 IVP110:IVQ114 JFL110:JFM114 JPH110:JPI114 JZD110:JZE114 KIZ110:KJA114 KSV110:KSW114 LCR110:LCS114 LMN110:LMO114 LWJ110:LWK114 MGF110:MGG114 MQB110:MQC114 MZX110:MZY114 NJT110:NJU114 NTP110:NTQ114 ODL110:ODM114 ONH110:ONI114 OXD110:OXE114 PGZ110:PHA114 PQV110:PQW114 QAR110:QAS114 QKN110:QKO114 QUJ110:QUK114 REF110:REG114 ROB110:ROC114 RXX110:RXY114 SHT110:SHU114 SRP110:SRQ114 TBL110:TBM114 TLH110:TLI114 TVD110:TVE114 UEZ110:UFA114 UOV110:UOW114 UYR110:UYS114 VIN110:VIO114 VSJ110:VSK114 WCF110:WCG114 WMB110:WMC114 WVX110:WVY114 P65650:Q65654 JK65650:JL65654 TH65650:TI65654 ADD65650:ADE65654 AMZ65650:ANA65654 AWV65650:AWW65654 BGR65650:BGS65654 BQN65650:BQO65654 CAJ65650:CAK65654 CKF65650:CKG65654 CUB65650:CUC65654 DDX65650:DDY65654 DNT65650:DNU65654 DXP65650:DXQ65654 EHL65650:EHM65654 ERH65650:ERI65654 FBD65650:FBE65654 FKZ65650:FLA65654 FUV65650:FUW65654 GER65650:GES65654 GON65650:GOO65654 GYJ65650:GYK65654 HIF65650:HIG65654 HSB65650:HSC65654 IBX65650:IBY65654 ILT65650:ILU65654 IVP65650:IVQ65654 JFL65650:JFM65654 JPH65650:JPI65654 JZD65650:JZE65654 KIZ65650:KJA65654 KSV65650:KSW65654 LCR65650:LCS65654 LMN65650:LMO65654 LWJ65650:LWK65654 MGF65650:MGG65654 MQB65650:MQC65654 MZX65650:MZY65654 NJT65650:NJU65654 NTP65650:NTQ65654 ODL65650:ODM65654 ONH65650:ONI65654 OXD65650:OXE65654 PGZ65650:PHA65654 PQV65650:PQW65654 QAR65650:QAS65654 QKN65650:QKO65654 QUJ65650:QUK65654 REF65650:REG65654 ROB65650:ROC65654 RXX65650:RXY65654 SHT65650:SHU65654 SRP65650:SRQ65654 TBL65650:TBM65654 TLH65650:TLI65654 TVD65650:TVE65654 UEZ65650:UFA65654 UOV65650:UOW65654 UYR65650:UYS65654 VIN65650:VIO65654 VSJ65650:VSK65654 WCF65650:WCG65654 WMB65650:WMC65654 WVX65650:WVY65654 P131186:Q131190 JK131186:JL131190 TH131186:TI131190 ADD131186:ADE131190 AMZ131186:ANA131190 AWV131186:AWW131190 BGR131186:BGS131190 BQN131186:BQO131190 CAJ131186:CAK131190 CKF131186:CKG131190 CUB131186:CUC131190 DDX131186:DDY131190 DNT131186:DNU131190 DXP131186:DXQ131190 EHL131186:EHM131190 ERH131186:ERI131190 FBD131186:FBE131190 FKZ131186:FLA131190 FUV131186:FUW131190 GER131186:GES131190 GON131186:GOO131190 GYJ131186:GYK131190 HIF131186:HIG131190 HSB131186:HSC131190 IBX131186:IBY131190 ILT131186:ILU131190 IVP131186:IVQ131190 JFL131186:JFM131190 JPH131186:JPI131190 JZD131186:JZE131190 KIZ131186:KJA131190 KSV131186:KSW131190 LCR131186:LCS131190 LMN131186:LMO131190 LWJ131186:LWK131190 MGF131186:MGG131190 MQB131186:MQC131190 MZX131186:MZY131190 NJT131186:NJU131190 NTP131186:NTQ131190 ODL131186:ODM131190 ONH131186:ONI131190 OXD131186:OXE131190 PGZ131186:PHA131190 PQV131186:PQW131190 QAR131186:QAS131190 QKN131186:QKO131190 QUJ131186:QUK131190 REF131186:REG131190 ROB131186:ROC131190 RXX131186:RXY131190 SHT131186:SHU131190 SRP131186:SRQ131190 TBL131186:TBM131190 TLH131186:TLI131190 TVD131186:TVE131190 UEZ131186:UFA131190 UOV131186:UOW131190 UYR131186:UYS131190 VIN131186:VIO131190 VSJ131186:VSK131190 WCF131186:WCG131190 WMB131186:WMC131190 WVX131186:WVY131190 P196722:Q196726 JK196722:JL196726 TH196722:TI196726 ADD196722:ADE196726 AMZ196722:ANA196726 AWV196722:AWW196726 BGR196722:BGS196726 BQN196722:BQO196726 CAJ196722:CAK196726 CKF196722:CKG196726 CUB196722:CUC196726 DDX196722:DDY196726 DNT196722:DNU196726 DXP196722:DXQ196726 EHL196722:EHM196726 ERH196722:ERI196726 FBD196722:FBE196726 FKZ196722:FLA196726 FUV196722:FUW196726 GER196722:GES196726 GON196722:GOO196726 GYJ196722:GYK196726 HIF196722:HIG196726 HSB196722:HSC196726 IBX196722:IBY196726 ILT196722:ILU196726 IVP196722:IVQ196726 JFL196722:JFM196726 JPH196722:JPI196726 JZD196722:JZE196726 KIZ196722:KJA196726 KSV196722:KSW196726 LCR196722:LCS196726 LMN196722:LMO196726 LWJ196722:LWK196726 MGF196722:MGG196726 MQB196722:MQC196726 MZX196722:MZY196726 NJT196722:NJU196726 NTP196722:NTQ196726 ODL196722:ODM196726 ONH196722:ONI196726 OXD196722:OXE196726 PGZ196722:PHA196726 PQV196722:PQW196726 QAR196722:QAS196726 QKN196722:QKO196726 QUJ196722:QUK196726 REF196722:REG196726 ROB196722:ROC196726 RXX196722:RXY196726 SHT196722:SHU196726 SRP196722:SRQ196726 TBL196722:TBM196726 TLH196722:TLI196726 TVD196722:TVE196726 UEZ196722:UFA196726 UOV196722:UOW196726 UYR196722:UYS196726 VIN196722:VIO196726 VSJ196722:VSK196726 WCF196722:WCG196726 WMB196722:WMC196726 WVX196722:WVY196726 P262258:Q262262 JK262258:JL262262 TH262258:TI262262 ADD262258:ADE262262 AMZ262258:ANA262262 AWV262258:AWW262262 BGR262258:BGS262262 BQN262258:BQO262262 CAJ262258:CAK262262 CKF262258:CKG262262 CUB262258:CUC262262 DDX262258:DDY262262 DNT262258:DNU262262 DXP262258:DXQ262262 EHL262258:EHM262262 ERH262258:ERI262262 FBD262258:FBE262262 FKZ262258:FLA262262 FUV262258:FUW262262 GER262258:GES262262 GON262258:GOO262262 GYJ262258:GYK262262 HIF262258:HIG262262 HSB262258:HSC262262 IBX262258:IBY262262 ILT262258:ILU262262 IVP262258:IVQ262262 JFL262258:JFM262262 JPH262258:JPI262262 JZD262258:JZE262262 KIZ262258:KJA262262 KSV262258:KSW262262 LCR262258:LCS262262 LMN262258:LMO262262 LWJ262258:LWK262262 MGF262258:MGG262262 MQB262258:MQC262262 MZX262258:MZY262262 NJT262258:NJU262262 NTP262258:NTQ262262 ODL262258:ODM262262 ONH262258:ONI262262 OXD262258:OXE262262 PGZ262258:PHA262262 PQV262258:PQW262262 QAR262258:QAS262262 QKN262258:QKO262262 QUJ262258:QUK262262 REF262258:REG262262 ROB262258:ROC262262 RXX262258:RXY262262 SHT262258:SHU262262 SRP262258:SRQ262262 TBL262258:TBM262262 TLH262258:TLI262262 TVD262258:TVE262262 UEZ262258:UFA262262 UOV262258:UOW262262 UYR262258:UYS262262 VIN262258:VIO262262 VSJ262258:VSK262262 WCF262258:WCG262262 WMB262258:WMC262262 WVX262258:WVY262262 P327794:Q327798 JK327794:JL327798 TH327794:TI327798 ADD327794:ADE327798 AMZ327794:ANA327798 AWV327794:AWW327798 BGR327794:BGS327798 BQN327794:BQO327798 CAJ327794:CAK327798 CKF327794:CKG327798 CUB327794:CUC327798 DDX327794:DDY327798 DNT327794:DNU327798 DXP327794:DXQ327798 EHL327794:EHM327798 ERH327794:ERI327798 FBD327794:FBE327798 FKZ327794:FLA327798 FUV327794:FUW327798 GER327794:GES327798 GON327794:GOO327798 GYJ327794:GYK327798 HIF327794:HIG327798 HSB327794:HSC327798 IBX327794:IBY327798 ILT327794:ILU327798 IVP327794:IVQ327798 JFL327794:JFM327798 JPH327794:JPI327798 JZD327794:JZE327798 KIZ327794:KJA327798 KSV327794:KSW327798 LCR327794:LCS327798 LMN327794:LMO327798 LWJ327794:LWK327798 MGF327794:MGG327798 MQB327794:MQC327798 MZX327794:MZY327798 NJT327794:NJU327798 NTP327794:NTQ327798 ODL327794:ODM327798 ONH327794:ONI327798 OXD327794:OXE327798 PGZ327794:PHA327798 PQV327794:PQW327798 QAR327794:QAS327798 QKN327794:QKO327798 QUJ327794:QUK327798 REF327794:REG327798 ROB327794:ROC327798 RXX327794:RXY327798 SHT327794:SHU327798 SRP327794:SRQ327798 TBL327794:TBM327798 TLH327794:TLI327798 TVD327794:TVE327798 UEZ327794:UFA327798 UOV327794:UOW327798 UYR327794:UYS327798 VIN327794:VIO327798 VSJ327794:VSK327798 WCF327794:WCG327798 WMB327794:WMC327798 WVX327794:WVY327798 P393330:Q393334 JK393330:JL393334 TH393330:TI393334 ADD393330:ADE393334 AMZ393330:ANA393334 AWV393330:AWW393334 BGR393330:BGS393334 BQN393330:BQO393334 CAJ393330:CAK393334 CKF393330:CKG393334 CUB393330:CUC393334 DDX393330:DDY393334 DNT393330:DNU393334 DXP393330:DXQ393334 EHL393330:EHM393334 ERH393330:ERI393334 FBD393330:FBE393334 FKZ393330:FLA393334 FUV393330:FUW393334 GER393330:GES393334 GON393330:GOO393334 GYJ393330:GYK393334 HIF393330:HIG393334 HSB393330:HSC393334 IBX393330:IBY393334 ILT393330:ILU393334 IVP393330:IVQ393334 JFL393330:JFM393334 JPH393330:JPI393334 JZD393330:JZE393334 KIZ393330:KJA393334 KSV393330:KSW393334 LCR393330:LCS393334 LMN393330:LMO393334 LWJ393330:LWK393334 MGF393330:MGG393334 MQB393330:MQC393334 MZX393330:MZY393334 NJT393330:NJU393334 NTP393330:NTQ393334 ODL393330:ODM393334 ONH393330:ONI393334 OXD393330:OXE393334 PGZ393330:PHA393334 PQV393330:PQW393334 QAR393330:QAS393334 QKN393330:QKO393334 QUJ393330:QUK393334 REF393330:REG393334 ROB393330:ROC393334 RXX393330:RXY393334 SHT393330:SHU393334 SRP393330:SRQ393334 TBL393330:TBM393334 TLH393330:TLI393334 TVD393330:TVE393334 UEZ393330:UFA393334 UOV393330:UOW393334 UYR393330:UYS393334 VIN393330:VIO393334 VSJ393330:VSK393334 WCF393330:WCG393334 WMB393330:WMC393334 WVX393330:WVY393334 P458866:Q458870 JK458866:JL458870 TH458866:TI458870 ADD458866:ADE458870 AMZ458866:ANA458870 AWV458866:AWW458870 BGR458866:BGS458870 BQN458866:BQO458870 CAJ458866:CAK458870 CKF458866:CKG458870 CUB458866:CUC458870 DDX458866:DDY458870 DNT458866:DNU458870 DXP458866:DXQ458870 EHL458866:EHM458870 ERH458866:ERI458870 FBD458866:FBE458870 FKZ458866:FLA458870 FUV458866:FUW458870 GER458866:GES458870 GON458866:GOO458870 GYJ458866:GYK458870 HIF458866:HIG458870 HSB458866:HSC458870 IBX458866:IBY458870 ILT458866:ILU458870 IVP458866:IVQ458870 JFL458866:JFM458870 JPH458866:JPI458870 JZD458866:JZE458870 KIZ458866:KJA458870 KSV458866:KSW458870 LCR458866:LCS458870 LMN458866:LMO458870 LWJ458866:LWK458870 MGF458866:MGG458870 MQB458866:MQC458870 MZX458866:MZY458870 NJT458866:NJU458870 NTP458866:NTQ458870 ODL458866:ODM458870 ONH458866:ONI458870 OXD458866:OXE458870 PGZ458866:PHA458870 PQV458866:PQW458870 QAR458866:QAS458870 QKN458866:QKO458870 QUJ458866:QUK458870 REF458866:REG458870 ROB458866:ROC458870 RXX458866:RXY458870 SHT458866:SHU458870 SRP458866:SRQ458870 TBL458866:TBM458870 TLH458866:TLI458870 TVD458866:TVE458870 UEZ458866:UFA458870 UOV458866:UOW458870 UYR458866:UYS458870 VIN458866:VIO458870 VSJ458866:VSK458870 WCF458866:WCG458870 WMB458866:WMC458870 WVX458866:WVY458870 P524402:Q524406 JK524402:JL524406 TH524402:TI524406 ADD524402:ADE524406 AMZ524402:ANA524406 AWV524402:AWW524406 BGR524402:BGS524406 BQN524402:BQO524406 CAJ524402:CAK524406 CKF524402:CKG524406 CUB524402:CUC524406 DDX524402:DDY524406 DNT524402:DNU524406 DXP524402:DXQ524406 EHL524402:EHM524406 ERH524402:ERI524406 FBD524402:FBE524406 FKZ524402:FLA524406 FUV524402:FUW524406 GER524402:GES524406 GON524402:GOO524406 GYJ524402:GYK524406 HIF524402:HIG524406 HSB524402:HSC524406 IBX524402:IBY524406 ILT524402:ILU524406 IVP524402:IVQ524406 JFL524402:JFM524406 JPH524402:JPI524406 JZD524402:JZE524406 KIZ524402:KJA524406 KSV524402:KSW524406 LCR524402:LCS524406 LMN524402:LMO524406 LWJ524402:LWK524406 MGF524402:MGG524406 MQB524402:MQC524406 MZX524402:MZY524406 NJT524402:NJU524406 NTP524402:NTQ524406 ODL524402:ODM524406 ONH524402:ONI524406 OXD524402:OXE524406 PGZ524402:PHA524406 PQV524402:PQW524406 QAR524402:QAS524406 QKN524402:QKO524406 QUJ524402:QUK524406 REF524402:REG524406 ROB524402:ROC524406 RXX524402:RXY524406 SHT524402:SHU524406 SRP524402:SRQ524406 TBL524402:TBM524406 TLH524402:TLI524406 TVD524402:TVE524406 UEZ524402:UFA524406 UOV524402:UOW524406 UYR524402:UYS524406 VIN524402:VIO524406 VSJ524402:VSK524406 WCF524402:WCG524406 WMB524402:WMC524406 WVX524402:WVY524406 P589938:Q589942 JK589938:JL589942 TH589938:TI589942 ADD589938:ADE589942 AMZ589938:ANA589942 AWV589938:AWW589942 BGR589938:BGS589942 BQN589938:BQO589942 CAJ589938:CAK589942 CKF589938:CKG589942 CUB589938:CUC589942 DDX589938:DDY589942 DNT589938:DNU589942 DXP589938:DXQ589942 EHL589938:EHM589942 ERH589938:ERI589942 FBD589938:FBE589942 FKZ589938:FLA589942 FUV589938:FUW589942 GER589938:GES589942 GON589938:GOO589942 GYJ589938:GYK589942 HIF589938:HIG589942 HSB589938:HSC589942 IBX589938:IBY589942 ILT589938:ILU589942 IVP589938:IVQ589942 JFL589938:JFM589942 JPH589938:JPI589942 JZD589938:JZE589942 KIZ589938:KJA589942 KSV589938:KSW589942 LCR589938:LCS589942 LMN589938:LMO589942 LWJ589938:LWK589942 MGF589938:MGG589942 MQB589938:MQC589942 MZX589938:MZY589942 NJT589938:NJU589942 NTP589938:NTQ589942 ODL589938:ODM589942 ONH589938:ONI589942 OXD589938:OXE589942 PGZ589938:PHA589942 PQV589938:PQW589942 QAR589938:QAS589942 QKN589938:QKO589942 QUJ589938:QUK589942 REF589938:REG589942 ROB589938:ROC589942 RXX589938:RXY589942 SHT589938:SHU589942 SRP589938:SRQ589942 TBL589938:TBM589942 TLH589938:TLI589942 TVD589938:TVE589942 UEZ589938:UFA589942 UOV589938:UOW589942 UYR589938:UYS589942 VIN589938:VIO589942 VSJ589938:VSK589942 WCF589938:WCG589942 WMB589938:WMC589942 WVX589938:WVY589942 P655474:Q655478 JK655474:JL655478 TH655474:TI655478 ADD655474:ADE655478 AMZ655474:ANA655478 AWV655474:AWW655478 BGR655474:BGS655478 BQN655474:BQO655478 CAJ655474:CAK655478 CKF655474:CKG655478 CUB655474:CUC655478 DDX655474:DDY655478 DNT655474:DNU655478 DXP655474:DXQ655478 EHL655474:EHM655478 ERH655474:ERI655478 FBD655474:FBE655478 FKZ655474:FLA655478 FUV655474:FUW655478 GER655474:GES655478 GON655474:GOO655478 GYJ655474:GYK655478 HIF655474:HIG655478 HSB655474:HSC655478 IBX655474:IBY655478 ILT655474:ILU655478 IVP655474:IVQ655478 JFL655474:JFM655478 JPH655474:JPI655478 JZD655474:JZE655478 KIZ655474:KJA655478 KSV655474:KSW655478 LCR655474:LCS655478 LMN655474:LMO655478 LWJ655474:LWK655478 MGF655474:MGG655478 MQB655474:MQC655478 MZX655474:MZY655478 NJT655474:NJU655478 NTP655474:NTQ655478 ODL655474:ODM655478 ONH655474:ONI655478 OXD655474:OXE655478 PGZ655474:PHA655478 PQV655474:PQW655478 QAR655474:QAS655478 QKN655474:QKO655478 QUJ655474:QUK655478 REF655474:REG655478 ROB655474:ROC655478 RXX655474:RXY655478 SHT655474:SHU655478 SRP655474:SRQ655478 TBL655474:TBM655478 TLH655474:TLI655478 TVD655474:TVE655478 UEZ655474:UFA655478 UOV655474:UOW655478 UYR655474:UYS655478 VIN655474:VIO655478 VSJ655474:VSK655478 WCF655474:WCG655478 WMB655474:WMC655478 WVX655474:WVY655478 P721010:Q721014 JK721010:JL721014 TH721010:TI721014 ADD721010:ADE721014 AMZ721010:ANA721014 AWV721010:AWW721014 BGR721010:BGS721014 BQN721010:BQO721014 CAJ721010:CAK721014 CKF721010:CKG721014 CUB721010:CUC721014 DDX721010:DDY721014 DNT721010:DNU721014 DXP721010:DXQ721014 EHL721010:EHM721014 ERH721010:ERI721014 FBD721010:FBE721014 FKZ721010:FLA721014 FUV721010:FUW721014 GER721010:GES721014 GON721010:GOO721014 GYJ721010:GYK721014 HIF721010:HIG721014 HSB721010:HSC721014 IBX721010:IBY721014 ILT721010:ILU721014 IVP721010:IVQ721014 JFL721010:JFM721014 JPH721010:JPI721014 JZD721010:JZE721014 KIZ721010:KJA721014 KSV721010:KSW721014 LCR721010:LCS721014 LMN721010:LMO721014 LWJ721010:LWK721014 MGF721010:MGG721014 MQB721010:MQC721014 MZX721010:MZY721014 NJT721010:NJU721014 NTP721010:NTQ721014 ODL721010:ODM721014 ONH721010:ONI721014 OXD721010:OXE721014 PGZ721010:PHA721014 PQV721010:PQW721014 QAR721010:QAS721014 QKN721010:QKO721014 QUJ721010:QUK721014 REF721010:REG721014 ROB721010:ROC721014 RXX721010:RXY721014 SHT721010:SHU721014 SRP721010:SRQ721014 TBL721010:TBM721014 TLH721010:TLI721014 TVD721010:TVE721014 UEZ721010:UFA721014 UOV721010:UOW721014 UYR721010:UYS721014 VIN721010:VIO721014 VSJ721010:VSK721014 WCF721010:WCG721014 WMB721010:WMC721014 WVX721010:WVY721014 P786546:Q786550 JK786546:JL786550 TH786546:TI786550 ADD786546:ADE786550 AMZ786546:ANA786550 AWV786546:AWW786550 BGR786546:BGS786550 BQN786546:BQO786550 CAJ786546:CAK786550 CKF786546:CKG786550 CUB786546:CUC786550 DDX786546:DDY786550 DNT786546:DNU786550 DXP786546:DXQ786550 EHL786546:EHM786550 ERH786546:ERI786550 FBD786546:FBE786550 FKZ786546:FLA786550 FUV786546:FUW786550 GER786546:GES786550 GON786546:GOO786550 GYJ786546:GYK786550 HIF786546:HIG786550 HSB786546:HSC786550 IBX786546:IBY786550 ILT786546:ILU786550 IVP786546:IVQ786550 JFL786546:JFM786550 JPH786546:JPI786550 JZD786546:JZE786550 KIZ786546:KJA786550 KSV786546:KSW786550 LCR786546:LCS786550 LMN786546:LMO786550 LWJ786546:LWK786550 MGF786546:MGG786550 MQB786546:MQC786550 MZX786546:MZY786550 NJT786546:NJU786550 NTP786546:NTQ786550 ODL786546:ODM786550 ONH786546:ONI786550 OXD786546:OXE786550 PGZ786546:PHA786550 PQV786546:PQW786550 QAR786546:QAS786550 QKN786546:QKO786550 QUJ786546:QUK786550 REF786546:REG786550 ROB786546:ROC786550 RXX786546:RXY786550 SHT786546:SHU786550 SRP786546:SRQ786550 TBL786546:TBM786550 TLH786546:TLI786550 TVD786546:TVE786550 UEZ786546:UFA786550 UOV786546:UOW786550 UYR786546:UYS786550 VIN786546:VIO786550 VSJ786546:VSK786550 WCF786546:WCG786550 WMB786546:WMC786550 WVX786546:WVY786550 P852082:Q852086 JK852082:JL852086 TH852082:TI852086 ADD852082:ADE852086 AMZ852082:ANA852086 AWV852082:AWW852086 BGR852082:BGS852086 BQN852082:BQO852086 CAJ852082:CAK852086 CKF852082:CKG852086 CUB852082:CUC852086 DDX852082:DDY852086 DNT852082:DNU852086 DXP852082:DXQ852086 EHL852082:EHM852086 ERH852082:ERI852086 FBD852082:FBE852086 FKZ852082:FLA852086 FUV852082:FUW852086 GER852082:GES852086 GON852082:GOO852086 GYJ852082:GYK852086 HIF852082:HIG852086 HSB852082:HSC852086 IBX852082:IBY852086 ILT852082:ILU852086 IVP852082:IVQ852086 JFL852082:JFM852086 JPH852082:JPI852086 JZD852082:JZE852086 KIZ852082:KJA852086 KSV852082:KSW852086 LCR852082:LCS852086 LMN852082:LMO852086 LWJ852082:LWK852086 MGF852082:MGG852086 MQB852082:MQC852086 MZX852082:MZY852086 NJT852082:NJU852086 NTP852082:NTQ852086 ODL852082:ODM852086 ONH852082:ONI852086 OXD852082:OXE852086 PGZ852082:PHA852086 PQV852082:PQW852086 QAR852082:QAS852086 QKN852082:QKO852086 QUJ852082:QUK852086 REF852082:REG852086 ROB852082:ROC852086 RXX852082:RXY852086 SHT852082:SHU852086 SRP852082:SRQ852086 TBL852082:TBM852086 TLH852082:TLI852086 TVD852082:TVE852086 UEZ852082:UFA852086 UOV852082:UOW852086 UYR852082:UYS852086 VIN852082:VIO852086 VSJ852082:VSK852086 WCF852082:WCG852086 WMB852082:WMC852086 WVX852082:WVY852086 P917618:Q917622 JK917618:JL917622 TH917618:TI917622 ADD917618:ADE917622 AMZ917618:ANA917622 AWV917618:AWW917622 BGR917618:BGS917622 BQN917618:BQO917622 CAJ917618:CAK917622 CKF917618:CKG917622 CUB917618:CUC917622 DDX917618:DDY917622 DNT917618:DNU917622 DXP917618:DXQ917622 EHL917618:EHM917622 ERH917618:ERI917622 FBD917618:FBE917622 FKZ917618:FLA917622 FUV917618:FUW917622 GER917618:GES917622 GON917618:GOO917622 GYJ917618:GYK917622 HIF917618:HIG917622 HSB917618:HSC917622 IBX917618:IBY917622 ILT917618:ILU917622 IVP917618:IVQ917622 JFL917618:JFM917622 JPH917618:JPI917622 JZD917618:JZE917622 KIZ917618:KJA917622 KSV917618:KSW917622 LCR917618:LCS917622 LMN917618:LMO917622 LWJ917618:LWK917622 MGF917618:MGG917622 MQB917618:MQC917622 MZX917618:MZY917622 NJT917618:NJU917622 NTP917618:NTQ917622 ODL917618:ODM917622 ONH917618:ONI917622 OXD917618:OXE917622 PGZ917618:PHA917622 PQV917618:PQW917622 QAR917618:QAS917622 QKN917618:QKO917622 QUJ917618:QUK917622 REF917618:REG917622 ROB917618:ROC917622 RXX917618:RXY917622 SHT917618:SHU917622 SRP917618:SRQ917622 TBL917618:TBM917622 TLH917618:TLI917622 TVD917618:TVE917622 UEZ917618:UFA917622 UOV917618:UOW917622 UYR917618:UYS917622 VIN917618:VIO917622 VSJ917618:VSK917622 WCF917618:WCG917622 WMB917618:WMC917622 WVX917618:WVY917622 P983154:Q983158 JK983154:JL983158 TH983154:TI983158 ADD983154:ADE983158 AMZ983154:ANA983158 AWV983154:AWW983158 BGR983154:BGS983158 BQN983154:BQO983158 CAJ983154:CAK983158 CKF983154:CKG983158 CUB983154:CUC983158 DDX983154:DDY983158 DNT983154:DNU983158 DXP983154:DXQ983158 EHL983154:EHM983158 ERH983154:ERI983158 FBD983154:FBE983158 FKZ983154:FLA983158 FUV983154:FUW983158 GER983154:GES983158 GON983154:GOO983158 GYJ983154:GYK983158 HIF983154:HIG983158 HSB983154:HSC983158 IBX983154:IBY983158 ILT983154:ILU983158 IVP983154:IVQ983158 JFL983154:JFM983158 JPH983154:JPI983158 JZD983154:JZE983158 KIZ983154:KJA983158 KSV983154:KSW983158 LCR983154:LCS983158 LMN983154:LMO983158 LWJ983154:LWK983158 MGF983154:MGG983158 MQB983154:MQC983158 MZX983154:MZY983158 NJT983154:NJU983158 NTP983154:NTQ983158 ODL983154:ODM983158 ONH983154:ONI983158 OXD983154:OXE983158 PGZ983154:PHA983158 PQV983154:PQW983158 QAR983154:QAS983158 QKN983154:QKO983158 QUJ983154:QUK983158 REF983154:REG983158 ROB983154:ROC983158 RXX983154:RXY983158 SHT983154:SHU983158 SRP983154:SRQ983158 TBL983154:TBM983158 TLH983154:TLI983158 TVD983154:TVE983158 UEZ983154:UFA983158 UOV983154:UOW983158 UYR983154:UYS983158 VIN983154:VIO983158 VSJ983154:VSK983158 WCF983154:WCG983158 WMB983154:WMC983158 WVX983154:WVY983158 WVT983154:WVU983158 JG110:JH114 TD110:TE114 ACZ110:ADA114 AMV110:AMW114 AWR110:AWS114 BGN110:BGO114 BQJ110:BQK114 CAF110:CAG114 CKB110:CKC114 CTX110:CTY114 DDT110:DDU114 DNP110:DNQ114 DXL110:DXM114 EHH110:EHI114 ERD110:ERE114 FAZ110:FBA114 FKV110:FKW114 FUR110:FUS114 GEN110:GEO114 GOJ110:GOK114 GYF110:GYG114 HIB110:HIC114 HRX110:HRY114 IBT110:IBU114 ILP110:ILQ114 IVL110:IVM114 JFH110:JFI114 JPD110:JPE114 JYZ110:JZA114 KIV110:KIW114 KSR110:KSS114 LCN110:LCO114 LMJ110:LMK114 LWF110:LWG114 MGB110:MGC114 MPX110:MPY114 MZT110:MZU114 NJP110:NJQ114 NTL110:NTM114 ODH110:ODI114 OND110:ONE114 OWZ110:OXA114 PGV110:PGW114 PQR110:PQS114 QAN110:QAO114 QKJ110:QKK114 QUF110:QUG114 REB110:REC114 RNX110:RNY114 RXT110:RXU114 SHP110:SHQ114 SRL110:SRM114 TBH110:TBI114 TLD110:TLE114 TUZ110:TVA114 UEV110:UEW114 UOR110:UOS114 UYN110:UYO114 VIJ110:VIK114 VSF110:VSG114 WCB110:WCC114 WLX110:WLY114 WVT110:WVU114 L65650:M65654 JG65650:JH65654 TD65650:TE65654 ACZ65650:ADA65654 AMV65650:AMW65654 AWR65650:AWS65654 BGN65650:BGO65654 BQJ65650:BQK65654 CAF65650:CAG65654 CKB65650:CKC65654 CTX65650:CTY65654 DDT65650:DDU65654 DNP65650:DNQ65654 DXL65650:DXM65654 EHH65650:EHI65654 ERD65650:ERE65654 FAZ65650:FBA65654 FKV65650:FKW65654 FUR65650:FUS65654 GEN65650:GEO65654 GOJ65650:GOK65654 GYF65650:GYG65654 HIB65650:HIC65654 HRX65650:HRY65654 IBT65650:IBU65654 ILP65650:ILQ65654 IVL65650:IVM65654 JFH65650:JFI65654 JPD65650:JPE65654 JYZ65650:JZA65654 KIV65650:KIW65654 KSR65650:KSS65654 LCN65650:LCO65654 LMJ65650:LMK65654 LWF65650:LWG65654 MGB65650:MGC65654 MPX65650:MPY65654 MZT65650:MZU65654 NJP65650:NJQ65654 NTL65650:NTM65654 ODH65650:ODI65654 OND65650:ONE65654 OWZ65650:OXA65654 PGV65650:PGW65654 PQR65650:PQS65654 QAN65650:QAO65654 QKJ65650:QKK65654 QUF65650:QUG65654 REB65650:REC65654 RNX65650:RNY65654 RXT65650:RXU65654 SHP65650:SHQ65654 SRL65650:SRM65654 TBH65650:TBI65654 TLD65650:TLE65654 TUZ65650:TVA65654 UEV65650:UEW65654 UOR65650:UOS65654 UYN65650:UYO65654 VIJ65650:VIK65654 VSF65650:VSG65654 WCB65650:WCC65654 WLX65650:WLY65654 WVT65650:WVU65654 L131186:M131190 JG131186:JH131190 TD131186:TE131190 ACZ131186:ADA131190 AMV131186:AMW131190 AWR131186:AWS131190 BGN131186:BGO131190 BQJ131186:BQK131190 CAF131186:CAG131190 CKB131186:CKC131190 CTX131186:CTY131190 DDT131186:DDU131190 DNP131186:DNQ131190 DXL131186:DXM131190 EHH131186:EHI131190 ERD131186:ERE131190 FAZ131186:FBA131190 FKV131186:FKW131190 FUR131186:FUS131190 GEN131186:GEO131190 GOJ131186:GOK131190 GYF131186:GYG131190 HIB131186:HIC131190 HRX131186:HRY131190 IBT131186:IBU131190 ILP131186:ILQ131190 IVL131186:IVM131190 JFH131186:JFI131190 JPD131186:JPE131190 JYZ131186:JZA131190 KIV131186:KIW131190 KSR131186:KSS131190 LCN131186:LCO131190 LMJ131186:LMK131190 LWF131186:LWG131190 MGB131186:MGC131190 MPX131186:MPY131190 MZT131186:MZU131190 NJP131186:NJQ131190 NTL131186:NTM131190 ODH131186:ODI131190 OND131186:ONE131190 OWZ131186:OXA131190 PGV131186:PGW131190 PQR131186:PQS131190 QAN131186:QAO131190 QKJ131186:QKK131190 QUF131186:QUG131190 REB131186:REC131190 RNX131186:RNY131190 RXT131186:RXU131190 SHP131186:SHQ131190 SRL131186:SRM131190 TBH131186:TBI131190 TLD131186:TLE131190 TUZ131186:TVA131190 UEV131186:UEW131190 UOR131186:UOS131190 UYN131186:UYO131190 VIJ131186:VIK131190 VSF131186:VSG131190 WCB131186:WCC131190 WLX131186:WLY131190 WVT131186:WVU131190 L196722:M196726 JG196722:JH196726 TD196722:TE196726 ACZ196722:ADA196726 AMV196722:AMW196726 AWR196722:AWS196726 BGN196722:BGO196726 BQJ196722:BQK196726 CAF196722:CAG196726 CKB196722:CKC196726 CTX196722:CTY196726 DDT196722:DDU196726 DNP196722:DNQ196726 DXL196722:DXM196726 EHH196722:EHI196726 ERD196722:ERE196726 FAZ196722:FBA196726 FKV196722:FKW196726 FUR196722:FUS196726 GEN196722:GEO196726 GOJ196722:GOK196726 GYF196722:GYG196726 HIB196722:HIC196726 HRX196722:HRY196726 IBT196722:IBU196726 ILP196722:ILQ196726 IVL196722:IVM196726 JFH196722:JFI196726 JPD196722:JPE196726 JYZ196722:JZA196726 KIV196722:KIW196726 KSR196722:KSS196726 LCN196722:LCO196726 LMJ196722:LMK196726 LWF196722:LWG196726 MGB196722:MGC196726 MPX196722:MPY196726 MZT196722:MZU196726 NJP196722:NJQ196726 NTL196722:NTM196726 ODH196722:ODI196726 OND196722:ONE196726 OWZ196722:OXA196726 PGV196722:PGW196726 PQR196722:PQS196726 QAN196722:QAO196726 QKJ196722:QKK196726 QUF196722:QUG196726 REB196722:REC196726 RNX196722:RNY196726 RXT196722:RXU196726 SHP196722:SHQ196726 SRL196722:SRM196726 TBH196722:TBI196726 TLD196722:TLE196726 TUZ196722:TVA196726 UEV196722:UEW196726 UOR196722:UOS196726 UYN196722:UYO196726 VIJ196722:VIK196726 VSF196722:VSG196726 WCB196722:WCC196726 WLX196722:WLY196726 WVT196722:WVU196726 L262258:M262262 JG262258:JH262262 TD262258:TE262262 ACZ262258:ADA262262 AMV262258:AMW262262 AWR262258:AWS262262 BGN262258:BGO262262 BQJ262258:BQK262262 CAF262258:CAG262262 CKB262258:CKC262262 CTX262258:CTY262262 DDT262258:DDU262262 DNP262258:DNQ262262 DXL262258:DXM262262 EHH262258:EHI262262 ERD262258:ERE262262 FAZ262258:FBA262262 FKV262258:FKW262262 FUR262258:FUS262262 GEN262258:GEO262262 GOJ262258:GOK262262 GYF262258:GYG262262 HIB262258:HIC262262 HRX262258:HRY262262 IBT262258:IBU262262 ILP262258:ILQ262262 IVL262258:IVM262262 JFH262258:JFI262262 JPD262258:JPE262262 JYZ262258:JZA262262 KIV262258:KIW262262 KSR262258:KSS262262 LCN262258:LCO262262 LMJ262258:LMK262262 LWF262258:LWG262262 MGB262258:MGC262262 MPX262258:MPY262262 MZT262258:MZU262262 NJP262258:NJQ262262 NTL262258:NTM262262 ODH262258:ODI262262 OND262258:ONE262262 OWZ262258:OXA262262 PGV262258:PGW262262 PQR262258:PQS262262 QAN262258:QAO262262 QKJ262258:QKK262262 QUF262258:QUG262262 REB262258:REC262262 RNX262258:RNY262262 RXT262258:RXU262262 SHP262258:SHQ262262 SRL262258:SRM262262 TBH262258:TBI262262 TLD262258:TLE262262 TUZ262258:TVA262262 UEV262258:UEW262262 UOR262258:UOS262262 UYN262258:UYO262262 VIJ262258:VIK262262 VSF262258:VSG262262 WCB262258:WCC262262 WLX262258:WLY262262 WVT262258:WVU262262 L327794:M327798 JG327794:JH327798 TD327794:TE327798 ACZ327794:ADA327798 AMV327794:AMW327798 AWR327794:AWS327798 BGN327794:BGO327798 BQJ327794:BQK327798 CAF327794:CAG327798 CKB327794:CKC327798 CTX327794:CTY327798 DDT327794:DDU327798 DNP327794:DNQ327798 DXL327794:DXM327798 EHH327794:EHI327798 ERD327794:ERE327798 FAZ327794:FBA327798 FKV327794:FKW327798 FUR327794:FUS327798 GEN327794:GEO327798 GOJ327794:GOK327798 GYF327794:GYG327798 HIB327794:HIC327798 HRX327794:HRY327798 IBT327794:IBU327798 ILP327794:ILQ327798 IVL327794:IVM327798 JFH327794:JFI327798 JPD327794:JPE327798 JYZ327794:JZA327798 KIV327794:KIW327798 KSR327794:KSS327798 LCN327794:LCO327798 LMJ327794:LMK327798 LWF327794:LWG327798 MGB327794:MGC327798 MPX327794:MPY327798 MZT327794:MZU327798 NJP327794:NJQ327798 NTL327794:NTM327798 ODH327794:ODI327798 OND327794:ONE327798 OWZ327794:OXA327798 PGV327794:PGW327798 PQR327794:PQS327798 QAN327794:QAO327798 QKJ327794:QKK327798 QUF327794:QUG327798 REB327794:REC327798 RNX327794:RNY327798 RXT327794:RXU327798 SHP327794:SHQ327798 SRL327794:SRM327798 TBH327794:TBI327798 TLD327794:TLE327798 TUZ327794:TVA327798 UEV327794:UEW327798 UOR327794:UOS327798 UYN327794:UYO327798 VIJ327794:VIK327798 VSF327794:VSG327798 WCB327794:WCC327798 WLX327794:WLY327798 WVT327794:WVU327798 L393330:M393334 JG393330:JH393334 TD393330:TE393334 ACZ393330:ADA393334 AMV393330:AMW393334 AWR393330:AWS393334 BGN393330:BGO393334 BQJ393330:BQK393334 CAF393330:CAG393334 CKB393330:CKC393334 CTX393330:CTY393334 DDT393330:DDU393334 DNP393330:DNQ393334 DXL393330:DXM393334 EHH393330:EHI393334 ERD393330:ERE393334 FAZ393330:FBA393334 FKV393330:FKW393334 FUR393330:FUS393334 GEN393330:GEO393334 GOJ393330:GOK393334 GYF393330:GYG393334 HIB393330:HIC393334 HRX393330:HRY393334 IBT393330:IBU393334 ILP393330:ILQ393334 IVL393330:IVM393334 JFH393330:JFI393334 JPD393330:JPE393334 JYZ393330:JZA393334 KIV393330:KIW393334 KSR393330:KSS393334 LCN393330:LCO393334 LMJ393330:LMK393334 LWF393330:LWG393334 MGB393330:MGC393334 MPX393330:MPY393334 MZT393330:MZU393334 NJP393330:NJQ393334 NTL393330:NTM393334 ODH393330:ODI393334 OND393330:ONE393334 OWZ393330:OXA393334 PGV393330:PGW393334 PQR393330:PQS393334 QAN393330:QAO393334 QKJ393330:QKK393334 QUF393330:QUG393334 REB393330:REC393334 RNX393330:RNY393334 RXT393330:RXU393334 SHP393330:SHQ393334 SRL393330:SRM393334 TBH393330:TBI393334 TLD393330:TLE393334 TUZ393330:TVA393334 UEV393330:UEW393334 UOR393330:UOS393334 UYN393330:UYO393334 VIJ393330:VIK393334 VSF393330:VSG393334 WCB393330:WCC393334 WLX393330:WLY393334 WVT393330:WVU393334 L458866:M458870 JG458866:JH458870 TD458866:TE458870 ACZ458866:ADA458870 AMV458866:AMW458870 AWR458866:AWS458870 BGN458866:BGO458870 BQJ458866:BQK458870 CAF458866:CAG458870 CKB458866:CKC458870 CTX458866:CTY458870 DDT458866:DDU458870 DNP458866:DNQ458870 DXL458866:DXM458870 EHH458866:EHI458870 ERD458866:ERE458870 FAZ458866:FBA458870 FKV458866:FKW458870 FUR458866:FUS458870 GEN458866:GEO458870 GOJ458866:GOK458870 GYF458866:GYG458870 HIB458866:HIC458870 HRX458866:HRY458870 IBT458866:IBU458870 ILP458866:ILQ458870 IVL458866:IVM458870 JFH458866:JFI458870 JPD458866:JPE458870 JYZ458866:JZA458870 KIV458866:KIW458870 KSR458866:KSS458870 LCN458866:LCO458870 LMJ458866:LMK458870 LWF458866:LWG458870 MGB458866:MGC458870 MPX458866:MPY458870 MZT458866:MZU458870 NJP458866:NJQ458870 NTL458866:NTM458870 ODH458866:ODI458870 OND458866:ONE458870 OWZ458866:OXA458870 PGV458866:PGW458870 PQR458866:PQS458870 QAN458866:QAO458870 QKJ458866:QKK458870 QUF458866:QUG458870 REB458866:REC458870 RNX458866:RNY458870 RXT458866:RXU458870 SHP458866:SHQ458870 SRL458866:SRM458870 TBH458866:TBI458870 TLD458866:TLE458870 TUZ458866:TVA458870 UEV458866:UEW458870 UOR458866:UOS458870 UYN458866:UYO458870 VIJ458866:VIK458870 VSF458866:VSG458870 WCB458866:WCC458870 WLX458866:WLY458870 WVT458866:WVU458870 L524402:M524406 JG524402:JH524406 TD524402:TE524406 ACZ524402:ADA524406 AMV524402:AMW524406 AWR524402:AWS524406 BGN524402:BGO524406 BQJ524402:BQK524406 CAF524402:CAG524406 CKB524402:CKC524406 CTX524402:CTY524406 DDT524402:DDU524406 DNP524402:DNQ524406 DXL524402:DXM524406 EHH524402:EHI524406 ERD524402:ERE524406 FAZ524402:FBA524406 FKV524402:FKW524406 FUR524402:FUS524406 GEN524402:GEO524406 GOJ524402:GOK524406 GYF524402:GYG524406 HIB524402:HIC524406 HRX524402:HRY524406 IBT524402:IBU524406 ILP524402:ILQ524406 IVL524402:IVM524406 JFH524402:JFI524406 JPD524402:JPE524406 JYZ524402:JZA524406 KIV524402:KIW524406 KSR524402:KSS524406 LCN524402:LCO524406 LMJ524402:LMK524406 LWF524402:LWG524406 MGB524402:MGC524406 MPX524402:MPY524406 MZT524402:MZU524406 NJP524402:NJQ524406 NTL524402:NTM524406 ODH524402:ODI524406 OND524402:ONE524406 OWZ524402:OXA524406 PGV524402:PGW524406 PQR524402:PQS524406 QAN524402:QAO524406 QKJ524402:QKK524406 QUF524402:QUG524406 REB524402:REC524406 RNX524402:RNY524406 RXT524402:RXU524406 SHP524402:SHQ524406 SRL524402:SRM524406 TBH524402:TBI524406 TLD524402:TLE524406 TUZ524402:TVA524406 UEV524402:UEW524406 UOR524402:UOS524406 UYN524402:UYO524406 VIJ524402:VIK524406 VSF524402:VSG524406 WCB524402:WCC524406 WLX524402:WLY524406 WVT524402:WVU524406 L589938:M589942 JG589938:JH589942 TD589938:TE589942 ACZ589938:ADA589942 AMV589938:AMW589942 AWR589938:AWS589942 BGN589938:BGO589942 BQJ589938:BQK589942 CAF589938:CAG589942 CKB589938:CKC589942 CTX589938:CTY589942 DDT589938:DDU589942 DNP589938:DNQ589942 DXL589938:DXM589942 EHH589938:EHI589942 ERD589938:ERE589942 FAZ589938:FBA589942 FKV589938:FKW589942 FUR589938:FUS589942 GEN589938:GEO589942 GOJ589938:GOK589942 GYF589938:GYG589942 HIB589938:HIC589942 HRX589938:HRY589942 IBT589938:IBU589942 ILP589938:ILQ589942 IVL589938:IVM589942 JFH589938:JFI589942 JPD589938:JPE589942 JYZ589938:JZA589942 KIV589938:KIW589942 KSR589938:KSS589942 LCN589938:LCO589942 LMJ589938:LMK589942 LWF589938:LWG589942 MGB589938:MGC589942 MPX589938:MPY589942 MZT589938:MZU589942 NJP589938:NJQ589942 NTL589938:NTM589942 ODH589938:ODI589942 OND589938:ONE589942 OWZ589938:OXA589942 PGV589938:PGW589942 PQR589938:PQS589942 QAN589938:QAO589942 QKJ589938:QKK589942 QUF589938:QUG589942 REB589938:REC589942 RNX589938:RNY589942 RXT589938:RXU589942 SHP589938:SHQ589942 SRL589938:SRM589942 TBH589938:TBI589942 TLD589938:TLE589942 TUZ589938:TVA589942 UEV589938:UEW589942 UOR589938:UOS589942 UYN589938:UYO589942 VIJ589938:VIK589942 VSF589938:VSG589942 WCB589938:WCC589942 WLX589938:WLY589942 WVT589938:WVU589942 L655474:M655478 JG655474:JH655478 TD655474:TE655478 ACZ655474:ADA655478 AMV655474:AMW655478 AWR655474:AWS655478 BGN655474:BGO655478 BQJ655474:BQK655478 CAF655474:CAG655478 CKB655474:CKC655478 CTX655474:CTY655478 DDT655474:DDU655478 DNP655474:DNQ655478 DXL655474:DXM655478 EHH655474:EHI655478 ERD655474:ERE655478 FAZ655474:FBA655478 FKV655474:FKW655478 FUR655474:FUS655478 GEN655474:GEO655478 GOJ655474:GOK655478 GYF655474:GYG655478 HIB655474:HIC655478 HRX655474:HRY655478 IBT655474:IBU655478 ILP655474:ILQ655478 IVL655474:IVM655478 JFH655474:JFI655478 JPD655474:JPE655478 JYZ655474:JZA655478 KIV655474:KIW655478 KSR655474:KSS655478 LCN655474:LCO655478 LMJ655474:LMK655478 LWF655474:LWG655478 MGB655474:MGC655478 MPX655474:MPY655478 MZT655474:MZU655478 NJP655474:NJQ655478 NTL655474:NTM655478 ODH655474:ODI655478 OND655474:ONE655478 OWZ655474:OXA655478 PGV655474:PGW655478 PQR655474:PQS655478 QAN655474:QAO655478 QKJ655474:QKK655478 QUF655474:QUG655478 REB655474:REC655478 RNX655474:RNY655478 RXT655474:RXU655478 SHP655474:SHQ655478 SRL655474:SRM655478 TBH655474:TBI655478 TLD655474:TLE655478 TUZ655474:TVA655478 UEV655474:UEW655478 UOR655474:UOS655478 UYN655474:UYO655478 VIJ655474:VIK655478 VSF655474:VSG655478 WCB655474:WCC655478 WLX655474:WLY655478 WVT655474:WVU655478 L721010:M721014 JG721010:JH721014 TD721010:TE721014 ACZ721010:ADA721014 AMV721010:AMW721014 AWR721010:AWS721014 BGN721010:BGO721014 BQJ721010:BQK721014 CAF721010:CAG721014 CKB721010:CKC721014 CTX721010:CTY721014 DDT721010:DDU721014 DNP721010:DNQ721014 DXL721010:DXM721014 EHH721010:EHI721014 ERD721010:ERE721014 FAZ721010:FBA721014 FKV721010:FKW721014 FUR721010:FUS721014 GEN721010:GEO721014 GOJ721010:GOK721014 GYF721010:GYG721014 HIB721010:HIC721014 HRX721010:HRY721014 IBT721010:IBU721014 ILP721010:ILQ721014 IVL721010:IVM721014 JFH721010:JFI721014 JPD721010:JPE721014 JYZ721010:JZA721014 KIV721010:KIW721014 KSR721010:KSS721014 LCN721010:LCO721014 LMJ721010:LMK721014 LWF721010:LWG721014 MGB721010:MGC721014 MPX721010:MPY721014 MZT721010:MZU721014 NJP721010:NJQ721014 NTL721010:NTM721014 ODH721010:ODI721014 OND721010:ONE721014 OWZ721010:OXA721014 PGV721010:PGW721014 PQR721010:PQS721014 QAN721010:QAO721014 QKJ721010:QKK721014 QUF721010:QUG721014 REB721010:REC721014 RNX721010:RNY721014 RXT721010:RXU721014 SHP721010:SHQ721014 SRL721010:SRM721014 TBH721010:TBI721014 TLD721010:TLE721014 TUZ721010:TVA721014 UEV721010:UEW721014 UOR721010:UOS721014 UYN721010:UYO721014 VIJ721010:VIK721014 VSF721010:VSG721014 WCB721010:WCC721014 WLX721010:WLY721014 WVT721010:WVU721014 L786546:M786550 JG786546:JH786550 TD786546:TE786550 ACZ786546:ADA786550 AMV786546:AMW786550 AWR786546:AWS786550 BGN786546:BGO786550 BQJ786546:BQK786550 CAF786546:CAG786550 CKB786546:CKC786550 CTX786546:CTY786550 DDT786546:DDU786550 DNP786546:DNQ786550 DXL786546:DXM786550 EHH786546:EHI786550 ERD786546:ERE786550 FAZ786546:FBA786550 FKV786546:FKW786550 FUR786546:FUS786550 GEN786546:GEO786550 GOJ786546:GOK786550 GYF786546:GYG786550 HIB786546:HIC786550 HRX786546:HRY786550 IBT786546:IBU786550 ILP786546:ILQ786550 IVL786546:IVM786550 JFH786546:JFI786550 JPD786546:JPE786550 JYZ786546:JZA786550 KIV786546:KIW786550 KSR786546:KSS786550 LCN786546:LCO786550 LMJ786546:LMK786550 LWF786546:LWG786550 MGB786546:MGC786550 MPX786546:MPY786550 MZT786546:MZU786550 NJP786546:NJQ786550 NTL786546:NTM786550 ODH786546:ODI786550 OND786546:ONE786550 OWZ786546:OXA786550 PGV786546:PGW786550 PQR786546:PQS786550 QAN786546:QAO786550 QKJ786546:QKK786550 QUF786546:QUG786550 REB786546:REC786550 RNX786546:RNY786550 RXT786546:RXU786550 SHP786546:SHQ786550 SRL786546:SRM786550 TBH786546:TBI786550 TLD786546:TLE786550 TUZ786546:TVA786550 UEV786546:UEW786550 UOR786546:UOS786550 UYN786546:UYO786550 VIJ786546:VIK786550 VSF786546:VSG786550 WCB786546:WCC786550 WLX786546:WLY786550 WVT786546:WVU786550 L852082:M852086 JG852082:JH852086 TD852082:TE852086 ACZ852082:ADA852086 AMV852082:AMW852086 AWR852082:AWS852086 BGN852082:BGO852086 BQJ852082:BQK852086 CAF852082:CAG852086 CKB852082:CKC852086 CTX852082:CTY852086 DDT852082:DDU852086 DNP852082:DNQ852086 DXL852082:DXM852086 EHH852082:EHI852086 ERD852082:ERE852086 FAZ852082:FBA852086 FKV852082:FKW852086 FUR852082:FUS852086 GEN852082:GEO852086 GOJ852082:GOK852086 GYF852082:GYG852086 HIB852082:HIC852086 HRX852082:HRY852086 IBT852082:IBU852086 ILP852082:ILQ852086 IVL852082:IVM852086 JFH852082:JFI852086 JPD852082:JPE852086 JYZ852082:JZA852086 KIV852082:KIW852086 KSR852082:KSS852086 LCN852082:LCO852086 LMJ852082:LMK852086 LWF852082:LWG852086 MGB852082:MGC852086 MPX852082:MPY852086 MZT852082:MZU852086 NJP852082:NJQ852086 NTL852082:NTM852086 ODH852082:ODI852086 OND852082:ONE852086 OWZ852082:OXA852086 PGV852082:PGW852086 PQR852082:PQS852086 QAN852082:QAO852086 QKJ852082:QKK852086 QUF852082:QUG852086 REB852082:REC852086 RNX852082:RNY852086 RXT852082:RXU852086 SHP852082:SHQ852086 SRL852082:SRM852086 TBH852082:TBI852086 TLD852082:TLE852086 TUZ852082:TVA852086 UEV852082:UEW852086 UOR852082:UOS852086 UYN852082:UYO852086 VIJ852082:VIK852086 VSF852082:VSG852086 WCB852082:WCC852086 WLX852082:WLY852086 WVT852082:WVU852086 L917618:M917622 JG917618:JH917622 TD917618:TE917622 ACZ917618:ADA917622 AMV917618:AMW917622 AWR917618:AWS917622 BGN917618:BGO917622 BQJ917618:BQK917622 CAF917618:CAG917622 CKB917618:CKC917622 CTX917618:CTY917622 DDT917618:DDU917622 DNP917618:DNQ917622 DXL917618:DXM917622 EHH917618:EHI917622 ERD917618:ERE917622 FAZ917618:FBA917622 FKV917618:FKW917622 FUR917618:FUS917622 GEN917618:GEO917622 GOJ917618:GOK917622 GYF917618:GYG917622 HIB917618:HIC917622 HRX917618:HRY917622 IBT917618:IBU917622 ILP917618:ILQ917622 IVL917618:IVM917622 JFH917618:JFI917622 JPD917618:JPE917622 JYZ917618:JZA917622 KIV917618:KIW917622 KSR917618:KSS917622 LCN917618:LCO917622 LMJ917618:LMK917622 LWF917618:LWG917622 MGB917618:MGC917622 MPX917618:MPY917622 MZT917618:MZU917622 NJP917618:NJQ917622 NTL917618:NTM917622 ODH917618:ODI917622 OND917618:ONE917622 OWZ917618:OXA917622 PGV917618:PGW917622 PQR917618:PQS917622 QAN917618:QAO917622 QKJ917618:QKK917622 QUF917618:QUG917622 REB917618:REC917622 RNX917618:RNY917622 RXT917618:RXU917622 SHP917618:SHQ917622 SRL917618:SRM917622 TBH917618:TBI917622 TLD917618:TLE917622 TUZ917618:TVA917622 UEV917618:UEW917622 UOR917618:UOS917622 UYN917618:UYO917622 VIJ917618:VIK917622 VSF917618:VSG917622 WCB917618:WCC917622 WLX917618:WLY917622 WVT917618:WVU917622 L983154:M983158 JG983154:JH983158 TD983154:TE983158 ACZ983154:ADA983158 AMV983154:AMW983158 AWR983154:AWS983158 BGN983154:BGO983158 BQJ983154:BQK983158 CAF983154:CAG983158 CKB983154:CKC983158 CTX983154:CTY983158 DDT983154:DDU983158 DNP983154:DNQ983158 DXL983154:DXM983158 EHH983154:EHI983158 ERD983154:ERE983158 FAZ983154:FBA983158 FKV983154:FKW983158 FUR983154:FUS983158 GEN983154:GEO983158 GOJ983154:GOK983158 GYF983154:GYG983158 HIB983154:HIC983158 HRX983154:HRY983158 IBT983154:IBU983158 ILP983154:ILQ983158 IVL983154:IVM983158 JFH983154:JFI983158 JPD983154:JPE983158 JYZ983154:JZA983158 KIV983154:KIW983158 KSR983154:KSS983158 LCN983154:LCO983158 LMJ983154:LMK983158 LWF983154:LWG983158 MGB983154:MGC983158 MPX983154:MPY983158 MZT983154:MZU983158 NJP983154:NJQ983158 NTL983154:NTM983158 ODH983154:ODI983158 OND983154:ONE983158 OWZ983154:OXA983158 PGV983154:PGW983158 PQR983154:PQS983158 QAN983154:QAO983158 QKJ983154:QKK983158 QUF983154:QUG983158 REB983154:REC983158 RNX983154:RNY983158 RXT983154:RXU983158 SHP983154:SHQ983158 SRL983154:SRM983158 TBH983154:TBI983158 TLD983154:TLE983158 TUZ983154:TVA983158 UEV983154:UEW983158 UOR983154:UOS983158 UYN983154:UYO983158 VIJ983154:VIK983158 VSF983154:VSG983158 WCB983154:WCC983158" xr:uid="{5C9FDF4B-FF16-4513-9E80-50A04FD65DDC}">
      <formula1>Meses_2022</formula1>
    </dataValidation>
    <dataValidation type="custom" showInputMessage="1" showErrorMessage="1" errorTitle="Aportes" error="Sólo se puede marcar una alternativa" promptTitle="Aportes" prompt="Marque con una X mayúscula" sqref="G215 WVO983260 WLS983260 WBW983260 VSA983260 VIE983260 UYI983260 UOM983260 UEQ983260 TUU983260 TKY983260 TBC983260 SRG983260 SHK983260 RXO983260 RNS983260 RDW983260 QUA983260 QKE983260 QAI983260 PQM983260 PGQ983260 OWU983260 OMY983260 ODC983260 NTG983260 NJK983260 MZO983260 MPS983260 MFW983260 LWA983260 LME983260 LCI983260 KSM983260 KIQ983260 JYU983260 JOY983260 JFC983260 IVG983260 ILK983260 IBO983260 HRS983260 HHW983260 GYA983260 GOE983260 GEI983260 FUM983260 FKQ983260 FAU983260 EQY983260 EHC983260 DXG983260 DNK983260 DDO983260 CTS983260 CJW983260 CAA983260 BQE983260 BGI983260 AWM983260 AMQ983260 ACU983260 SY983260 JB983260 G983260 WVO917724 WLS917724 WBW917724 VSA917724 VIE917724 UYI917724 UOM917724 UEQ917724 TUU917724 TKY917724 TBC917724 SRG917724 SHK917724 RXO917724 RNS917724 RDW917724 QUA917724 QKE917724 QAI917724 PQM917724 PGQ917724 OWU917724 OMY917724 ODC917724 NTG917724 NJK917724 MZO917724 MPS917724 MFW917724 LWA917724 LME917724 LCI917724 KSM917724 KIQ917724 JYU917724 JOY917724 JFC917724 IVG917724 ILK917724 IBO917724 HRS917724 HHW917724 GYA917724 GOE917724 GEI917724 FUM917724 FKQ917724 FAU917724 EQY917724 EHC917724 DXG917724 DNK917724 DDO917724 CTS917724 CJW917724 CAA917724 BQE917724 BGI917724 AWM917724 AMQ917724 ACU917724 SY917724 JB917724 G917724 WVO852188 WLS852188 WBW852188 VSA852188 VIE852188 UYI852188 UOM852188 UEQ852188 TUU852188 TKY852188 TBC852188 SRG852188 SHK852188 RXO852188 RNS852188 RDW852188 QUA852188 QKE852188 QAI852188 PQM852188 PGQ852188 OWU852188 OMY852188 ODC852188 NTG852188 NJK852188 MZO852188 MPS852188 MFW852188 LWA852188 LME852188 LCI852188 KSM852188 KIQ852188 JYU852188 JOY852188 JFC852188 IVG852188 ILK852188 IBO852188 HRS852188 HHW852188 GYA852188 GOE852188 GEI852188 FUM852188 FKQ852188 FAU852188 EQY852188 EHC852188 DXG852188 DNK852188 DDO852188 CTS852188 CJW852188 CAA852188 BQE852188 BGI852188 AWM852188 AMQ852188 ACU852188 SY852188 JB852188 G852188 WVO786652 WLS786652 WBW786652 VSA786652 VIE786652 UYI786652 UOM786652 UEQ786652 TUU786652 TKY786652 TBC786652 SRG786652 SHK786652 RXO786652 RNS786652 RDW786652 QUA786652 QKE786652 QAI786652 PQM786652 PGQ786652 OWU786652 OMY786652 ODC786652 NTG786652 NJK786652 MZO786652 MPS786652 MFW786652 LWA786652 LME786652 LCI786652 KSM786652 KIQ786652 JYU786652 JOY786652 JFC786652 IVG786652 ILK786652 IBO786652 HRS786652 HHW786652 GYA786652 GOE786652 GEI786652 FUM786652 FKQ786652 FAU786652 EQY786652 EHC786652 DXG786652 DNK786652 DDO786652 CTS786652 CJW786652 CAA786652 BQE786652 BGI786652 AWM786652 AMQ786652 ACU786652 SY786652 JB786652 G786652 WVO721116 WLS721116 WBW721116 VSA721116 VIE721116 UYI721116 UOM721116 UEQ721116 TUU721116 TKY721116 TBC721116 SRG721116 SHK721116 RXO721116 RNS721116 RDW721116 QUA721116 QKE721116 QAI721116 PQM721116 PGQ721116 OWU721116 OMY721116 ODC721116 NTG721116 NJK721116 MZO721116 MPS721116 MFW721116 LWA721116 LME721116 LCI721116 KSM721116 KIQ721116 JYU721116 JOY721116 JFC721116 IVG721116 ILK721116 IBO721116 HRS721116 HHW721116 GYA721116 GOE721116 GEI721116 FUM721116 FKQ721116 FAU721116 EQY721116 EHC721116 DXG721116 DNK721116 DDO721116 CTS721116 CJW721116 CAA721116 BQE721116 BGI721116 AWM721116 AMQ721116 ACU721116 SY721116 JB721116 G721116 WVO655580 WLS655580 WBW655580 VSA655580 VIE655580 UYI655580 UOM655580 UEQ655580 TUU655580 TKY655580 TBC655580 SRG655580 SHK655580 RXO655580 RNS655580 RDW655580 QUA655580 QKE655580 QAI655580 PQM655580 PGQ655580 OWU655580 OMY655580 ODC655580 NTG655580 NJK655580 MZO655580 MPS655580 MFW655580 LWA655580 LME655580 LCI655580 KSM655580 KIQ655580 JYU655580 JOY655580 JFC655580 IVG655580 ILK655580 IBO655580 HRS655580 HHW655580 GYA655580 GOE655580 GEI655580 FUM655580 FKQ655580 FAU655580 EQY655580 EHC655580 DXG655580 DNK655580 DDO655580 CTS655580 CJW655580 CAA655580 BQE655580 BGI655580 AWM655580 AMQ655580 ACU655580 SY655580 JB655580 G655580 WVO590044 WLS590044 WBW590044 VSA590044 VIE590044 UYI590044 UOM590044 UEQ590044 TUU590044 TKY590044 TBC590044 SRG590044 SHK590044 RXO590044 RNS590044 RDW590044 QUA590044 QKE590044 QAI590044 PQM590044 PGQ590044 OWU590044 OMY590044 ODC590044 NTG590044 NJK590044 MZO590044 MPS590044 MFW590044 LWA590044 LME590044 LCI590044 KSM590044 KIQ590044 JYU590044 JOY590044 JFC590044 IVG590044 ILK590044 IBO590044 HRS590044 HHW590044 GYA590044 GOE590044 GEI590044 FUM590044 FKQ590044 FAU590044 EQY590044 EHC590044 DXG590044 DNK590044 DDO590044 CTS590044 CJW590044 CAA590044 BQE590044 BGI590044 AWM590044 AMQ590044 ACU590044 SY590044 JB590044 G590044 WVO524508 WLS524508 WBW524508 VSA524508 VIE524508 UYI524508 UOM524508 UEQ524508 TUU524508 TKY524508 TBC524508 SRG524508 SHK524508 RXO524508 RNS524508 RDW524508 QUA524508 QKE524508 QAI524508 PQM524508 PGQ524508 OWU524508 OMY524508 ODC524508 NTG524508 NJK524508 MZO524508 MPS524508 MFW524508 LWA524508 LME524508 LCI524508 KSM524508 KIQ524508 JYU524508 JOY524508 JFC524508 IVG524508 ILK524508 IBO524508 HRS524508 HHW524508 GYA524508 GOE524508 GEI524508 FUM524508 FKQ524508 FAU524508 EQY524508 EHC524508 DXG524508 DNK524508 DDO524508 CTS524508 CJW524508 CAA524508 BQE524508 BGI524508 AWM524508 AMQ524508 ACU524508 SY524508 JB524508 G524508 WVO458972 WLS458972 WBW458972 VSA458972 VIE458972 UYI458972 UOM458972 UEQ458972 TUU458972 TKY458972 TBC458972 SRG458972 SHK458972 RXO458972 RNS458972 RDW458972 QUA458972 QKE458972 QAI458972 PQM458972 PGQ458972 OWU458972 OMY458972 ODC458972 NTG458972 NJK458972 MZO458972 MPS458972 MFW458972 LWA458972 LME458972 LCI458972 KSM458972 KIQ458972 JYU458972 JOY458972 JFC458972 IVG458972 ILK458972 IBO458972 HRS458972 HHW458972 GYA458972 GOE458972 GEI458972 FUM458972 FKQ458972 FAU458972 EQY458972 EHC458972 DXG458972 DNK458972 DDO458972 CTS458972 CJW458972 CAA458972 BQE458972 BGI458972 AWM458972 AMQ458972 ACU458972 SY458972 JB458972 G458972 WVO393436 WLS393436 WBW393436 VSA393436 VIE393436 UYI393436 UOM393436 UEQ393436 TUU393436 TKY393436 TBC393436 SRG393436 SHK393436 RXO393436 RNS393436 RDW393436 QUA393436 QKE393436 QAI393436 PQM393436 PGQ393436 OWU393436 OMY393436 ODC393436 NTG393436 NJK393436 MZO393436 MPS393436 MFW393436 LWA393436 LME393436 LCI393436 KSM393436 KIQ393436 JYU393436 JOY393436 JFC393436 IVG393436 ILK393436 IBO393436 HRS393436 HHW393436 GYA393436 GOE393436 GEI393436 FUM393436 FKQ393436 FAU393436 EQY393436 EHC393436 DXG393436 DNK393436 DDO393436 CTS393436 CJW393436 CAA393436 BQE393436 BGI393436 AWM393436 AMQ393436 ACU393436 SY393436 JB393436 G393436 WVO327900 WLS327900 WBW327900 VSA327900 VIE327900 UYI327900 UOM327900 UEQ327900 TUU327900 TKY327900 TBC327900 SRG327900 SHK327900 RXO327900 RNS327900 RDW327900 QUA327900 QKE327900 QAI327900 PQM327900 PGQ327900 OWU327900 OMY327900 ODC327900 NTG327900 NJK327900 MZO327900 MPS327900 MFW327900 LWA327900 LME327900 LCI327900 KSM327900 KIQ327900 JYU327900 JOY327900 JFC327900 IVG327900 ILK327900 IBO327900 HRS327900 HHW327900 GYA327900 GOE327900 GEI327900 FUM327900 FKQ327900 FAU327900 EQY327900 EHC327900 DXG327900 DNK327900 DDO327900 CTS327900 CJW327900 CAA327900 BQE327900 BGI327900 AWM327900 AMQ327900 ACU327900 SY327900 JB327900 G327900 WVO262364 WLS262364 WBW262364 VSA262364 VIE262364 UYI262364 UOM262364 UEQ262364 TUU262364 TKY262364 TBC262364 SRG262364 SHK262364 RXO262364 RNS262364 RDW262364 QUA262364 QKE262364 QAI262364 PQM262364 PGQ262364 OWU262364 OMY262364 ODC262364 NTG262364 NJK262364 MZO262364 MPS262364 MFW262364 LWA262364 LME262364 LCI262364 KSM262364 KIQ262364 JYU262364 JOY262364 JFC262364 IVG262364 ILK262364 IBO262364 HRS262364 HHW262364 GYA262364 GOE262364 GEI262364 FUM262364 FKQ262364 FAU262364 EQY262364 EHC262364 DXG262364 DNK262364 DDO262364 CTS262364 CJW262364 CAA262364 BQE262364 BGI262364 AWM262364 AMQ262364 ACU262364 SY262364 JB262364 G262364 WVO196828 WLS196828 WBW196828 VSA196828 VIE196828 UYI196828 UOM196828 UEQ196828 TUU196828 TKY196828 TBC196828 SRG196828 SHK196828 RXO196828 RNS196828 RDW196828 QUA196828 QKE196828 QAI196828 PQM196828 PGQ196828 OWU196828 OMY196828 ODC196828 NTG196828 NJK196828 MZO196828 MPS196828 MFW196828 LWA196828 LME196828 LCI196828 KSM196828 KIQ196828 JYU196828 JOY196828 JFC196828 IVG196828 ILK196828 IBO196828 HRS196828 HHW196828 GYA196828 GOE196828 GEI196828 FUM196828 FKQ196828 FAU196828 EQY196828 EHC196828 DXG196828 DNK196828 DDO196828 CTS196828 CJW196828 CAA196828 BQE196828 BGI196828 AWM196828 AMQ196828 ACU196828 SY196828 JB196828 G196828 WVO131292 WLS131292 WBW131292 VSA131292 VIE131292 UYI131292 UOM131292 UEQ131292 TUU131292 TKY131292 TBC131292 SRG131292 SHK131292 RXO131292 RNS131292 RDW131292 QUA131292 QKE131292 QAI131292 PQM131292 PGQ131292 OWU131292 OMY131292 ODC131292 NTG131292 NJK131292 MZO131292 MPS131292 MFW131292 LWA131292 LME131292 LCI131292 KSM131292 KIQ131292 JYU131292 JOY131292 JFC131292 IVG131292 ILK131292 IBO131292 HRS131292 HHW131292 GYA131292 GOE131292 GEI131292 FUM131292 FKQ131292 FAU131292 EQY131292 EHC131292 DXG131292 DNK131292 DDO131292 CTS131292 CJW131292 CAA131292 BQE131292 BGI131292 AWM131292 AMQ131292 ACU131292 SY131292 JB131292 G131292 WVO65756 WLS65756 WBW65756 VSA65756 VIE65756 UYI65756 UOM65756 UEQ65756 TUU65756 TKY65756 TBC65756 SRG65756 SHK65756 RXO65756 RNS65756 RDW65756 QUA65756 QKE65756 QAI65756 PQM65756 PGQ65756 OWU65756 OMY65756 ODC65756 NTG65756 NJK65756 MZO65756 MPS65756 MFW65756 LWA65756 LME65756 LCI65756 KSM65756 KIQ65756 JYU65756 JOY65756 JFC65756 IVG65756 ILK65756 IBO65756 HRS65756 HHW65756 GYA65756 GOE65756 GEI65756 FUM65756 FKQ65756 FAU65756 EQY65756 EHC65756 DXG65756 DNK65756 DDO65756 CTS65756 CJW65756 CAA65756 BQE65756 BGI65756 AWM65756 AMQ65756 ACU65756 SY65756 JB65756 G65756 WVO215 WLS215 WBW215 VSA215 VIE215 UYI215 UOM215 UEQ215 TUU215 TKY215 TBC215 SRG215 SHK215 RXO215 RNS215 RDW215 QUA215 QKE215 QAI215 PQM215 PGQ215 OWU215 OMY215 ODC215 NTG215 NJK215 MZO215 MPS215 MFW215 LWA215 LME215 LCI215 KSM215 KIQ215 JYU215 JOY215 JFC215 IVG215 ILK215 IBO215 HRS215 HHW215 GYA215 GOE215 GEI215 FUM215 FKQ215 FAU215 EQY215 EHC215 DXG215 DNK215 DDO215 CTS215 CJW215 CAA215 BQE215 BGI215 AWM215 AMQ215 ACU215 SY215 JB215" xr:uid="{2E25CCF0-2BA5-468A-9628-B2185AA57BF2}">
      <formula1>$I$215&lt;&gt;"X"</formula1>
    </dataValidation>
    <dataValidation type="list" allowBlank="1" showInputMessage="1" showErrorMessage="1" errorTitle="N° de talleres" error="Debe ingresar un 5" promptTitle="N° de talleres" prompt="Se debe identificar con un 5_x000a_" sqref="WVJ983142 ST98 ACP98 AML98 AWH98 BGD98 BPZ98 BZV98 CJR98 CTN98 DDJ98 DNF98 DXB98 EGX98 EQT98 FAP98 FKL98 FUH98 GED98 GNZ98 GXV98 HHR98 HRN98 IBJ98 ILF98 IVB98 JEX98 JOT98 JYP98 KIL98 KSH98 LCD98 LLZ98 LVV98 MFR98 MPN98 MZJ98 NJF98 NTB98 OCX98 OMT98 OWP98 PGL98 PQH98 QAD98 QJZ98 QTV98 RDR98 RNN98 RXJ98 SHF98 SRB98 TAX98 TKT98 TUP98 UEL98 UOH98 UYD98 VHZ98 VRV98 WBR98 WLN98 WVJ98 B65638 ST65638 ACP65638 AML65638 AWH65638 BGD65638 BPZ65638 BZV65638 CJR65638 CTN65638 DDJ65638 DNF65638 DXB65638 EGX65638 EQT65638 FAP65638 FKL65638 FUH65638 GED65638 GNZ65638 GXV65638 HHR65638 HRN65638 IBJ65638 ILF65638 IVB65638 JEX65638 JOT65638 JYP65638 KIL65638 KSH65638 LCD65638 LLZ65638 LVV65638 MFR65638 MPN65638 MZJ65638 NJF65638 NTB65638 OCX65638 OMT65638 OWP65638 PGL65638 PQH65638 QAD65638 QJZ65638 QTV65638 RDR65638 RNN65638 RXJ65638 SHF65638 SRB65638 TAX65638 TKT65638 TUP65638 UEL65638 UOH65638 UYD65638 VHZ65638 VRV65638 WBR65638 WLN65638 WVJ65638 B131174 ST131174 ACP131174 AML131174 AWH131174 BGD131174 BPZ131174 BZV131174 CJR131174 CTN131174 DDJ131174 DNF131174 DXB131174 EGX131174 EQT131174 FAP131174 FKL131174 FUH131174 GED131174 GNZ131174 GXV131174 HHR131174 HRN131174 IBJ131174 ILF131174 IVB131174 JEX131174 JOT131174 JYP131174 KIL131174 KSH131174 LCD131174 LLZ131174 LVV131174 MFR131174 MPN131174 MZJ131174 NJF131174 NTB131174 OCX131174 OMT131174 OWP131174 PGL131174 PQH131174 QAD131174 QJZ131174 QTV131174 RDR131174 RNN131174 RXJ131174 SHF131174 SRB131174 TAX131174 TKT131174 TUP131174 UEL131174 UOH131174 UYD131174 VHZ131174 VRV131174 WBR131174 WLN131174 WVJ131174 B196710 ST196710 ACP196710 AML196710 AWH196710 BGD196710 BPZ196710 BZV196710 CJR196710 CTN196710 DDJ196710 DNF196710 DXB196710 EGX196710 EQT196710 FAP196710 FKL196710 FUH196710 GED196710 GNZ196710 GXV196710 HHR196710 HRN196710 IBJ196710 ILF196710 IVB196710 JEX196710 JOT196710 JYP196710 KIL196710 KSH196710 LCD196710 LLZ196710 LVV196710 MFR196710 MPN196710 MZJ196710 NJF196710 NTB196710 OCX196710 OMT196710 OWP196710 PGL196710 PQH196710 QAD196710 QJZ196710 QTV196710 RDR196710 RNN196710 RXJ196710 SHF196710 SRB196710 TAX196710 TKT196710 TUP196710 UEL196710 UOH196710 UYD196710 VHZ196710 VRV196710 WBR196710 WLN196710 WVJ196710 B262246 ST262246 ACP262246 AML262246 AWH262246 BGD262246 BPZ262246 BZV262246 CJR262246 CTN262246 DDJ262246 DNF262246 DXB262246 EGX262246 EQT262246 FAP262246 FKL262246 FUH262246 GED262246 GNZ262246 GXV262246 HHR262246 HRN262246 IBJ262246 ILF262246 IVB262246 JEX262246 JOT262246 JYP262246 KIL262246 KSH262246 LCD262246 LLZ262246 LVV262246 MFR262246 MPN262246 MZJ262246 NJF262246 NTB262246 OCX262246 OMT262246 OWP262246 PGL262246 PQH262246 QAD262246 QJZ262246 QTV262246 RDR262246 RNN262246 RXJ262246 SHF262246 SRB262246 TAX262246 TKT262246 TUP262246 UEL262246 UOH262246 UYD262246 VHZ262246 VRV262246 WBR262246 WLN262246 WVJ262246 B327782 ST327782 ACP327782 AML327782 AWH327782 BGD327782 BPZ327782 BZV327782 CJR327782 CTN327782 DDJ327782 DNF327782 DXB327782 EGX327782 EQT327782 FAP327782 FKL327782 FUH327782 GED327782 GNZ327782 GXV327782 HHR327782 HRN327782 IBJ327782 ILF327782 IVB327782 JEX327782 JOT327782 JYP327782 KIL327782 KSH327782 LCD327782 LLZ327782 LVV327782 MFR327782 MPN327782 MZJ327782 NJF327782 NTB327782 OCX327782 OMT327782 OWP327782 PGL327782 PQH327782 QAD327782 QJZ327782 QTV327782 RDR327782 RNN327782 RXJ327782 SHF327782 SRB327782 TAX327782 TKT327782 TUP327782 UEL327782 UOH327782 UYD327782 VHZ327782 VRV327782 WBR327782 WLN327782 WVJ327782 B393318 ST393318 ACP393318 AML393318 AWH393318 BGD393318 BPZ393318 BZV393318 CJR393318 CTN393318 DDJ393318 DNF393318 DXB393318 EGX393318 EQT393318 FAP393318 FKL393318 FUH393318 GED393318 GNZ393318 GXV393318 HHR393318 HRN393318 IBJ393318 ILF393318 IVB393318 JEX393318 JOT393318 JYP393318 KIL393318 KSH393318 LCD393318 LLZ393318 LVV393318 MFR393318 MPN393318 MZJ393318 NJF393318 NTB393318 OCX393318 OMT393318 OWP393318 PGL393318 PQH393318 QAD393318 QJZ393318 QTV393318 RDR393318 RNN393318 RXJ393318 SHF393318 SRB393318 TAX393318 TKT393318 TUP393318 UEL393318 UOH393318 UYD393318 VHZ393318 VRV393318 WBR393318 WLN393318 WVJ393318 B458854 ST458854 ACP458854 AML458854 AWH458854 BGD458854 BPZ458854 BZV458854 CJR458854 CTN458854 DDJ458854 DNF458854 DXB458854 EGX458854 EQT458854 FAP458854 FKL458854 FUH458854 GED458854 GNZ458854 GXV458854 HHR458854 HRN458854 IBJ458854 ILF458854 IVB458854 JEX458854 JOT458854 JYP458854 KIL458854 KSH458854 LCD458854 LLZ458854 LVV458854 MFR458854 MPN458854 MZJ458854 NJF458854 NTB458854 OCX458854 OMT458854 OWP458854 PGL458854 PQH458854 QAD458854 QJZ458854 QTV458854 RDR458854 RNN458854 RXJ458854 SHF458854 SRB458854 TAX458854 TKT458854 TUP458854 UEL458854 UOH458854 UYD458854 VHZ458854 VRV458854 WBR458854 WLN458854 WVJ458854 B524390 ST524390 ACP524390 AML524390 AWH524390 BGD524390 BPZ524390 BZV524390 CJR524390 CTN524390 DDJ524390 DNF524390 DXB524390 EGX524390 EQT524390 FAP524390 FKL524390 FUH524390 GED524390 GNZ524390 GXV524390 HHR524390 HRN524390 IBJ524390 ILF524390 IVB524390 JEX524390 JOT524390 JYP524390 KIL524390 KSH524390 LCD524390 LLZ524390 LVV524390 MFR524390 MPN524390 MZJ524390 NJF524390 NTB524390 OCX524390 OMT524390 OWP524390 PGL524390 PQH524390 QAD524390 QJZ524390 QTV524390 RDR524390 RNN524390 RXJ524390 SHF524390 SRB524390 TAX524390 TKT524390 TUP524390 UEL524390 UOH524390 UYD524390 VHZ524390 VRV524390 WBR524390 WLN524390 WVJ524390 B589926 ST589926 ACP589926 AML589926 AWH589926 BGD589926 BPZ589926 BZV589926 CJR589926 CTN589926 DDJ589926 DNF589926 DXB589926 EGX589926 EQT589926 FAP589926 FKL589926 FUH589926 GED589926 GNZ589926 GXV589926 HHR589926 HRN589926 IBJ589926 ILF589926 IVB589926 JEX589926 JOT589926 JYP589926 KIL589926 KSH589926 LCD589926 LLZ589926 LVV589926 MFR589926 MPN589926 MZJ589926 NJF589926 NTB589926 OCX589926 OMT589926 OWP589926 PGL589926 PQH589926 QAD589926 QJZ589926 QTV589926 RDR589926 RNN589926 RXJ589926 SHF589926 SRB589926 TAX589926 TKT589926 TUP589926 UEL589926 UOH589926 UYD589926 VHZ589926 VRV589926 WBR589926 WLN589926 WVJ589926 B655462 ST655462 ACP655462 AML655462 AWH655462 BGD655462 BPZ655462 BZV655462 CJR655462 CTN655462 DDJ655462 DNF655462 DXB655462 EGX655462 EQT655462 FAP655462 FKL655462 FUH655462 GED655462 GNZ655462 GXV655462 HHR655462 HRN655462 IBJ655462 ILF655462 IVB655462 JEX655462 JOT655462 JYP655462 KIL655462 KSH655462 LCD655462 LLZ655462 LVV655462 MFR655462 MPN655462 MZJ655462 NJF655462 NTB655462 OCX655462 OMT655462 OWP655462 PGL655462 PQH655462 QAD655462 QJZ655462 QTV655462 RDR655462 RNN655462 RXJ655462 SHF655462 SRB655462 TAX655462 TKT655462 TUP655462 UEL655462 UOH655462 UYD655462 VHZ655462 VRV655462 WBR655462 WLN655462 WVJ655462 B720998 ST720998 ACP720998 AML720998 AWH720998 BGD720998 BPZ720998 BZV720998 CJR720998 CTN720998 DDJ720998 DNF720998 DXB720998 EGX720998 EQT720998 FAP720998 FKL720998 FUH720998 GED720998 GNZ720998 GXV720998 HHR720998 HRN720998 IBJ720998 ILF720998 IVB720998 JEX720998 JOT720998 JYP720998 KIL720998 KSH720998 LCD720998 LLZ720998 LVV720998 MFR720998 MPN720998 MZJ720998 NJF720998 NTB720998 OCX720998 OMT720998 OWP720998 PGL720998 PQH720998 QAD720998 QJZ720998 QTV720998 RDR720998 RNN720998 RXJ720998 SHF720998 SRB720998 TAX720998 TKT720998 TUP720998 UEL720998 UOH720998 UYD720998 VHZ720998 VRV720998 WBR720998 WLN720998 WVJ720998 B786534 ST786534 ACP786534 AML786534 AWH786534 BGD786534 BPZ786534 BZV786534 CJR786534 CTN786534 DDJ786534 DNF786534 DXB786534 EGX786534 EQT786534 FAP786534 FKL786534 FUH786534 GED786534 GNZ786534 GXV786534 HHR786534 HRN786534 IBJ786534 ILF786534 IVB786534 JEX786534 JOT786534 JYP786534 KIL786534 KSH786534 LCD786534 LLZ786534 LVV786534 MFR786534 MPN786534 MZJ786534 NJF786534 NTB786534 OCX786534 OMT786534 OWP786534 PGL786534 PQH786534 QAD786534 QJZ786534 QTV786534 RDR786534 RNN786534 RXJ786534 SHF786534 SRB786534 TAX786534 TKT786534 TUP786534 UEL786534 UOH786534 UYD786534 VHZ786534 VRV786534 WBR786534 WLN786534 WVJ786534 B852070 ST852070 ACP852070 AML852070 AWH852070 BGD852070 BPZ852070 BZV852070 CJR852070 CTN852070 DDJ852070 DNF852070 DXB852070 EGX852070 EQT852070 FAP852070 FKL852070 FUH852070 GED852070 GNZ852070 GXV852070 HHR852070 HRN852070 IBJ852070 ILF852070 IVB852070 JEX852070 JOT852070 JYP852070 KIL852070 KSH852070 LCD852070 LLZ852070 LVV852070 MFR852070 MPN852070 MZJ852070 NJF852070 NTB852070 OCX852070 OMT852070 OWP852070 PGL852070 PQH852070 QAD852070 QJZ852070 QTV852070 RDR852070 RNN852070 RXJ852070 SHF852070 SRB852070 TAX852070 TKT852070 TUP852070 UEL852070 UOH852070 UYD852070 VHZ852070 VRV852070 WBR852070 WLN852070 WVJ852070 B917606 ST917606 ACP917606 AML917606 AWH917606 BGD917606 BPZ917606 BZV917606 CJR917606 CTN917606 DDJ917606 DNF917606 DXB917606 EGX917606 EQT917606 FAP917606 FKL917606 FUH917606 GED917606 GNZ917606 GXV917606 HHR917606 HRN917606 IBJ917606 ILF917606 IVB917606 JEX917606 JOT917606 JYP917606 KIL917606 KSH917606 LCD917606 LLZ917606 LVV917606 MFR917606 MPN917606 MZJ917606 NJF917606 NTB917606 OCX917606 OMT917606 OWP917606 PGL917606 PQH917606 QAD917606 QJZ917606 QTV917606 RDR917606 RNN917606 RXJ917606 SHF917606 SRB917606 TAX917606 TKT917606 TUP917606 UEL917606 UOH917606 UYD917606 VHZ917606 VRV917606 WBR917606 WLN917606 WVJ917606 B983142 ST983142 ACP983142 AML983142 AWH983142 BGD983142 BPZ983142 BZV983142 CJR983142 CTN983142 DDJ983142 DNF983142 DXB983142 EGX983142 EQT983142 FAP983142 FKL983142 FUH983142 GED983142 GNZ983142 GXV983142 HHR983142 HRN983142 IBJ983142 ILF983142 IVB983142 JEX983142 JOT983142 JYP983142 KIL983142 KSH983142 LCD983142 LLZ983142 LVV983142 MFR983142 MPN983142 MZJ983142 NJF983142 NTB983142 OCX983142 OMT983142 OWP983142 PGL983142 PQH983142 QAD983142 QJZ983142 QTV983142 RDR983142 RNN983142 RXJ983142 SHF983142 SRB983142 TAX983142 TKT983142 TUP983142 UEL983142 UOH983142 UYD983142 VHZ983142 VRV983142 WBR983142 WLN983142" xr:uid="{FA34D95C-850B-4DC5-987F-08E7CFDE6D84}">
      <formula1>CINCO</formula1>
    </dataValidation>
    <dataValidation type="list" allowBlank="1" showInputMessage="1" showErrorMessage="1" errorTitle="N° de talleres" error="Debe ingresar un 4" promptTitle="N° de talleres" prompt="Se debe identificar con un 4" sqref="WVJ983141 ST97 ACP97 AML97 AWH97 BGD97 BPZ97 BZV97 CJR97 CTN97 DDJ97 DNF97 DXB97 EGX97 EQT97 FAP97 FKL97 FUH97 GED97 GNZ97 GXV97 HHR97 HRN97 IBJ97 ILF97 IVB97 JEX97 JOT97 JYP97 KIL97 KSH97 LCD97 LLZ97 LVV97 MFR97 MPN97 MZJ97 NJF97 NTB97 OCX97 OMT97 OWP97 PGL97 PQH97 QAD97 QJZ97 QTV97 RDR97 RNN97 RXJ97 SHF97 SRB97 TAX97 TKT97 TUP97 UEL97 UOH97 UYD97 VHZ97 VRV97 WBR97 WLN97 WVJ97 B65637 ST65637 ACP65637 AML65637 AWH65637 BGD65637 BPZ65637 BZV65637 CJR65637 CTN65637 DDJ65637 DNF65637 DXB65637 EGX65637 EQT65637 FAP65637 FKL65637 FUH65637 GED65637 GNZ65637 GXV65637 HHR65637 HRN65637 IBJ65637 ILF65637 IVB65637 JEX65637 JOT65637 JYP65637 KIL65637 KSH65637 LCD65637 LLZ65637 LVV65637 MFR65637 MPN65637 MZJ65637 NJF65637 NTB65637 OCX65637 OMT65637 OWP65637 PGL65637 PQH65637 QAD65637 QJZ65637 QTV65637 RDR65637 RNN65637 RXJ65637 SHF65637 SRB65637 TAX65637 TKT65637 TUP65637 UEL65637 UOH65637 UYD65637 VHZ65637 VRV65637 WBR65637 WLN65637 WVJ65637 B131173 ST131173 ACP131173 AML131173 AWH131173 BGD131173 BPZ131173 BZV131173 CJR131173 CTN131173 DDJ131173 DNF131173 DXB131173 EGX131173 EQT131173 FAP131173 FKL131173 FUH131173 GED131173 GNZ131173 GXV131173 HHR131173 HRN131173 IBJ131173 ILF131173 IVB131173 JEX131173 JOT131173 JYP131173 KIL131173 KSH131173 LCD131173 LLZ131173 LVV131173 MFR131173 MPN131173 MZJ131173 NJF131173 NTB131173 OCX131173 OMT131173 OWP131173 PGL131173 PQH131173 QAD131173 QJZ131173 QTV131173 RDR131173 RNN131173 RXJ131173 SHF131173 SRB131173 TAX131173 TKT131173 TUP131173 UEL131173 UOH131173 UYD131173 VHZ131173 VRV131173 WBR131173 WLN131173 WVJ131173 B196709 ST196709 ACP196709 AML196709 AWH196709 BGD196709 BPZ196709 BZV196709 CJR196709 CTN196709 DDJ196709 DNF196709 DXB196709 EGX196709 EQT196709 FAP196709 FKL196709 FUH196709 GED196709 GNZ196709 GXV196709 HHR196709 HRN196709 IBJ196709 ILF196709 IVB196709 JEX196709 JOT196709 JYP196709 KIL196709 KSH196709 LCD196709 LLZ196709 LVV196709 MFR196709 MPN196709 MZJ196709 NJF196709 NTB196709 OCX196709 OMT196709 OWP196709 PGL196709 PQH196709 QAD196709 QJZ196709 QTV196709 RDR196709 RNN196709 RXJ196709 SHF196709 SRB196709 TAX196709 TKT196709 TUP196709 UEL196709 UOH196709 UYD196709 VHZ196709 VRV196709 WBR196709 WLN196709 WVJ196709 B262245 ST262245 ACP262245 AML262245 AWH262245 BGD262245 BPZ262245 BZV262245 CJR262245 CTN262245 DDJ262245 DNF262245 DXB262245 EGX262245 EQT262245 FAP262245 FKL262245 FUH262245 GED262245 GNZ262245 GXV262245 HHR262245 HRN262245 IBJ262245 ILF262245 IVB262245 JEX262245 JOT262245 JYP262245 KIL262245 KSH262245 LCD262245 LLZ262245 LVV262245 MFR262245 MPN262245 MZJ262245 NJF262245 NTB262245 OCX262245 OMT262245 OWP262245 PGL262245 PQH262245 QAD262245 QJZ262245 QTV262245 RDR262245 RNN262245 RXJ262245 SHF262245 SRB262245 TAX262245 TKT262245 TUP262245 UEL262245 UOH262245 UYD262245 VHZ262245 VRV262245 WBR262245 WLN262245 WVJ262245 B327781 ST327781 ACP327781 AML327781 AWH327781 BGD327781 BPZ327781 BZV327781 CJR327781 CTN327781 DDJ327781 DNF327781 DXB327781 EGX327781 EQT327781 FAP327781 FKL327781 FUH327781 GED327781 GNZ327781 GXV327781 HHR327781 HRN327781 IBJ327781 ILF327781 IVB327781 JEX327781 JOT327781 JYP327781 KIL327781 KSH327781 LCD327781 LLZ327781 LVV327781 MFR327781 MPN327781 MZJ327781 NJF327781 NTB327781 OCX327781 OMT327781 OWP327781 PGL327781 PQH327781 QAD327781 QJZ327781 QTV327781 RDR327781 RNN327781 RXJ327781 SHF327781 SRB327781 TAX327781 TKT327781 TUP327781 UEL327781 UOH327781 UYD327781 VHZ327781 VRV327781 WBR327781 WLN327781 WVJ327781 B393317 ST393317 ACP393317 AML393317 AWH393317 BGD393317 BPZ393317 BZV393317 CJR393317 CTN393317 DDJ393317 DNF393317 DXB393317 EGX393317 EQT393317 FAP393317 FKL393317 FUH393317 GED393317 GNZ393317 GXV393317 HHR393317 HRN393317 IBJ393317 ILF393317 IVB393317 JEX393317 JOT393317 JYP393317 KIL393317 KSH393317 LCD393317 LLZ393317 LVV393317 MFR393317 MPN393317 MZJ393317 NJF393317 NTB393317 OCX393317 OMT393317 OWP393317 PGL393317 PQH393317 QAD393317 QJZ393317 QTV393317 RDR393317 RNN393317 RXJ393317 SHF393317 SRB393317 TAX393317 TKT393317 TUP393317 UEL393317 UOH393317 UYD393317 VHZ393317 VRV393317 WBR393317 WLN393317 WVJ393317 B458853 ST458853 ACP458853 AML458853 AWH458853 BGD458853 BPZ458853 BZV458853 CJR458853 CTN458853 DDJ458853 DNF458853 DXB458853 EGX458853 EQT458853 FAP458853 FKL458853 FUH458853 GED458853 GNZ458853 GXV458853 HHR458853 HRN458853 IBJ458853 ILF458853 IVB458853 JEX458853 JOT458853 JYP458853 KIL458853 KSH458853 LCD458853 LLZ458853 LVV458853 MFR458853 MPN458853 MZJ458853 NJF458853 NTB458853 OCX458853 OMT458853 OWP458853 PGL458853 PQH458853 QAD458853 QJZ458853 QTV458853 RDR458853 RNN458853 RXJ458853 SHF458853 SRB458853 TAX458853 TKT458853 TUP458853 UEL458853 UOH458853 UYD458853 VHZ458853 VRV458853 WBR458853 WLN458853 WVJ458853 B524389 ST524389 ACP524389 AML524389 AWH524389 BGD524389 BPZ524389 BZV524389 CJR524389 CTN524389 DDJ524389 DNF524389 DXB524389 EGX524389 EQT524389 FAP524389 FKL524389 FUH524389 GED524389 GNZ524389 GXV524389 HHR524389 HRN524389 IBJ524389 ILF524389 IVB524389 JEX524389 JOT524389 JYP524389 KIL524389 KSH524389 LCD524389 LLZ524389 LVV524389 MFR524389 MPN524389 MZJ524389 NJF524389 NTB524389 OCX524389 OMT524389 OWP524389 PGL524389 PQH524389 QAD524389 QJZ524389 QTV524389 RDR524389 RNN524389 RXJ524389 SHF524389 SRB524389 TAX524389 TKT524389 TUP524389 UEL524389 UOH524389 UYD524389 VHZ524389 VRV524389 WBR524389 WLN524389 WVJ524389 B589925 ST589925 ACP589925 AML589925 AWH589925 BGD589925 BPZ589925 BZV589925 CJR589925 CTN589925 DDJ589925 DNF589925 DXB589925 EGX589925 EQT589925 FAP589925 FKL589925 FUH589925 GED589925 GNZ589925 GXV589925 HHR589925 HRN589925 IBJ589925 ILF589925 IVB589925 JEX589925 JOT589925 JYP589925 KIL589925 KSH589925 LCD589925 LLZ589925 LVV589925 MFR589925 MPN589925 MZJ589925 NJF589925 NTB589925 OCX589925 OMT589925 OWP589925 PGL589925 PQH589925 QAD589925 QJZ589925 QTV589925 RDR589925 RNN589925 RXJ589925 SHF589925 SRB589925 TAX589925 TKT589925 TUP589925 UEL589925 UOH589925 UYD589925 VHZ589925 VRV589925 WBR589925 WLN589925 WVJ589925 B655461 ST655461 ACP655461 AML655461 AWH655461 BGD655461 BPZ655461 BZV655461 CJR655461 CTN655461 DDJ655461 DNF655461 DXB655461 EGX655461 EQT655461 FAP655461 FKL655461 FUH655461 GED655461 GNZ655461 GXV655461 HHR655461 HRN655461 IBJ655461 ILF655461 IVB655461 JEX655461 JOT655461 JYP655461 KIL655461 KSH655461 LCD655461 LLZ655461 LVV655461 MFR655461 MPN655461 MZJ655461 NJF655461 NTB655461 OCX655461 OMT655461 OWP655461 PGL655461 PQH655461 QAD655461 QJZ655461 QTV655461 RDR655461 RNN655461 RXJ655461 SHF655461 SRB655461 TAX655461 TKT655461 TUP655461 UEL655461 UOH655461 UYD655461 VHZ655461 VRV655461 WBR655461 WLN655461 WVJ655461 B720997 ST720997 ACP720997 AML720997 AWH720997 BGD720997 BPZ720997 BZV720997 CJR720997 CTN720997 DDJ720997 DNF720997 DXB720997 EGX720997 EQT720997 FAP720997 FKL720997 FUH720997 GED720997 GNZ720997 GXV720997 HHR720997 HRN720997 IBJ720997 ILF720997 IVB720997 JEX720997 JOT720997 JYP720997 KIL720997 KSH720997 LCD720997 LLZ720997 LVV720997 MFR720997 MPN720997 MZJ720997 NJF720997 NTB720997 OCX720997 OMT720997 OWP720997 PGL720997 PQH720997 QAD720997 QJZ720997 QTV720997 RDR720997 RNN720997 RXJ720997 SHF720997 SRB720997 TAX720997 TKT720997 TUP720997 UEL720997 UOH720997 UYD720997 VHZ720997 VRV720997 WBR720997 WLN720997 WVJ720997 B786533 ST786533 ACP786533 AML786533 AWH786533 BGD786533 BPZ786533 BZV786533 CJR786533 CTN786533 DDJ786533 DNF786533 DXB786533 EGX786533 EQT786533 FAP786533 FKL786533 FUH786533 GED786533 GNZ786533 GXV786533 HHR786533 HRN786533 IBJ786533 ILF786533 IVB786533 JEX786533 JOT786533 JYP786533 KIL786533 KSH786533 LCD786533 LLZ786533 LVV786533 MFR786533 MPN786533 MZJ786533 NJF786533 NTB786533 OCX786533 OMT786533 OWP786533 PGL786533 PQH786533 QAD786533 QJZ786533 QTV786533 RDR786533 RNN786533 RXJ786533 SHF786533 SRB786533 TAX786533 TKT786533 TUP786533 UEL786533 UOH786533 UYD786533 VHZ786533 VRV786533 WBR786533 WLN786533 WVJ786533 B852069 ST852069 ACP852069 AML852069 AWH852069 BGD852069 BPZ852069 BZV852069 CJR852069 CTN852069 DDJ852069 DNF852069 DXB852069 EGX852069 EQT852069 FAP852069 FKL852069 FUH852069 GED852069 GNZ852069 GXV852069 HHR852069 HRN852069 IBJ852069 ILF852069 IVB852069 JEX852069 JOT852069 JYP852069 KIL852069 KSH852069 LCD852069 LLZ852069 LVV852069 MFR852069 MPN852069 MZJ852069 NJF852069 NTB852069 OCX852069 OMT852069 OWP852069 PGL852069 PQH852069 QAD852069 QJZ852069 QTV852069 RDR852069 RNN852069 RXJ852069 SHF852069 SRB852069 TAX852069 TKT852069 TUP852069 UEL852069 UOH852069 UYD852069 VHZ852069 VRV852069 WBR852069 WLN852069 WVJ852069 B917605 ST917605 ACP917605 AML917605 AWH917605 BGD917605 BPZ917605 BZV917605 CJR917605 CTN917605 DDJ917605 DNF917605 DXB917605 EGX917605 EQT917605 FAP917605 FKL917605 FUH917605 GED917605 GNZ917605 GXV917605 HHR917605 HRN917605 IBJ917605 ILF917605 IVB917605 JEX917605 JOT917605 JYP917605 KIL917605 KSH917605 LCD917605 LLZ917605 LVV917605 MFR917605 MPN917605 MZJ917605 NJF917605 NTB917605 OCX917605 OMT917605 OWP917605 PGL917605 PQH917605 QAD917605 QJZ917605 QTV917605 RDR917605 RNN917605 RXJ917605 SHF917605 SRB917605 TAX917605 TKT917605 TUP917605 UEL917605 UOH917605 UYD917605 VHZ917605 VRV917605 WBR917605 WLN917605 WVJ917605 B983141 ST983141 ACP983141 AML983141 AWH983141 BGD983141 BPZ983141 BZV983141 CJR983141 CTN983141 DDJ983141 DNF983141 DXB983141 EGX983141 EQT983141 FAP983141 FKL983141 FUH983141 GED983141 GNZ983141 GXV983141 HHR983141 HRN983141 IBJ983141 ILF983141 IVB983141 JEX983141 JOT983141 JYP983141 KIL983141 KSH983141 LCD983141 LLZ983141 LVV983141 MFR983141 MPN983141 MZJ983141 NJF983141 NTB983141 OCX983141 OMT983141 OWP983141 PGL983141 PQH983141 QAD983141 QJZ983141 QTV983141 RDR983141 RNN983141 RXJ983141 SHF983141 SRB983141 TAX983141 TKT983141 TUP983141 UEL983141 UOH983141 UYD983141 VHZ983141 VRV983141 WBR983141 WLN983141" xr:uid="{963944F5-7F01-4538-B8AF-D53668DCF592}">
      <formula1>CUATRO</formula1>
    </dataValidation>
    <dataValidation type="list" allowBlank="1" showInputMessage="1" showErrorMessage="1" errorTitle="N° de talleres" error="Debe ingresar un 3" promptTitle="N° de talleres" prompt="Se debe identificar con un 3" sqref="WVJ983140 ST96 ACP96 AML96 AWH96 BGD96 BPZ96 BZV96 CJR96 CTN96 DDJ96 DNF96 DXB96 EGX96 EQT96 FAP96 FKL96 FUH96 GED96 GNZ96 GXV96 HHR96 HRN96 IBJ96 ILF96 IVB96 JEX96 JOT96 JYP96 KIL96 KSH96 LCD96 LLZ96 LVV96 MFR96 MPN96 MZJ96 NJF96 NTB96 OCX96 OMT96 OWP96 PGL96 PQH96 QAD96 QJZ96 QTV96 RDR96 RNN96 RXJ96 SHF96 SRB96 TAX96 TKT96 TUP96 UEL96 UOH96 UYD96 VHZ96 VRV96 WBR96 WLN96 WVJ96 B65636 ST65636 ACP65636 AML65636 AWH65636 BGD65636 BPZ65636 BZV65636 CJR65636 CTN65636 DDJ65636 DNF65636 DXB65636 EGX65636 EQT65636 FAP65636 FKL65636 FUH65636 GED65636 GNZ65636 GXV65636 HHR65636 HRN65636 IBJ65636 ILF65636 IVB65636 JEX65636 JOT65636 JYP65636 KIL65636 KSH65636 LCD65636 LLZ65636 LVV65636 MFR65636 MPN65636 MZJ65636 NJF65636 NTB65636 OCX65636 OMT65636 OWP65636 PGL65636 PQH65636 QAD65636 QJZ65636 QTV65636 RDR65636 RNN65636 RXJ65636 SHF65636 SRB65636 TAX65636 TKT65636 TUP65636 UEL65636 UOH65636 UYD65636 VHZ65636 VRV65636 WBR65636 WLN65636 WVJ65636 B131172 ST131172 ACP131172 AML131172 AWH131172 BGD131172 BPZ131172 BZV131172 CJR131172 CTN131172 DDJ131172 DNF131172 DXB131172 EGX131172 EQT131172 FAP131172 FKL131172 FUH131172 GED131172 GNZ131172 GXV131172 HHR131172 HRN131172 IBJ131172 ILF131172 IVB131172 JEX131172 JOT131172 JYP131172 KIL131172 KSH131172 LCD131172 LLZ131172 LVV131172 MFR131172 MPN131172 MZJ131172 NJF131172 NTB131172 OCX131172 OMT131172 OWP131172 PGL131172 PQH131172 QAD131172 QJZ131172 QTV131172 RDR131172 RNN131172 RXJ131172 SHF131172 SRB131172 TAX131172 TKT131172 TUP131172 UEL131172 UOH131172 UYD131172 VHZ131172 VRV131172 WBR131172 WLN131172 WVJ131172 B196708 ST196708 ACP196708 AML196708 AWH196708 BGD196708 BPZ196708 BZV196708 CJR196708 CTN196708 DDJ196708 DNF196708 DXB196708 EGX196708 EQT196708 FAP196708 FKL196708 FUH196708 GED196708 GNZ196708 GXV196708 HHR196708 HRN196708 IBJ196708 ILF196708 IVB196708 JEX196708 JOT196708 JYP196708 KIL196708 KSH196708 LCD196708 LLZ196708 LVV196708 MFR196708 MPN196708 MZJ196708 NJF196708 NTB196708 OCX196708 OMT196708 OWP196708 PGL196708 PQH196708 QAD196708 QJZ196708 QTV196708 RDR196708 RNN196708 RXJ196708 SHF196708 SRB196708 TAX196708 TKT196708 TUP196708 UEL196708 UOH196708 UYD196708 VHZ196708 VRV196708 WBR196708 WLN196708 WVJ196708 B262244 ST262244 ACP262244 AML262244 AWH262244 BGD262244 BPZ262244 BZV262244 CJR262244 CTN262244 DDJ262244 DNF262244 DXB262244 EGX262244 EQT262244 FAP262244 FKL262244 FUH262244 GED262244 GNZ262244 GXV262244 HHR262244 HRN262244 IBJ262244 ILF262244 IVB262244 JEX262244 JOT262244 JYP262244 KIL262244 KSH262244 LCD262244 LLZ262244 LVV262244 MFR262244 MPN262244 MZJ262244 NJF262244 NTB262244 OCX262244 OMT262244 OWP262244 PGL262244 PQH262244 QAD262244 QJZ262244 QTV262244 RDR262244 RNN262244 RXJ262244 SHF262244 SRB262244 TAX262244 TKT262244 TUP262244 UEL262244 UOH262244 UYD262244 VHZ262244 VRV262244 WBR262244 WLN262244 WVJ262244 B327780 ST327780 ACP327780 AML327780 AWH327780 BGD327780 BPZ327780 BZV327780 CJR327780 CTN327780 DDJ327780 DNF327780 DXB327780 EGX327780 EQT327780 FAP327780 FKL327780 FUH327780 GED327780 GNZ327780 GXV327780 HHR327780 HRN327780 IBJ327780 ILF327780 IVB327780 JEX327780 JOT327780 JYP327780 KIL327780 KSH327780 LCD327780 LLZ327780 LVV327780 MFR327780 MPN327780 MZJ327780 NJF327780 NTB327780 OCX327780 OMT327780 OWP327780 PGL327780 PQH327780 QAD327780 QJZ327780 QTV327780 RDR327780 RNN327780 RXJ327780 SHF327780 SRB327780 TAX327780 TKT327780 TUP327780 UEL327780 UOH327780 UYD327780 VHZ327780 VRV327780 WBR327780 WLN327780 WVJ327780 B393316 ST393316 ACP393316 AML393316 AWH393316 BGD393316 BPZ393316 BZV393316 CJR393316 CTN393316 DDJ393316 DNF393316 DXB393316 EGX393316 EQT393316 FAP393316 FKL393316 FUH393316 GED393316 GNZ393316 GXV393316 HHR393316 HRN393316 IBJ393316 ILF393316 IVB393316 JEX393316 JOT393316 JYP393316 KIL393316 KSH393316 LCD393316 LLZ393316 LVV393316 MFR393316 MPN393316 MZJ393316 NJF393316 NTB393316 OCX393316 OMT393316 OWP393316 PGL393316 PQH393316 QAD393316 QJZ393316 QTV393316 RDR393316 RNN393316 RXJ393316 SHF393316 SRB393316 TAX393316 TKT393316 TUP393316 UEL393316 UOH393316 UYD393316 VHZ393316 VRV393316 WBR393316 WLN393316 WVJ393316 B458852 ST458852 ACP458852 AML458852 AWH458852 BGD458852 BPZ458852 BZV458852 CJR458852 CTN458852 DDJ458852 DNF458852 DXB458852 EGX458852 EQT458852 FAP458852 FKL458852 FUH458852 GED458852 GNZ458852 GXV458852 HHR458852 HRN458852 IBJ458852 ILF458852 IVB458852 JEX458852 JOT458852 JYP458852 KIL458852 KSH458852 LCD458852 LLZ458852 LVV458852 MFR458852 MPN458852 MZJ458852 NJF458852 NTB458852 OCX458852 OMT458852 OWP458852 PGL458852 PQH458852 QAD458852 QJZ458852 QTV458852 RDR458852 RNN458852 RXJ458852 SHF458852 SRB458852 TAX458852 TKT458852 TUP458852 UEL458852 UOH458852 UYD458852 VHZ458852 VRV458852 WBR458852 WLN458852 WVJ458852 B524388 ST524388 ACP524388 AML524388 AWH524388 BGD524388 BPZ524388 BZV524388 CJR524388 CTN524388 DDJ524388 DNF524388 DXB524388 EGX524388 EQT524388 FAP524388 FKL524388 FUH524388 GED524388 GNZ524388 GXV524388 HHR524388 HRN524388 IBJ524388 ILF524388 IVB524388 JEX524388 JOT524388 JYP524388 KIL524388 KSH524388 LCD524388 LLZ524388 LVV524388 MFR524388 MPN524388 MZJ524388 NJF524388 NTB524388 OCX524388 OMT524388 OWP524388 PGL524388 PQH524388 QAD524388 QJZ524388 QTV524388 RDR524388 RNN524388 RXJ524388 SHF524388 SRB524388 TAX524388 TKT524388 TUP524388 UEL524388 UOH524388 UYD524388 VHZ524388 VRV524388 WBR524388 WLN524388 WVJ524388 B589924 ST589924 ACP589924 AML589924 AWH589924 BGD589924 BPZ589924 BZV589924 CJR589924 CTN589924 DDJ589924 DNF589924 DXB589924 EGX589924 EQT589924 FAP589924 FKL589924 FUH589924 GED589924 GNZ589924 GXV589924 HHR589924 HRN589924 IBJ589924 ILF589924 IVB589924 JEX589924 JOT589924 JYP589924 KIL589924 KSH589924 LCD589924 LLZ589924 LVV589924 MFR589924 MPN589924 MZJ589924 NJF589924 NTB589924 OCX589924 OMT589924 OWP589924 PGL589924 PQH589924 QAD589924 QJZ589924 QTV589924 RDR589924 RNN589924 RXJ589924 SHF589924 SRB589924 TAX589924 TKT589924 TUP589924 UEL589924 UOH589924 UYD589924 VHZ589924 VRV589924 WBR589924 WLN589924 WVJ589924 B655460 ST655460 ACP655460 AML655460 AWH655460 BGD655460 BPZ655460 BZV655460 CJR655460 CTN655460 DDJ655460 DNF655460 DXB655460 EGX655460 EQT655460 FAP655460 FKL655460 FUH655460 GED655460 GNZ655460 GXV655460 HHR655460 HRN655460 IBJ655460 ILF655460 IVB655460 JEX655460 JOT655460 JYP655460 KIL655460 KSH655460 LCD655460 LLZ655460 LVV655460 MFR655460 MPN655460 MZJ655460 NJF655460 NTB655460 OCX655460 OMT655460 OWP655460 PGL655460 PQH655460 QAD655460 QJZ655460 QTV655460 RDR655460 RNN655460 RXJ655460 SHF655460 SRB655460 TAX655460 TKT655460 TUP655460 UEL655460 UOH655460 UYD655460 VHZ655460 VRV655460 WBR655460 WLN655460 WVJ655460 B720996 ST720996 ACP720996 AML720996 AWH720996 BGD720996 BPZ720996 BZV720996 CJR720996 CTN720996 DDJ720996 DNF720996 DXB720996 EGX720996 EQT720996 FAP720996 FKL720996 FUH720996 GED720996 GNZ720996 GXV720996 HHR720996 HRN720996 IBJ720996 ILF720996 IVB720996 JEX720996 JOT720996 JYP720996 KIL720996 KSH720996 LCD720996 LLZ720996 LVV720996 MFR720996 MPN720996 MZJ720996 NJF720996 NTB720996 OCX720996 OMT720996 OWP720996 PGL720996 PQH720996 QAD720996 QJZ720996 QTV720996 RDR720996 RNN720996 RXJ720996 SHF720996 SRB720996 TAX720996 TKT720996 TUP720996 UEL720996 UOH720996 UYD720996 VHZ720996 VRV720996 WBR720996 WLN720996 WVJ720996 B786532 ST786532 ACP786532 AML786532 AWH786532 BGD786532 BPZ786532 BZV786532 CJR786532 CTN786532 DDJ786532 DNF786532 DXB786532 EGX786532 EQT786532 FAP786532 FKL786532 FUH786532 GED786532 GNZ786532 GXV786532 HHR786532 HRN786532 IBJ786532 ILF786532 IVB786532 JEX786532 JOT786532 JYP786532 KIL786532 KSH786532 LCD786532 LLZ786532 LVV786532 MFR786532 MPN786532 MZJ786532 NJF786532 NTB786532 OCX786532 OMT786532 OWP786532 PGL786532 PQH786532 QAD786532 QJZ786532 QTV786532 RDR786532 RNN786532 RXJ786532 SHF786532 SRB786532 TAX786532 TKT786532 TUP786532 UEL786532 UOH786532 UYD786532 VHZ786532 VRV786532 WBR786532 WLN786532 WVJ786532 B852068 ST852068 ACP852068 AML852068 AWH852068 BGD852068 BPZ852068 BZV852068 CJR852068 CTN852068 DDJ852068 DNF852068 DXB852068 EGX852068 EQT852068 FAP852068 FKL852068 FUH852068 GED852068 GNZ852068 GXV852068 HHR852068 HRN852068 IBJ852068 ILF852068 IVB852068 JEX852068 JOT852068 JYP852068 KIL852068 KSH852068 LCD852068 LLZ852068 LVV852068 MFR852068 MPN852068 MZJ852068 NJF852068 NTB852068 OCX852068 OMT852068 OWP852068 PGL852068 PQH852068 QAD852068 QJZ852068 QTV852068 RDR852068 RNN852068 RXJ852068 SHF852068 SRB852068 TAX852068 TKT852068 TUP852068 UEL852068 UOH852068 UYD852068 VHZ852068 VRV852068 WBR852068 WLN852068 WVJ852068 B917604 ST917604 ACP917604 AML917604 AWH917604 BGD917604 BPZ917604 BZV917604 CJR917604 CTN917604 DDJ917604 DNF917604 DXB917604 EGX917604 EQT917604 FAP917604 FKL917604 FUH917604 GED917604 GNZ917604 GXV917604 HHR917604 HRN917604 IBJ917604 ILF917604 IVB917604 JEX917604 JOT917604 JYP917604 KIL917604 KSH917604 LCD917604 LLZ917604 LVV917604 MFR917604 MPN917604 MZJ917604 NJF917604 NTB917604 OCX917604 OMT917604 OWP917604 PGL917604 PQH917604 QAD917604 QJZ917604 QTV917604 RDR917604 RNN917604 RXJ917604 SHF917604 SRB917604 TAX917604 TKT917604 TUP917604 UEL917604 UOH917604 UYD917604 VHZ917604 VRV917604 WBR917604 WLN917604 WVJ917604 B983140 ST983140 ACP983140 AML983140 AWH983140 BGD983140 BPZ983140 BZV983140 CJR983140 CTN983140 DDJ983140 DNF983140 DXB983140 EGX983140 EQT983140 FAP983140 FKL983140 FUH983140 GED983140 GNZ983140 GXV983140 HHR983140 HRN983140 IBJ983140 ILF983140 IVB983140 JEX983140 JOT983140 JYP983140 KIL983140 KSH983140 LCD983140 LLZ983140 LVV983140 MFR983140 MPN983140 MZJ983140 NJF983140 NTB983140 OCX983140 OMT983140 OWP983140 PGL983140 PQH983140 QAD983140 QJZ983140 QTV983140 RDR983140 RNN983140 RXJ983140 SHF983140 SRB983140 TAX983140 TKT983140 TUP983140 UEL983140 UOH983140 UYD983140 VHZ983140 VRV983140 WBR983140 WLN983140" xr:uid="{FFA087F1-5209-4265-92DB-6B09BCA99A82}">
      <formula1>TRES</formula1>
    </dataValidation>
    <dataValidation type="list" allowBlank="1" showInputMessage="1" showErrorMessage="1" errorTitle="N° de talleres" error="Debe ingresar un 2" promptTitle="N° de talleres" prompt="Se debe identificar con un 2" sqref="WVJ983139 ST95 ACP95 AML95 AWH95 BGD95 BPZ95 BZV95 CJR95 CTN95 DDJ95 DNF95 DXB95 EGX95 EQT95 FAP95 FKL95 FUH95 GED95 GNZ95 GXV95 HHR95 HRN95 IBJ95 ILF95 IVB95 JEX95 JOT95 JYP95 KIL95 KSH95 LCD95 LLZ95 LVV95 MFR95 MPN95 MZJ95 NJF95 NTB95 OCX95 OMT95 OWP95 PGL95 PQH95 QAD95 QJZ95 QTV95 RDR95 RNN95 RXJ95 SHF95 SRB95 TAX95 TKT95 TUP95 UEL95 UOH95 UYD95 VHZ95 VRV95 WBR95 WLN95 WVJ95 B65635 ST65635 ACP65635 AML65635 AWH65635 BGD65635 BPZ65635 BZV65635 CJR65635 CTN65635 DDJ65635 DNF65635 DXB65635 EGX65635 EQT65635 FAP65635 FKL65635 FUH65635 GED65635 GNZ65635 GXV65635 HHR65635 HRN65635 IBJ65635 ILF65635 IVB65635 JEX65635 JOT65635 JYP65635 KIL65635 KSH65635 LCD65635 LLZ65635 LVV65635 MFR65635 MPN65635 MZJ65635 NJF65635 NTB65635 OCX65635 OMT65635 OWP65635 PGL65635 PQH65635 QAD65635 QJZ65635 QTV65635 RDR65635 RNN65635 RXJ65635 SHF65635 SRB65635 TAX65635 TKT65635 TUP65635 UEL65635 UOH65635 UYD65635 VHZ65635 VRV65635 WBR65635 WLN65635 WVJ65635 B131171 ST131171 ACP131171 AML131171 AWH131171 BGD131171 BPZ131171 BZV131171 CJR131171 CTN131171 DDJ131171 DNF131171 DXB131171 EGX131171 EQT131171 FAP131171 FKL131171 FUH131171 GED131171 GNZ131171 GXV131171 HHR131171 HRN131171 IBJ131171 ILF131171 IVB131171 JEX131171 JOT131171 JYP131171 KIL131171 KSH131171 LCD131171 LLZ131171 LVV131171 MFR131171 MPN131171 MZJ131171 NJF131171 NTB131171 OCX131171 OMT131171 OWP131171 PGL131171 PQH131171 QAD131171 QJZ131171 QTV131171 RDR131171 RNN131171 RXJ131171 SHF131171 SRB131171 TAX131171 TKT131171 TUP131171 UEL131171 UOH131171 UYD131171 VHZ131171 VRV131171 WBR131171 WLN131171 WVJ131171 B196707 ST196707 ACP196707 AML196707 AWH196707 BGD196707 BPZ196707 BZV196707 CJR196707 CTN196707 DDJ196707 DNF196707 DXB196707 EGX196707 EQT196707 FAP196707 FKL196707 FUH196707 GED196707 GNZ196707 GXV196707 HHR196707 HRN196707 IBJ196707 ILF196707 IVB196707 JEX196707 JOT196707 JYP196707 KIL196707 KSH196707 LCD196707 LLZ196707 LVV196707 MFR196707 MPN196707 MZJ196707 NJF196707 NTB196707 OCX196707 OMT196707 OWP196707 PGL196707 PQH196707 QAD196707 QJZ196707 QTV196707 RDR196707 RNN196707 RXJ196707 SHF196707 SRB196707 TAX196707 TKT196707 TUP196707 UEL196707 UOH196707 UYD196707 VHZ196707 VRV196707 WBR196707 WLN196707 WVJ196707 B262243 ST262243 ACP262243 AML262243 AWH262243 BGD262243 BPZ262243 BZV262243 CJR262243 CTN262243 DDJ262243 DNF262243 DXB262243 EGX262243 EQT262243 FAP262243 FKL262243 FUH262243 GED262243 GNZ262243 GXV262243 HHR262243 HRN262243 IBJ262243 ILF262243 IVB262243 JEX262243 JOT262243 JYP262243 KIL262243 KSH262243 LCD262243 LLZ262243 LVV262243 MFR262243 MPN262243 MZJ262243 NJF262243 NTB262243 OCX262243 OMT262243 OWP262243 PGL262243 PQH262243 QAD262243 QJZ262243 QTV262243 RDR262243 RNN262243 RXJ262243 SHF262243 SRB262243 TAX262243 TKT262243 TUP262243 UEL262243 UOH262243 UYD262243 VHZ262243 VRV262243 WBR262243 WLN262243 WVJ262243 B327779 ST327779 ACP327779 AML327779 AWH327779 BGD327779 BPZ327779 BZV327779 CJR327779 CTN327779 DDJ327779 DNF327779 DXB327779 EGX327779 EQT327779 FAP327779 FKL327779 FUH327779 GED327779 GNZ327779 GXV327779 HHR327779 HRN327779 IBJ327779 ILF327779 IVB327779 JEX327779 JOT327779 JYP327779 KIL327779 KSH327779 LCD327779 LLZ327779 LVV327779 MFR327779 MPN327779 MZJ327779 NJF327779 NTB327779 OCX327779 OMT327779 OWP327779 PGL327779 PQH327779 QAD327779 QJZ327779 QTV327779 RDR327779 RNN327779 RXJ327779 SHF327779 SRB327779 TAX327779 TKT327779 TUP327779 UEL327779 UOH327779 UYD327779 VHZ327779 VRV327779 WBR327779 WLN327779 WVJ327779 B393315 ST393315 ACP393315 AML393315 AWH393315 BGD393315 BPZ393315 BZV393315 CJR393315 CTN393315 DDJ393315 DNF393315 DXB393315 EGX393315 EQT393315 FAP393315 FKL393315 FUH393315 GED393315 GNZ393315 GXV393315 HHR393315 HRN393315 IBJ393315 ILF393315 IVB393315 JEX393315 JOT393315 JYP393315 KIL393315 KSH393315 LCD393315 LLZ393315 LVV393315 MFR393315 MPN393315 MZJ393315 NJF393315 NTB393315 OCX393315 OMT393315 OWP393315 PGL393315 PQH393315 QAD393315 QJZ393315 QTV393315 RDR393315 RNN393315 RXJ393315 SHF393315 SRB393315 TAX393315 TKT393315 TUP393315 UEL393315 UOH393315 UYD393315 VHZ393315 VRV393315 WBR393315 WLN393315 WVJ393315 B458851 ST458851 ACP458851 AML458851 AWH458851 BGD458851 BPZ458851 BZV458851 CJR458851 CTN458851 DDJ458851 DNF458851 DXB458851 EGX458851 EQT458851 FAP458851 FKL458851 FUH458851 GED458851 GNZ458851 GXV458851 HHR458851 HRN458851 IBJ458851 ILF458851 IVB458851 JEX458851 JOT458851 JYP458851 KIL458851 KSH458851 LCD458851 LLZ458851 LVV458851 MFR458851 MPN458851 MZJ458851 NJF458851 NTB458851 OCX458851 OMT458851 OWP458851 PGL458851 PQH458851 QAD458851 QJZ458851 QTV458851 RDR458851 RNN458851 RXJ458851 SHF458851 SRB458851 TAX458851 TKT458851 TUP458851 UEL458851 UOH458851 UYD458851 VHZ458851 VRV458851 WBR458851 WLN458851 WVJ458851 B524387 ST524387 ACP524387 AML524387 AWH524387 BGD524387 BPZ524387 BZV524387 CJR524387 CTN524387 DDJ524387 DNF524387 DXB524387 EGX524387 EQT524387 FAP524387 FKL524387 FUH524387 GED524387 GNZ524387 GXV524387 HHR524387 HRN524387 IBJ524387 ILF524387 IVB524387 JEX524387 JOT524387 JYP524387 KIL524387 KSH524387 LCD524387 LLZ524387 LVV524387 MFR524387 MPN524387 MZJ524387 NJF524387 NTB524387 OCX524387 OMT524387 OWP524387 PGL524387 PQH524387 QAD524387 QJZ524387 QTV524387 RDR524387 RNN524387 RXJ524387 SHF524387 SRB524387 TAX524387 TKT524387 TUP524387 UEL524387 UOH524387 UYD524387 VHZ524387 VRV524387 WBR524387 WLN524387 WVJ524387 B589923 ST589923 ACP589923 AML589923 AWH589923 BGD589923 BPZ589923 BZV589923 CJR589923 CTN589923 DDJ589923 DNF589923 DXB589923 EGX589923 EQT589923 FAP589923 FKL589923 FUH589923 GED589923 GNZ589923 GXV589923 HHR589923 HRN589923 IBJ589923 ILF589923 IVB589923 JEX589923 JOT589923 JYP589923 KIL589923 KSH589923 LCD589923 LLZ589923 LVV589923 MFR589923 MPN589923 MZJ589923 NJF589923 NTB589923 OCX589923 OMT589923 OWP589923 PGL589923 PQH589923 QAD589923 QJZ589923 QTV589923 RDR589923 RNN589923 RXJ589923 SHF589923 SRB589923 TAX589923 TKT589923 TUP589923 UEL589923 UOH589923 UYD589923 VHZ589923 VRV589923 WBR589923 WLN589923 WVJ589923 B655459 ST655459 ACP655459 AML655459 AWH655459 BGD655459 BPZ655459 BZV655459 CJR655459 CTN655459 DDJ655459 DNF655459 DXB655459 EGX655459 EQT655459 FAP655459 FKL655459 FUH655459 GED655459 GNZ655459 GXV655459 HHR655459 HRN655459 IBJ655459 ILF655459 IVB655459 JEX655459 JOT655459 JYP655459 KIL655459 KSH655459 LCD655459 LLZ655459 LVV655459 MFR655459 MPN655459 MZJ655459 NJF655459 NTB655459 OCX655459 OMT655459 OWP655459 PGL655459 PQH655459 QAD655459 QJZ655459 QTV655459 RDR655459 RNN655459 RXJ655459 SHF655459 SRB655459 TAX655459 TKT655459 TUP655459 UEL655459 UOH655459 UYD655459 VHZ655459 VRV655459 WBR655459 WLN655459 WVJ655459 B720995 ST720995 ACP720995 AML720995 AWH720995 BGD720995 BPZ720995 BZV720995 CJR720995 CTN720995 DDJ720995 DNF720995 DXB720995 EGX720995 EQT720995 FAP720995 FKL720995 FUH720995 GED720995 GNZ720995 GXV720995 HHR720995 HRN720995 IBJ720995 ILF720995 IVB720995 JEX720995 JOT720995 JYP720995 KIL720995 KSH720995 LCD720995 LLZ720995 LVV720995 MFR720995 MPN720995 MZJ720995 NJF720995 NTB720995 OCX720995 OMT720995 OWP720995 PGL720995 PQH720995 QAD720995 QJZ720995 QTV720995 RDR720995 RNN720995 RXJ720995 SHF720995 SRB720995 TAX720995 TKT720995 TUP720995 UEL720995 UOH720995 UYD720995 VHZ720995 VRV720995 WBR720995 WLN720995 WVJ720995 B786531 ST786531 ACP786531 AML786531 AWH786531 BGD786531 BPZ786531 BZV786531 CJR786531 CTN786531 DDJ786531 DNF786531 DXB786531 EGX786531 EQT786531 FAP786531 FKL786531 FUH786531 GED786531 GNZ786531 GXV786531 HHR786531 HRN786531 IBJ786531 ILF786531 IVB786531 JEX786531 JOT786531 JYP786531 KIL786531 KSH786531 LCD786531 LLZ786531 LVV786531 MFR786531 MPN786531 MZJ786531 NJF786531 NTB786531 OCX786531 OMT786531 OWP786531 PGL786531 PQH786531 QAD786531 QJZ786531 QTV786531 RDR786531 RNN786531 RXJ786531 SHF786531 SRB786531 TAX786531 TKT786531 TUP786531 UEL786531 UOH786531 UYD786531 VHZ786531 VRV786531 WBR786531 WLN786531 WVJ786531 B852067 ST852067 ACP852067 AML852067 AWH852067 BGD852067 BPZ852067 BZV852067 CJR852067 CTN852067 DDJ852067 DNF852067 DXB852067 EGX852067 EQT852067 FAP852067 FKL852067 FUH852067 GED852067 GNZ852067 GXV852067 HHR852067 HRN852067 IBJ852067 ILF852067 IVB852067 JEX852067 JOT852067 JYP852067 KIL852067 KSH852067 LCD852067 LLZ852067 LVV852067 MFR852067 MPN852067 MZJ852067 NJF852067 NTB852067 OCX852067 OMT852067 OWP852067 PGL852067 PQH852067 QAD852067 QJZ852067 QTV852067 RDR852067 RNN852067 RXJ852067 SHF852067 SRB852067 TAX852067 TKT852067 TUP852067 UEL852067 UOH852067 UYD852067 VHZ852067 VRV852067 WBR852067 WLN852067 WVJ852067 B917603 ST917603 ACP917603 AML917603 AWH917603 BGD917603 BPZ917603 BZV917603 CJR917603 CTN917603 DDJ917603 DNF917603 DXB917603 EGX917603 EQT917603 FAP917603 FKL917603 FUH917603 GED917603 GNZ917603 GXV917603 HHR917603 HRN917603 IBJ917603 ILF917603 IVB917603 JEX917603 JOT917603 JYP917603 KIL917603 KSH917603 LCD917603 LLZ917603 LVV917603 MFR917603 MPN917603 MZJ917603 NJF917603 NTB917603 OCX917603 OMT917603 OWP917603 PGL917603 PQH917603 QAD917603 QJZ917603 QTV917603 RDR917603 RNN917603 RXJ917603 SHF917603 SRB917603 TAX917603 TKT917603 TUP917603 UEL917603 UOH917603 UYD917603 VHZ917603 VRV917603 WBR917603 WLN917603 WVJ917603 B983139 ST983139 ACP983139 AML983139 AWH983139 BGD983139 BPZ983139 BZV983139 CJR983139 CTN983139 DDJ983139 DNF983139 DXB983139 EGX983139 EQT983139 FAP983139 FKL983139 FUH983139 GED983139 GNZ983139 GXV983139 HHR983139 HRN983139 IBJ983139 ILF983139 IVB983139 JEX983139 JOT983139 JYP983139 KIL983139 KSH983139 LCD983139 LLZ983139 LVV983139 MFR983139 MPN983139 MZJ983139 NJF983139 NTB983139 OCX983139 OMT983139 OWP983139 PGL983139 PQH983139 QAD983139 QJZ983139 QTV983139 RDR983139 RNN983139 RXJ983139 SHF983139 SRB983139 TAX983139 TKT983139 TUP983139 UEL983139 UOH983139 UYD983139 VHZ983139 VRV983139 WBR983139 WLN983139" xr:uid="{BB3DA0C9-A9FE-4138-8E94-C4CFADE7208A}">
      <formula1>DOS</formula1>
    </dataValidation>
    <dataValidation allowBlank="1" showInputMessage="1" showErrorMessage="1" promptTitle="Aporte institución" prompt="Describa los aportes que realizará su establecimiento" sqref="J173:Q173 JE173:JL173 TB173:TI173 ACX173:ADE173 AMT173:ANA173 AWP173:AWW173 BGL173:BGS173 BQH173:BQO173 CAD173:CAK173 CJZ173:CKG173 CTV173:CUC173 DDR173:DDY173 DNN173:DNU173 DXJ173:DXQ173 EHF173:EHM173 ERB173:ERI173 FAX173:FBE173 FKT173:FLA173 FUP173:FUW173 GEL173:GES173 GOH173:GOO173 GYD173:GYK173 HHZ173:HIG173 HRV173:HSC173 IBR173:IBY173 ILN173:ILU173 IVJ173:IVQ173 JFF173:JFM173 JPB173:JPI173 JYX173:JZE173 KIT173:KJA173 KSP173:KSW173 LCL173:LCS173 LMH173:LMO173 LWD173:LWK173 MFZ173:MGG173 MPV173:MQC173 MZR173:MZY173 NJN173:NJU173 NTJ173:NTQ173 ODF173:ODM173 ONB173:ONI173 OWX173:OXE173 PGT173:PHA173 PQP173:PQW173 QAL173:QAS173 QKH173:QKO173 QUD173:QUK173 RDZ173:REG173 RNV173:ROC173 RXR173:RXY173 SHN173:SHU173 SRJ173:SRQ173 TBF173:TBM173 TLB173:TLI173 TUX173:TVE173 UET173:UFA173 UOP173:UOW173 UYL173:UYS173 VIH173:VIO173 VSD173:VSK173 WBZ173:WCG173 WLV173:WMC173 WVR173:WVY173 J65714:Q65714 JE65714:JL65714 TB65714:TI65714 ACX65714:ADE65714 AMT65714:ANA65714 AWP65714:AWW65714 BGL65714:BGS65714 BQH65714:BQO65714 CAD65714:CAK65714 CJZ65714:CKG65714 CTV65714:CUC65714 DDR65714:DDY65714 DNN65714:DNU65714 DXJ65714:DXQ65714 EHF65714:EHM65714 ERB65714:ERI65714 FAX65714:FBE65714 FKT65714:FLA65714 FUP65714:FUW65714 GEL65714:GES65714 GOH65714:GOO65714 GYD65714:GYK65714 HHZ65714:HIG65714 HRV65714:HSC65714 IBR65714:IBY65714 ILN65714:ILU65714 IVJ65714:IVQ65714 JFF65714:JFM65714 JPB65714:JPI65714 JYX65714:JZE65714 KIT65714:KJA65714 KSP65714:KSW65714 LCL65714:LCS65714 LMH65714:LMO65714 LWD65714:LWK65714 MFZ65714:MGG65714 MPV65714:MQC65714 MZR65714:MZY65714 NJN65714:NJU65714 NTJ65714:NTQ65714 ODF65714:ODM65714 ONB65714:ONI65714 OWX65714:OXE65714 PGT65714:PHA65714 PQP65714:PQW65714 QAL65714:QAS65714 QKH65714:QKO65714 QUD65714:QUK65714 RDZ65714:REG65714 RNV65714:ROC65714 RXR65714:RXY65714 SHN65714:SHU65714 SRJ65714:SRQ65714 TBF65714:TBM65714 TLB65714:TLI65714 TUX65714:TVE65714 UET65714:UFA65714 UOP65714:UOW65714 UYL65714:UYS65714 VIH65714:VIO65714 VSD65714:VSK65714 WBZ65714:WCG65714 WLV65714:WMC65714 WVR65714:WVY65714 J131250:Q131250 JE131250:JL131250 TB131250:TI131250 ACX131250:ADE131250 AMT131250:ANA131250 AWP131250:AWW131250 BGL131250:BGS131250 BQH131250:BQO131250 CAD131250:CAK131250 CJZ131250:CKG131250 CTV131250:CUC131250 DDR131250:DDY131250 DNN131250:DNU131250 DXJ131250:DXQ131250 EHF131250:EHM131250 ERB131250:ERI131250 FAX131250:FBE131250 FKT131250:FLA131250 FUP131250:FUW131250 GEL131250:GES131250 GOH131250:GOO131250 GYD131250:GYK131250 HHZ131250:HIG131250 HRV131250:HSC131250 IBR131250:IBY131250 ILN131250:ILU131250 IVJ131250:IVQ131250 JFF131250:JFM131250 JPB131250:JPI131250 JYX131250:JZE131250 KIT131250:KJA131250 KSP131250:KSW131250 LCL131250:LCS131250 LMH131250:LMO131250 LWD131250:LWK131250 MFZ131250:MGG131250 MPV131250:MQC131250 MZR131250:MZY131250 NJN131250:NJU131250 NTJ131250:NTQ131250 ODF131250:ODM131250 ONB131250:ONI131250 OWX131250:OXE131250 PGT131250:PHA131250 PQP131250:PQW131250 QAL131250:QAS131250 QKH131250:QKO131250 QUD131250:QUK131250 RDZ131250:REG131250 RNV131250:ROC131250 RXR131250:RXY131250 SHN131250:SHU131250 SRJ131250:SRQ131250 TBF131250:TBM131250 TLB131250:TLI131250 TUX131250:TVE131250 UET131250:UFA131250 UOP131250:UOW131250 UYL131250:UYS131250 VIH131250:VIO131250 VSD131250:VSK131250 WBZ131250:WCG131250 WLV131250:WMC131250 WVR131250:WVY131250 J196786:Q196786 JE196786:JL196786 TB196786:TI196786 ACX196786:ADE196786 AMT196786:ANA196786 AWP196786:AWW196786 BGL196786:BGS196786 BQH196786:BQO196786 CAD196786:CAK196786 CJZ196786:CKG196786 CTV196786:CUC196786 DDR196786:DDY196786 DNN196786:DNU196786 DXJ196786:DXQ196786 EHF196786:EHM196786 ERB196786:ERI196786 FAX196786:FBE196786 FKT196786:FLA196786 FUP196786:FUW196786 GEL196786:GES196786 GOH196786:GOO196786 GYD196786:GYK196786 HHZ196786:HIG196786 HRV196786:HSC196786 IBR196786:IBY196786 ILN196786:ILU196786 IVJ196786:IVQ196786 JFF196786:JFM196786 JPB196786:JPI196786 JYX196786:JZE196786 KIT196786:KJA196786 KSP196786:KSW196786 LCL196786:LCS196786 LMH196786:LMO196786 LWD196786:LWK196786 MFZ196786:MGG196786 MPV196786:MQC196786 MZR196786:MZY196786 NJN196786:NJU196786 NTJ196786:NTQ196786 ODF196786:ODM196786 ONB196786:ONI196786 OWX196786:OXE196786 PGT196786:PHA196786 PQP196786:PQW196786 QAL196786:QAS196786 QKH196786:QKO196786 QUD196786:QUK196786 RDZ196786:REG196786 RNV196786:ROC196786 RXR196786:RXY196786 SHN196786:SHU196786 SRJ196786:SRQ196786 TBF196786:TBM196786 TLB196786:TLI196786 TUX196786:TVE196786 UET196786:UFA196786 UOP196786:UOW196786 UYL196786:UYS196786 VIH196786:VIO196786 VSD196786:VSK196786 WBZ196786:WCG196786 WLV196786:WMC196786 WVR196786:WVY196786 J262322:Q262322 JE262322:JL262322 TB262322:TI262322 ACX262322:ADE262322 AMT262322:ANA262322 AWP262322:AWW262322 BGL262322:BGS262322 BQH262322:BQO262322 CAD262322:CAK262322 CJZ262322:CKG262322 CTV262322:CUC262322 DDR262322:DDY262322 DNN262322:DNU262322 DXJ262322:DXQ262322 EHF262322:EHM262322 ERB262322:ERI262322 FAX262322:FBE262322 FKT262322:FLA262322 FUP262322:FUW262322 GEL262322:GES262322 GOH262322:GOO262322 GYD262322:GYK262322 HHZ262322:HIG262322 HRV262322:HSC262322 IBR262322:IBY262322 ILN262322:ILU262322 IVJ262322:IVQ262322 JFF262322:JFM262322 JPB262322:JPI262322 JYX262322:JZE262322 KIT262322:KJA262322 KSP262322:KSW262322 LCL262322:LCS262322 LMH262322:LMO262322 LWD262322:LWK262322 MFZ262322:MGG262322 MPV262322:MQC262322 MZR262322:MZY262322 NJN262322:NJU262322 NTJ262322:NTQ262322 ODF262322:ODM262322 ONB262322:ONI262322 OWX262322:OXE262322 PGT262322:PHA262322 PQP262322:PQW262322 QAL262322:QAS262322 QKH262322:QKO262322 QUD262322:QUK262322 RDZ262322:REG262322 RNV262322:ROC262322 RXR262322:RXY262322 SHN262322:SHU262322 SRJ262322:SRQ262322 TBF262322:TBM262322 TLB262322:TLI262322 TUX262322:TVE262322 UET262322:UFA262322 UOP262322:UOW262322 UYL262322:UYS262322 VIH262322:VIO262322 VSD262322:VSK262322 WBZ262322:WCG262322 WLV262322:WMC262322 WVR262322:WVY262322 J327858:Q327858 JE327858:JL327858 TB327858:TI327858 ACX327858:ADE327858 AMT327858:ANA327858 AWP327858:AWW327858 BGL327858:BGS327858 BQH327858:BQO327858 CAD327858:CAK327858 CJZ327858:CKG327858 CTV327858:CUC327858 DDR327858:DDY327858 DNN327858:DNU327858 DXJ327858:DXQ327858 EHF327858:EHM327858 ERB327858:ERI327858 FAX327858:FBE327858 FKT327858:FLA327858 FUP327858:FUW327858 GEL327858:GES327858 GOH327858:GOO327858 GYD327858:GYK327858 HHZ327858:HIG327858 HRV327858:HSC327858 IBR327858:IBY327858 ILN327858:ILU327858 IVJ327858:IVQ327858 JFF327858:JFM327858 JPB327858:JPI327858 JYX327858:JZE327858 KIT327858:KJA327858 KSP327858:KSW327858 LCL327858:LCS327858 LMH327858:LMO327858 LWD327858:LWK327858 MFZ327858:MGG327858 MPV327858:MQC327858 MZR327858:MZY327858 NJN327858:NJU327858 NTJ327858:NTQ327858 ODF327858:ODM327858 ONB327858:ONI327858 OWX327858:OXE327858 PGT327858:PHA327858 PQP327858:PQW327858 QAL327858:QAS327858 QKH327858:QKO327858 QUD327858:QUK327858 RDZ327858:REG327858 RNV327858:ROC327858 RXR327858:RXY327858 SHN327858:SHU327858 SRJ327858:SRQ327858 TBF327858:TBM327858 TLB327858:TLI327858 TUX327858:TVE327858 UET327858:UFA327858 UOP327858:UOW327858 UYL327858:UYS327858 VIH327858:VIO327858 VSD327858:VSK327858 WBZ327858:WCG327858 WLV327858:WMC327858 WVR327858:WVY327858 J393394:Q393394 JE393394:JL393394 TB393394:TI393394 ACX393394:ADE393394 AMT393394:ANA393394 AWP393394:AWW393394 BGL393394:BGS393394 BQH393394:BQO393394 CAD393394:CAK393394 CJZ393394:CKG393394 CTV393394:CUC393394 DDR393394:DDY393394 DNN393394:DNU393394 DXJ393394:DXQ393394 EHF393394:EHM393394 ERB393394:ERI393394 FAX393394:FBE393394 FKT393394:FLA393394 FUP393394:FUW393394 GEL393394:GES393394 GOH393394:GOO393394 GYD393394:GYK393394 HHZ393394:HIG393394 HRV393394:HSC393394 IBR393394:IBY393394 ILN393394:ILU393394 IVJ393394:IVQ393394 JFF393394:JFM393394 JPB393394:JPI393394 JYX393394:JZE393394 KIT393394:KJA393394 KSP393394:KSW393394 LCL393394:LCS393394 LMH393394:LMO393394 LWD393394:LWK393394 MFZ393394:MGG393394 MPV393394:MQC393394 MZR393394:MZY393394 NJN393394:NJU393394 NTJ393394:NTQ393394 ODF393394:ODM393394 ONB393394:ONI393394 OWX393394:OXE393394 PGT393394:PHA393394 PQP393394:PQW393394 QAL393394:QAS393394 QKH393394:QKO393394 QUD393394:QUK393394 RDZ393394:REG393394 RNV393394:ROC393394 RXR393394:RXY393394 SHN393394:SHU393394 SRJ393394:SRQ393394 TBF393394:TBM393394 TLB393394:TLI393394 TUX393394:TVE393394 UET393394:UFA393394 UOP393394:UOW393394 UYL393394:UYS393394 VIH393394:VIO393394 VSD393394:VSK393394 WBZ393394:WCG393394 WLV393394:WMC393394 WVR393394:WVY393394 J458930:Q458930 JE458930:JL458930 TB458930:TI458930 ACX458930:ADE458930 AMT458930:ANA458930 AWP458930:AWW458930 BGL458930:BGS458930 BQH458930:BQO458930 CAD458930:CAK458930 CJZ458930:CKG458930 CTV458930:CUC458930 DDR458930:DDY458930 DNN458930:DNU458930 DXJ458930:DXQ458930 EHF458930:EHM458930 ERB458930:ERI458930 FAX458930:FBE458930 FKT458930:FLA458930 FUP458930:FUW458930 GEL458930:GES458930 GOH458930:GOO458930 GYD458930:GYK458930 HHZ458930:HIG458930 HRV458930:HSC458930 IBR458930:IBY458930 ILN458930:ILU458930 IVJ458930:IVQ458930 JFF458930:JFM458930 JPB458930:JPI458930 JYX458930:JZE458930 KIT458930:KJA458930 KSP458930:KSW458930 LCL458930:LCS458930 LMH458930:LMO458930 LWD458930:LWK458930 MFZ458930:MGG458930 MPV458930:MQC458930 MZR458930:MZY458930 NJN458930:NJU458930 NTJ458930:NTQ458930 ODF458930:ODM458930 ONB458930:ONI458930 OWX458930:OXE458930 PGT458930:PHA458930 PQP458930:PQW458930 QAL458930:QAS458930 QKH458930:QKO458930 QUD458930:QUK458930 RDZ458930:REG458930 RNV458930:ROC458930 RXR458930:RXY458930 SHN458930:SHU458930 SRJ458930:SRQ458930 TBF458930:TBM458930 TLB458930:TLI458930 TUX458930:TVE458930 UET458930:UFA458930 UOP458930:UOW458930 UYL458930:UYS458930 VIH458930:VIO458930 VSD458930:VSK458930 WBZ458930:WCG458930 WLV458930:WMC458930 WVR458930:WVY458930 J524466:Q524466 JE524466:JL524466 TB524466:TI524466 ACX524466:ADE524466 AMT524466:ANA524466 AWP524466:AWW524466 BGL524466:BGS524466 BQH524466:BQO524466 CAD524466:CAK524466 CJZ524466:CKG524466 CTV524466:CUC524466 DDR524466:DDY524466 DNN524466:DNU524466 DXJ524466:DXQ524466 EHF524466:EHM524466 ERB524466:ERI524466 FAX524466:FBE524466 FKT524466:FLA524466 FUP524466:FUW524466 GEL524466:GES524466 GOH524466:GOO524466 GYD524466:GYK524466 HHZ524466:HIG524466 HRV524466:HSC524466 IBR524466:IBY524466 ILN524466:ILU524466 IVJ524466:IVQ524466 JFF524466:JFM524466 JPB524466:JPI524466 JYX524466:JZE524466 KIT524466:KJA524466 KSP524466:KSW524466 LCL524466:LCS524466 LMH524466:LMO524466 LWD524466:LWK524466 MFZ524466:MGG524466 MPV524466:MQC524466 MZR524466:MZY524466 NJN524466:NJU524466 NTJ524466:NTQ524466 ODF524466:ODM524466 ONB524466:ONI524466 OWX524466:OXE524466 PGT524466:PHA524466 PQP524466:PQW524466 QAL524466:QAS524466 QKH524466:QKO524466 QUD524466:QUK524466 RDZ524466:REG524466 RNV524466:ROC524466 RXR524466:RXY524466 SHN524466:SHU524466 SRJ524466:SRQ524466 TBF524466:TBM524466 TLB524466:TLI524466 TUX524466:TVE524466 UET524466:UFA524466 UOP524466:UOW524466 UYL524466:UYS524466 VIH524466:VIO524466 VSD524466:VSK524466 WBZ524466:WCG524466 WLV524466:WMC524466 WVR524466:WVY524466 J590002:Q590002 JE590002:JL590002 TB590002:TI590002 ACX590002:ADE590002 AMT590002:ANA590002 AWP590002:AWW590002 BGL590002:BGS590002 BQH590002:BQO590002 CAD590002:CAK590002 CJZ590002:CKG590002 CTV590002:CUC590002 DDR590002:DDY590002 DNN590002:DNU590002 DXJ590002:DXQ590002 EHF590002:EHM590002 ERB590002:ERI590002 FAX590002:FBE590002 FKT590002:FLA590002 FUP590002:FUW590002 GEL590002:GES590002 GOH590002:GOO590002 GYD590002:GYK590002 HHZ590002:HIG590002 HRV590002:HSC590002 IBR590002:IBY590002 ILN590002:ILU590002 IVJ590002:IVQ590002 JFF590002:JFM590002 JPB590002:JPI590002 JYX590002:JZE590002 KIT590002:KJA590002 KSP590002:KSW590002 LCL590002:LCS590002 LMH590002:LMO590002 LWD590002:LWK590002 MFZ590002:MGG590002 MPV590002:MQC590002 MZR590002:MZY590002 NJN590002:NJU590002 NTJ590002:NTQ590002 ODF590002:ODM590002 ONB590002:ONI590002 OWX590002:OXE590002 PGT590002:PHA590002 PQP590002:PQW590002 QAL590002:QAS590002 QKH590002:QKO590002 QUD590002:QUK590002 RDZ590002:REG590002 RNV590002:ROC590002 RXR590002:RXY590002 SHN590002:SHU590002 SRJ590002:SRQ590002 TBF590002:TBM590002 TLB590002:TLI590002 TUX590002:TVE590002 UET590002:UFA590002 UOP590002:UOW590002 UYL590002:UYS590002 VIH590002:VIO590002 VSD590002:VSK590002 WBZ590002:WCG590002 WLV590002:WMC590002 WVR590002:WVY590002 J655538:Q655538 JE655538:JL655538 TB655538:TI655538 ACX655538:ADE655538 AMT655538:ANA655538 AWP655538:AWW655538 BGL655538:BGS655538 BQH655538:BQO655538 CAD655538:CAK655538 CJZ655538:CKG655538 CTV655538:CUC655538 DDR655538:DDY655538 DNN655538:DNU655538 DXJ655538:DXQ655538 EHF655538:EHM655538 ERB655538:ERI655538 FAX655538:FBE655538 FKT655538:FLA655538 FUP655538:FUW655538 GEL655538:GES655538 GOH655538:GOO655538 GYD655538:GYK655538 HHZ655538:HIG655538 HRV655538:HSC655538 IBR655538:IBY655538 ILN655538:ILU655538 IVJ655538:IVQ655538 JFF655538:JFM655538 JPB655538:JPI655538 JYX655538:JZE655538 KIT655538:KJA655538 KSP655538:KSW655538 LCL655538:LCS655538 LMH655538:LMO655538 LWD655538:LWK655538 MFZ655538:MGG655538 MPV655538:MQC655538 MZR655538:MZY655538 NJN655538:NJU655538 NTJ655538:NTQ655538 ODF655538:ODM655538 ONB655538:ONI655538 OWX655538:OXE655538 PGT655538:PHA655538 PQP655538:PQW655538 QAL655538:QAS655538 QKH655538:QKO655538 QUD655538:QUK655538 RDZ655538:REG655538 RNV655538:ROC655538 RXR655538:RXY655538 SHN655538:SHU655538 SRJ655538:SRQ655538 TBF655538:TBM655538 TLB655538:TLI655538 TUX655538:TVE655538 UET655538:UFA655538 UOP655538:UOW655538 UYL655538:UYS655538 VIH655538:VIO655538 VSD655538:VSK655538 WBZ655538:WCG655538 WLV655538:WMC655538 WVR655538:WVY655538 J721074:Q721074 JE721074:JL721074 TB721074:TI721074 ACX721074:ADE721074 AMT721074:ANA721074 AWP721074:AWW721074 BGL721074:BGS721074 BQH721074:BQO721074 CAD721074:CAK721074 CJZ721074:CKG721074 CTV721074:CUC721074 DDR721074:DDY721074 DNN721074:DNU721074 DXJ721074:DXQ721074 EHF721074:EHM721074 ERB721074:ERI721074 FAX721074:FBE721074 FKT721074:FLA721074 FUP721074:FUW721074 GEL721074:GES721074 GOH721074:GOO721074 GYD721074:GYK721074 HHZ721074:HIG721074 HRV721074:HSC721074 IBR721074:IBY721074 ILN721074:ILU721074 IVJ721074:IVQ721074 JFF721074:JFM721074 JPB721074:JPI721074 JYX721074:JZE721074 KIT721074:KJA721074 KSP721074:KSW721074 LCL721074:LCS721074 LMH721074:LMO721074 LWD721074:LWK721074 MFZ721074:MGG721074 MPV721074:MQC721074 MZR721074:MZY721074 NJN721074:NJU721074 NTJ721074:NTQ721074 ODF721074:ODM721074 ONB721074:ONI721074 OWX721074:OXE721074 PGT721074:PHA721074 PQP721074:PQW721074 QAL721074:QAS721074 QKH721074:QKO721074 QUD721074:QUK721074 RDZ721074:REG721074 RNV721074:ROC721074 RXR721074:RXY721074 SHN721074:SHU721074 SRJ721074:SRQ721074 TBF721074:TBM721074 TLB721074:TLI721074 TUX721074:TVE721074 UET721074:UFA721074 UOP721074:UOW721074 UYL721074:UYS721074 VIH721074:VIO721074 VSD721074:VSK721074 WBZ721074:WCG721074 WLV721074:WMC721074 WVR721074:WVY721074 J786610:Q786610 JE786610:JL786610 TB786610:TI786610 ACX786610:ADE786610 AMT786610:ANA786610 AWP786610:AWW786610 BGL786610:BGS786610 BQH786610:BQO786610 CAD786610:CAK786610 CJZ786610:CKG786610 CTV786610:CUC786610 DDR786610:DDY786610 DNN786610:DNU786610 DXJ786610:DXQ786610 EHF786610:EHM786610 ERB786610:ERI786610 FAX786610:FBE786610 FKT786610:FLA786610 FUP786610:FUW786610 GEL786610:GES786610 GOH786610:GOO786610 GYD786610:GYK786610 HHZ786610:HIG786610 HRV786610:HSC786610 IBR786610:IBY786610 ILN786610:ILU786610 IVJ786610:IVQ786610 JFF786610:JFM786610 JPB786610:JPI786610 JYX786610:JZE786610 KIT786610:KJA786610 KSP786610:KSW786610 LCL786610:LCS786610 LMH786610:LMO786610 LWD786610:LWK786610 MFZ786610:MGG786610 MPV786610:MQC786610 MZR786610:MZY786610 NJN786610:NJU786610 NTJ786610:NTQ786610 ODF786610:ODM786610 ONB786610:ONI786610 OWX786610:OXE786610 PGT786610:PHA786610 PQP786610:PQW786610 QAL786610:QAS786610 QKH786610:QKO786610 QUD786610:QUK786610 RDZ786610:REG786610 RNV786610:ROC786610 RXR786610:RXY786610 SHN786610:SHU786610 SRJ786610:SRQ786610 TBF786610:TBM786610 TLB786610:TLI786610 TUX786610:TVE786610 UET786610:UFA786610 UOP786610:UOW786610 UYL786610:UYS786610 VIH786610:VIO786610 VSD786610:VSK786610 WBZ786610:WCG786610 WLV786610:WMC786610 WVR786610:WVY786610 J852146:Q852146 JE852146:JL852146 TB852146:TI852146 ACX852146:ADE852146 AMT852146:ANA852146 AWP852146:AWW852146 BGL852146:BGS852146 BQH852146:BQO852146 CAD852146:CAK852146 CJZ852146:CKG852146 CTV852146:CUC852146 DDR852146:DDY852146 DNN852146:DNU852146 DXJ852146:DXQ852146 EHF852146:EHM852146 ERB852146:ERI852146 FAX852146:FBE852146 FKT852146:FLA852146 FUP852146:FUW852146 GEL852146:GES852146 GOH852146:GOO852146 GYD852146:GYK852146 HHZ852146:HIG852146 HRV852146:HSC852146 IBR852146:IBY852146 ILN852146:ILU852146 IVJ852146:IVQ852146 JFF852146:JFM852146 JPB852146:JPI852146 JYX852146:JZE852146 KIT852146:KJA852146 KSP852146:KSW852146 LCL852146:LCS852146 LMH852146:LMO852146 LWD852146:LWK852146 MFZ852146:MGG852146 MPV852146:MQC852146 MZR852146:MZY852146 NJN852146:NJU852146 NTJ852146:NTQ852146 ODF852146:ODM852146 ONB852146:ONI852146 OWX852146:OXE852146 PGT852146:PHA852146 PQP852146:PQW852146 QAL852146:QAS852146 QKH852146:QKO852146 QUD852146:QUK852146 RDZ852146:REG852146 RNV852146:ROC852146 RXR852146:RXY852146 SHN852146:SHU852146 SRJ852146:SRQ852146 TBF852146:TBM852146 TLB852146:TLI852146 TUX852146:TVE852146 UET852146:UFA852146 UOP852146:UOW852146 UYL852146:UYS852146 VIH852146:VIO852146 VSD852146:VSK852146 WBZ852146:WCG852146 WLV852146:WMC852146 WVR852146:WVY852146 J917682:Q917682 JE917682:JL917682 TB917682:TI917682 ACX917682:ADE917682 AMT917682:ANA917682 AWP917682:AWW917682 BGL917682:BGS917682 BQH917682:BQO917682 CAD917682:CAK917682 CJZ917682:CKG917682 CTV917682:CUC917682 DDR917682:DDY917682 DNN917682:DNU917682 DXJ917682:DXQ917682 EHF917682:EHM917682 ERB917682:ERI917682 FAX917682:FBE917682 FKT917682:FLA917682 FUP917682:FUW917682 GEL917682:GES917682 GOH917682:GOO917682 GYD917682:GYK917682 HHZ917682:HIG917682 HRV917682:HSC917682 IBR917682:IBY917682 ILN917682:ILU917682 IVJ917682:IVQ917682 JFF917682:JFM917682 JPB917682:JPI917682 JYX917682:JZE917682 KIT917682:KJA917682 KSP917682:KSW917682 LCL917682:LCS917682 LMH917682:LMO917682 LWD917682:LWK917682 MFZ917682:MGG917682 MPV917682:MQC917682 MZR917682:MZY917682 NJN917682:NJU917682 NTJ917682:NTQ917682 ODF917682:ODM917682 ONB917682:ONI917682 OWX917682:OXE917682 PGT917682:PHA917682 PQP917682:PQW917682 QAL917682:QAS917682 QKH917682:QKO917682 QUD917682:QUK917682 RDZ917682:REG917682 RNV917682:ROC917682 RXR917682:RXY917682 SHN917682:SHU917682 SRJ917682:SRQ917682 TBF917682:TBM917682 TLB917682:TLI917682 TUX917682:TVE917682 UET917682:UFA917682 UOP917682:UOW917682 UYL917682:UYS917682 VIH917682:VIO917682 VSD917682:VSK917682 WBZ917682:WCG917682 WLV917682:WMC917682 WVR917682:WVY917682 J983218:Q983218 JE983218:JL983218 TB983218:TI983218 ACX983218:ADE983218 AMT983218:ANA983218 AWP983218:AWW983218 BGL983218:BGS983218 BQH983218:BQO983218 CAD983218:CAK983218 CJZ983218:CKG983218 CTV983218:CUC983218 DDR983218:DDY983218 DNN983218:DNU983218 DXJ983218:DXQ983218 EHF983218:EHM983218 ERB983218:ERI983218 FAX983218:FBE983218 FKT983218:FLA983218 FUP983218:FUW983218 GEL983218:GES983218 GOH983218:GOO983218 GYD983218:GYK983218 HHZ983218:HIG983218 HRV983218:HSC983218 IBR983218:IBY983218 ILN983218:ILU983218 IVJ983218:IVQ983218 JFF983218:JFM983218 JPB983218:JPI983218 JYX983218:JZE983218 KIT983218:KJA983218 KSP983218:KSW983218 LCL983218:LCS983218 LMH983218:LMO983218 LWD983218:LWK983218 MFZ983218:MGG983218 MPV983218:MQC983218 MZR983218:MZY983218 NJN983218:NJU983218 NTJ983218:NTQ983218 ODF983218:ODM983218 ONB983218:ONI983218 OWX983218:OXE983218 PGT983218:PHA983218 PQP983218:PQW983218 QAL983218:QAS983218 QKH983218:QKO983218 QUD983218:QUK983218 RDZ983218:REG983218 RNV983218:ROC983218 RXR983218:RXY983218 SHN983218:SHU983218 SRJ983218:SRQ983218 TBF983218:TBM983218 TLB983218:TLI983218 TUX983218:TVE983218 UET983218:UFA983218 UOP983218:UOW983218 UYL983218:UYS983218 VIH983218:VIO983218 VSD983218:VSK983218 WBZ983218:WCG983218 WLV983218:WMC983218 WVR983218:WVY983218" xr:uid="{BD2F9C34-711A-461F-84F2-6A0F09047B6E}"/>
    <dataValidation allowBlank="1" showInputMessage="1" showErrorMessage="1" promptTitle="Taller" prompt="Ingrese el deporte o actividad del taller" sqref="C94:C98 IX94:IX98 SU94:SU98 ACQ94:ACQ98 AMM94:AMM98 AWI94:AWI98 BGE94:BGE98 BQA94:BQA98 BZW94:BZW98 CJS94:CJS98 CTO94:CTO98 DDK94:DDK98 DNG94:DNG98 DXC94:DXC98 EGY94:EGY98 EQU94:EQU98 FAQ94:FAQ98 FKM94:FKM98 FUI94:FUI98 GEE94:GEE98 GOA94:GOA98 GXW94:GXW98 HHS94:HHS98 HRO94:HRO98 IBK94:IBK98 ILG94:ILG98 IVC94:IVC98 JEY94:JEY98 JOU94:JOU98 JYQ94:JYQ98 KIM94:KIM98 KSI94:KSI98 LCE94:LCE98 LMA94:LMA98 LVW94:LVW98 MFS94:MFS98 MPO94:MPO98 MZK94:MZK98 NJG94:NJG98 NTC94:NTC98 OCY94:OCY98 OMU94:OMU98 OWQ94:OWQ98 PGM94:PGM98 PQI94:PQI98 QAE94:QAE98 QKA94:QKA98 QTW94:QTW98 RDS94:RDS98 RNO94:RNO98 RXK94:RXK98 SHG94:SHG98 SRC94:SRC98 TAY94:TAY98 TKU94:TKU98 TUQ94:TUQ98 UEM94:UEM98 UOI94:UOI98 UYE94:UYE98 VIA94:VIA98 VRW94:VRW98 WBS94:WBS98 WLO94:WLO98 WVK94:WVK98 C65634:C65638 IX65634:IX65638 SU65634:SU65638 ACQ65634:ACQ65638 AMM65634:AMM65638 AWI65634:AWI65638 BGE65634:BGE65638 BQA65634:BQA65638 BZW65634:BZW65638 CJS65634:CJS65638 CTO65634:CTO65638 DDK65634:DDK65638 DNG65634:DNG65638 DXC65634:DXC65638 EGY65634:EGY65638 EQU65634:EQU65638 FAQ65634:FAQ65638 FKM65634:FKM65638 FUI65634:FUI65638 GEE65634:GEE65638 GOA65634:GOA65638 GXW65634:GXW65638 HHS65634:HHS65638 HRO65634:HRO65638 IBK65634:IBK65638 ILG65634:ILG65638 IVC65634:IVC65638 JEY65634:JEY65638 JOU65634:JOU65638 JYQ65634:JYQ65638 KIM65634:KIM65638 KSI65634:KSI65638 LCE65634:LCE65638 LMA65634:LMA65638 LVW65634:LVW65638 MFS65634:MFS65638 MPO65634:MPO65638 MZK65634:MZK65638 NJG65634:NJG65638 NTC65634:NTC65638 OCY65634:OCY65638 OMU65634:OMU65638 OWQ65634:OWQ65638 PGM65634:PGM65638 PQI65634:PQI65638 QAE65634:QAE65638 QKA65634:QKA65638 QTW65634:QTW65638 RDS65634:RDS65638 RNO65634:RNO65638 RXK65634:RXK65638 SHG65634:SHG65638 SRC65634:SRC65638 TAY65634:TAY65638 TKU65634:TKU65638 TUQ65634:TUQ65638 UEM65634:UEM65638 UOI65634:UOI65638 UYE65634:UYE65638 VIA65634:VIA65638 VRW65634:VRW65638 WBS65634:WBS65638 WLO65634:WLO65638 WVK65634:WVK65638 C131170:C131174 IX131170:IX131174 SU131170:SU131174 ACQ131170:ACQ131174 AMM131170:AMM131174 AWI131170:AWI131174 BGE131170:BGE131174 BQA131170:BQA131174 BZW131170:BZW131174 CJS131170:CJS131174 CTO131170:CTO131174 DDK131170:DDK131174 DNG131170:DNG131174 DXC131170:DXC131174 EGY131170:EGY131174 EQU131170:EQU131174 FAQ131170:FAQ131174 FKM131170:FKM131174 FUI131170:FUI131174 GEE131170:GEE131174 GOA131170:GOA131174 GXW131170:GXW131174 HHS131170:HHS131174 HRO131170:HRO131174 IBK131170:IBK131174 ILG131170:ILG131174 IVC131170:IVC131174 JEY131170:JEY131174 JOU131170:JOU131174 JYQ131170:JYQ131174 KIM131170:KIM131174 KSI131170:KSI131174 LCE131170:LCE131174 LMA131170:LMA131174 LVW131170:LVW131174 MFS131170:MFS131174 MPO131170:MPO131174 MZK131170:MZK131174 NJG131170:NJG131174 NTC131170:NTC131174 OCY131170:OCY131174 OMU131170:OMU131174 OWQ131170:OWQ131174 PGM131170:PGM131174 PQI131170:PQI131174 QAE131170:QAE131174 QKA131170:QKA131174 QTW131170:QTW131174 RDS131170:RDS131174 RNO131170:RNO131174 RXK131170:RXK131174 SHG131170:SHG131174 SRC131170:SRC131174 TAY131170:TAY131174 TKU131170:TKU131174 TUQ131170:TUQ131174 UEM131170:UEM131174 UOI131170:UOI131174 UYE131170:UYE131174 VIA131170:VIA131174 VRW131170:VRW131174 WBS131170:WBS131174 WLO131170:WLO131174 WVK131170:WVK131174 C196706:C196710 IX196706:IX196710 SU196706:SU196710 ACQ196706:ACQ196710 AMM196706:AMM196710 AWI196706:AWI196710 BGE196706:BGE196710 BQA196706:BQA196710 BZW196706:BZW196710 CJS196706:CJS196710 CTO196706:CTO196710 DDK196706:DDK196710 DNG196706:DNG196710 DXC196706:DXC196710 EGY196706:EGY196710 EQU196706:EQU196710 FAQ196706:FAQ196710 FKM196706:FKM196710 FUI196706:FUI196710 GEE196706:GEE196710 GOA196706:GOA196710 GXW196706:GXW196710 HHS196706:HHS196710 HRO196706:HRO196710 IBK196706:IBK196710 ILG196706:ILG196710 IVC196706:IVC196710 JEY196706:JEY196710 JOU196706:JOU196710 JYQ196706:JYQ196710 KIM196706:KIM196710 KSI196706:KSI196710 LCE196706:LCE196710 LMA196706:LMA196710 LVW196706:LVW196710 MFS196706:MFS196710 MPO196706:MPO196710 MZK196706:MZK196710 NJG196706:NJG196710 NTC196706:NTC196710 OCY196706:OCY196710 OMU196706:OMU196710 OWQ196706:OWQ196710 PGM196706:PGM196710 PQI196706:PQI196710 QAE196706:QAE196710 QKA196706:QKA196710 QTW196706:QTW196710 RDS196706:RDS196710 RNO196706:RNO196710 RXK196706:RXK196710 SHG196706:SHG196710 SRC196706:SRC196710 TAY196706:TAY196710 TKU196706:TKU196710 TUQ196706:TUQ196710 UEM196706:UEM196710 UOI196706:UOI196710 UYE196706:UYE196710 VIA196706:VIA196710 VRW196706:VRW196710 WBS196706:WBS196710 WLO196706:WLO196710 WVK196706:WVK196710 C262242:C262246 IX262242:IX262246 SU262242:SU262246 ACQ262242:ACQ262246 AMM262242:AMM262246 AWI262242:AWI262246 BGE262242:BGE262246 BQA262242:BQA262246 BZW262242:BZW262246 CJS262242:CJS262246 CTO262242:CTO262246 DDK262242:DDK262246 DNG262242:DNG262246 DXC262242:DXC262246 EGY262242:EGY262246 EQU262242:EQU262246 FAQ262242:FAQ262246 FKM262242:FKM262246 FUI262242:FUI262246 GEE262242:GEE262246 GOA262242:GOA262246 GXW262242:GXW262246 HHS262242:HHS262246 HRO262242:HRO262246 IBK262242:IBK262246 ILG262242:ILG262246 IVC262242:IVC262246 JEY262242:JEY262246 JOU262242:JOU262246 JYQ262242:JYQ262246 KIM262242:KIM262246 KSI262242:KSI262246 LCE262242:LCE262246 LMA262242:LMA262246 LVW262242:LVW262246 MFS262242:MFS262246 MPO262242:MPO262246 MZK262242:MZK262246 NJG262242:NJG262246 NTC262242:NTC262246 OCY262242:OCY262246 OMU262242:OMU262246 OWQ262242:OWQ262246 PGM262242:PGM262246 PQI262242:PQI262246 QAE262242:QAE262246 QKA262242:QKA262246 QTW262242:QTW262246 RDS262242:RDS262246 RNO262242:RNO262246 RXK262242:RXK262246 SHG262242:SHG262246 SRC262242:SRC262246 TAY262242:TAY262246 TKU262242:TKU262246 TUQ262242:TUQ262246 UEM262242:UEM262246 UOI262242:UOI262246 UYE262242:UYE262246 VIA262242:VIA262246 VRW262242:VRW262246 WBS262242:WBS262246 WLO262242:WLO262246 WVK262242:WVK262246 C327778:C327782 IX327778:IX327782 SU327778:SU327782 ACQ327778:ACQ327782 AMM327778:AMM327782 AWI327778:AWI327782 BGE327778:BGE327782 BQA327778:BQA327782 BZW327778:BZW327782 CJS327778:CJS327782 CTO327778:CTO327782 DDK327778:DDK327782 DNG327778:DNG327782 DXC327778:DXC327782 EGY327778:EGY327782 EQU327778:EQU327782 FAQ327778:FAQ327782 FKM327778:FKM327782 FUI327778:FUI327782 GEE327778:GEE327782 GOA327778:GOA327782 GXW327778:GXW327782 HHS327778:HHS327782 HRO327778:HRO327782 IBK327778:IBK327782 ILG327778:ILG327782 IVC327778:IVC327782 JEY327778:JEY327782 JOU327778:JOU327782 JYQ327778:JYQ327782 KIM327778:KIM327782 KSI327778:KSI327782 LCE327778:LCE327782 LMA327778:LMA327782 LVW327778:LVW327782 MFS327778:MFS327782 MPO327778:MPO327782 MZK327778:MZK327782 NJG327778:NJG327782 NTC327778:NTC327782 OCY327778:OCY327782 OMU327778:OMU327782 OWQ327778:OWQ327782 PGM327778:PGM327782 PQI327778:PQI327782 QAE327778:QAE327782 QKA327778:QKA327782 QTW327778:QTW327782 RDS327778:RDS327782 RNO327778:RNO327782 RXK327778:RXK327782 SHG327778:SHG327782 SRC327778:SRC327782 TAY327778:TAY327782 TKU327778:TKU327782 TUQ327778:TUQ327782 UEM327778:UEM327782 UOI327778:UOI327782 UYE327778:UYE327782 VIA327778:VIA327782 VRW327778:VRW327782 WBS327778:WBS327782 WLO327778:WLO327782 WVK327778:WVK327782 C393314:C393318 IX393314:IX393318 SU393314:SU393318 ACQ393314:ACQ393318 AMM393314:AMM393318 AWI393314:AWI393318 BGE393314:BGE393318 BQA393314:BQA393318 BZW393314:BZW393318 CJS393314:CJS393318 CTO393314:CTO393318 DDK393314:DDK393318 DNG393314:DNG393318 DXC393314:DXC393318 EGY393314:EGY393318 EQU393314:EQU393318 FAQ393314:FAQ393318 FKM393314:FKM393318 FUI393314:FUI393318 GEE393314:GEE393318 GOA393314:GOA393318 GXW393314:GXW393318 HHS393314:HHS393318 HRO393314:HRO393318 IBK393314:IBK393318 ILG393314:ILG393318 IVC393314:IVC393318 JEY393314:JEY393318 JOU393314:JOU393318 JYQ393314:JYQ393318 KIM393314:KIM393318 KSI393314:KSI393318 LCE393314:LCE393318 LMA393314:LMA393318 LVW393314:LVW393318 MFS393314:MFS393318 MPO393314:MPO393318 MZK393314:MZK393318 NJG393314:NJG393318 NTC393314:NTC393318 OCY393314:OCY393318 OMU393314:OMU393318 OWQ393314:OWQ393318 PGM393314:PGM393318 PQI393314:PQI393318 QAE393314:QAE393318 QKA393314:QKA393318 QTW393314:QTW393318 RDS393314:RDS393318 RNO393314:RNO393318 RXK393314:RXK393318 SHG393314:SHG393318 SRC393314:SRC393318 TAY393314:TAY393318 TKU393314:TKU393318 TUQ393314:TUQ393318 UEM393314:UEM393318 UOI393314:UOI393318 UYE393314:UYE393318 VIA393314:VIA393318 VRW393314:VRW393318 WBS393314:WBS393318 WLO393314:WLO393318 WVK393314:WVK393318 C458850:C458854 IX458850:IX458854 SU458850:SU458854 ACQ458850:ACQ458854 AMM458850:AMM458854 AWI458850:AWI458854 BGE458850:BGE458854 BQA458850:BQA458854 BZW458850:BZW458854 CJS458850:CJS458854 CTO458850:CTO458854 DDK458850:DDK458854 DNG458850:DNG458854 DXC458850:DXC458854 EGY458850:EGY458854 EQU458850:EQU458854 FAQ458850:FAQ458854 FKM458850:FKM458854 FUI458850:FUI458854 GEE458850:GEE458854 GOA458850:GOA458854 GXW458850:GXW458854 HHS458850:HHS458854 HRO458850:HRO458854 IBK458850:IBK458854 ILG458850:ILG458854 IVC458850:IVC458854 JEY458850:JEY458854 JOU458850:JOU458854 JYQ458850:JYQ458854 KIM458850:KIM458854 KSI458850:KSI458854 LCE458850:LCE458854 LMA458850:LMA458854 LVW458850:LVW458854 MFS458850:MFS458854 MPO458850:MPO458854 MZK458850:MZK458854 NJG458850:NJG458854 NTC458850:NTC458854 OCY458850:OCY458854 OMU458850:OMU458854 OWQ458850:OWQ458854 PGM458850:PGM458854 PQI458850:PQI458854 QAE458850:QAE458854 QKA458850:QKA458854 QTW458850:QTW458854 RDS458850:RDS458854 RNO458850:RNO458854 RXK458850:RXK458854 SHG458850:SHG458854 SRC458850:SRC458854 TAY458850:TAY458854 TKU458850:TKU458854 TUQ458850:TUQ458854 UEM458850:UEM458854 UOI458850:UOI458854 UYE458850:UYE458854 VIA458850:VIA458854 VRW458850:VRW458854 WBS458850:WBS458854 WLO458850:WLO458854 WVK458850:WVK458854 C524386:C524390 IX524386:IX524390 SU524386:SU524390 ACQ524386:ACQ524390 AMM524386:AMM524390 AWI524386:AWI524390 BGE524386:BGE524390 BQA524386:BQA524390 BZW524386:BZW524390 CJS524386:CJS524390 CTO524386:CTO524390 DDK524386:DDK524390 DNG524386:DNG524390 DXC524386:DXC524390 EGY524386:EGY524390 EQU524386:EQU524390 FAQ524386:FAQ524390 FKM524386:FKM524390 FUI524386:FUI524390 GEE524386:GEE524390 GOA524386:GOA524390 GXW524386:GXW524390 HHS524386:HHS524390 HRO524386:HRO524390 IBK524386:IBK524390 ILG524386:ILG524390 IVC524386:IVC524390 JEY524386:JEY524390 JOU524386:JOU524390 JYQ524386:JYQ524390 KIM524386:KIM524390 KSI524386:KSI524390 LCE524386:LCE524390 LMA524386:LMA524390 LVW524386:LVW524390 MFS524386:MFS524390 MPO524386:MPO524390 MZK524386:MZK524390 NJG524386:NJG524390 NTC524386:NTC524390 OCY524386:OCY524390 OMU524386:OMU524390 OWQ524386:OWQ524390 PGM524386:PGM524390 PQI524386:PQI524390 QAE524386:QAE524390 QKA524386:QKA524390 QTW524386:QTW524390 RDS524386:RDS524390 RNO524386:RNO524390 RXK524386:RXK524390 SHG524386:SHG524390 SRC524386:SRC524390 TAY524386:TAY524390 TKU524386:TKU524390 TUQ524386:TUQ524390 UEM524386:UEM524390 UOI524386:UOI524390 UYE524386:UYE524390 VIA524386:VIA524390 VRW524386:VRW524390 WBS524386:WBS524390 WLO524386:WLO524390 WVK524386:WVK524390 C589922:C589926 IX589922:IX589926 SU589922:SU589926 ACQ589922:ACQ589926 AMM589922:AMM589926 AWI589922:AWI589926 BGE589922:BGE589926 BQA589922:BQA589926 BZW589922:BZW589926 CJS589922:CJS589926 CTO589922:CTO589926 DDK589922:DDK589926 DNG589922:DNG589926 DXC589922:DXC589926 EGY589922:EGY589926 EQU589922:EQU589926 FAQ589922:FAQ589926 FKM589922:FKM589926 FUI589922:FUI589926 GEE589922:GEE589926 GOA589922:GOA589926 GXW589922:GXW589926 HHS589922:HHS589926 HRO589922:HRO589926 IBK589922:IBK589926 ILG589922:ILG589926 IVC589922:IVC589926 JEY589922:JEY589926 JOU589922:JOU589926 JYQ589922:JYQ589926 KIM589922:KIM589926 KSI589922:KSI589926 LCE589922:LCE589926 LMA589922:LMA589926 LVW589922:LVW589926 MFS589922:MFS589926 MPO589922:MPO589926 MZK589922:MZK589926 NJG589922:NJG589926 NTC589922:NTC589926 OCY589922:OCY589926 OMU589922:OMU589926 OWQ589922:OWQ589926 PGM589922:PGM589926 PQI589922:PQI589926 QAE589922:QAE589926 QKA589922:QKA589926 QTW589922:QTW589926 RDS589922:RDS589926 RNO589922:RNO589926 RXK589922:RXK589926 SHG589922:SHG589926 SRC589922:SRC589926 TAY589922:TAY589926 TKU589922:TKU589926 TUQ589922:TUQ589926 UEM589922:UEM589926 UOI589922:UOI589926 UYE589922:UYE589926 VIA589922:VIA589926 VRW589922:VRW589926 WBS589922:WBS589926 WLO589922:WLO589926 WVK589922:WVK589926 C655458:C655462 IX655458:IX655462 SU655458:SU655462 ACQ655458:ACQ655462 AMM655458:AMM655462 AWI655458:AWI655462 BGE655458:BGE655462 BQA655458:BQA655462 BZW655458:BZW655462 CJS655458:CJS655462 CTO655458:CTO655462 DDK655458:DDK655462 DNG655458:DNG655462 DXC655458:DXC655462 EGY655458:EGY655462 EQU655458:EQU655462 FAQ655458:FAQ655462 FKM655458:FKM655462 FUI655458:FUI655462 GEE655458:GEE655462 GOA655458:GOA655462 GXW655458:GXW655462 HHS655458:HHS655462 HRO655458:HRO655462 IBK655458:IBK655462 ILG655458:ILG655462 IVC655458:IVC655462 JEY655458:JEY655462 JOU655458:JOU655462 JYQ655458:JYQ655462 KIM655458:KIM655462 KSI655458:KSI655462 LCE655458:LCE655462 LMA655458:LMA655462 LVW655458:LVW655462 MFS655458:MFS655462 MPO655458:MPO655462 MZK655458:MZK655462 NJG655458:NJG655462 NTC655458:NTC655462 OCY655458:OCY655462 OMU655458:OMU655462 OWQ655458:OWQ655462 PGM655458:PGM655462 PQI655458:PQI655462 QAE655458:QAE655462 QKA655458:QKA655462 QTW655458:QTW655462 RDS655458:RDS655462 RNO655458:RNO655462 RXK655458:RXK655462 SHG655458:SHG655462 SRC655458:SRC655462 TAY655458:TAY655462 TKU655458:TKU655462 TUQ655458:TUQ655462 UEM655458:UEM655462 UOI655458:UOI655462 UYE655458:UYE655462 VIA655458:VIA655462 VRW655458:VRW655462 WBS655458:WBS655462 WLO655458:WLO655462 WVK655458:WVK655462 C720994:C720998 IX720994:IX720998 SU720994:SU720998 ACQ720994:ACQ720998 AMM720994:AMM720998 AWI720994:AWI720998 BGE720994:BGE720998 BQA720994:BQA720998 BZW720994:BZW720998 CJS720994:CJS720998 CTO720994:CTO720998 DDK720994:DDK720998 DNG720994:DNG720998 DXC720994:DXC720998 EGY720994:EGY720998 EQU720994:EQU720998 FAQ720994:FAQ720998 FKM720994:FKM720998 FUI720994:FUI720998 GEE720994:GEE720998 GOA720994:GOA720998 GXW720994:GXW720998 HHS720994:HHS720998 HRO720994:HRO720998 IBK720994:IBK720998 ILG720994:ILG720998 IVC720994:IVC720998 JEY720994:JEY720998 JOU720994:JOU720998 JYQ720994:JYQ720998 KIM720994:KIM720998 KSI720994:KSI720998 LCE720994:LCE720998 LMA720994:LMA720998 LVW720994:LVW720998 MFS720994:MFS720998 MPO720994:MPO720998 MZK720994:MZK720998 NJG720994:NJG720998 NTC720994:NTC720998 OCY720994:OCY720998 OMU720994:OMU720998 OWQ720994:OWQ720998 PGM720994:PGM720998 PQI720994:PQI720998 QAE720994:QAE720998 QKA720994:QKA720998 QTW720994:QTW720998 RDS720994:RDS720998 RNO720994:RNO720998 RXK720994:RXK720998 SHG720994:SHG720998 SRC720994:SRC720998 TAY720994:TAY720998 TKU720994:TKU720998 TUQ720994:TUQ720998 UEM720994:UEM720998 UOI720994:UOI720998 UYE720994:UYE720998 VIA720994:VIA720998 VRW720994:VRW720998 WBS720994:WBS720998 WLO720994:WLO720998 WVK720994:WVK720998 C786530:C786534 IX786530:IX786534 SU786530:SU786534 ACQ786530:ACQ786534 AMM786530:AMM786534 AWI786530:AWI786534 BGE786530:BGE786534 BQA786530:BQA786534 BZW786530:BZW786534 CJS786530:CJS786534 CTO786530:CTO786534 DDK786530:DDK786534 DNG786530:DNG786534 DXC786530:DXC786534 EGY786530:EGY786534 EQU786530:EQU786534 FAQ786530:FAQ786534 FKM786530:FKM786534 FUI786530:FUI786534 GEE786530:GEE786534 GOA786530:GOA786534 GXW786530:GXW786534 HHS786530:HHS786534 HRO786530:HRO786534 IBK786530:IBK786534 ILG786530:ILG786534 IVC786530:IVC786534 JEY786530:JEY786534 JOU786530:JOU786534 JYQ786530:JYQ786534 KIM786530:KIM786534 KSI786530:KSI786534 LCE786530:LCE786534 LMA786530:LMA786534 LVW786530:LVW786534 MFS786530:MFS786534 MPO786530:MPO786534 MZK786530:MZK786534 NJG786530:NJG786534 NTC786530:NTC786534 OCY786530:OCY786534 OMU786530:OMU786534 OWQ786530:OWQ786534 PGM786530:PGM786534 PQI786530:PQI786534 QAE786530:QAE786534 QKA786530:QKA786534 QTW786530:QTW786534 RDS786530:RDS786534 RNO786530:RNO786534 RXK786530:RXK786534 SHG786530:SHG786534 SRC786530:SRC786534 TAY786530:TAY786534 TKU786530:TKU786534 TUQ786530:TUQ786534 UEM786530:UEM786534 UOI786530:UOI786534 UYE786530:UYE786534 VIA786530:VIA786534 VRW786530:VRW786534 WBS786530:WBS786534 WLO786530:WLO786534 WVK786530:WVK786534 C852066:C852070 IX852066:IX852070 SU852066:SU852070 ACQ852066:ACQ852070 AMM852066:AMM852070 AWI852066:AWI852070 BGE852066:BGE852070 BQA852066:BQA852070 BZW852066:BZW852070 CJS852066:CJS852070 CTO852066:CTO852070 DDK852066:DDK852070 DNG852066:DNG852070 DXC852066:DXC852070 EGY852066:EGY852070 EQU852066:EQU852070 FAQ852066:FAQ852070 FKM852066:FKM852070 FUI852066:FUI852070 GEE852066:GEE852070 GOA852066:GOA852070 GXW852066:GXW852070 HHS852066:HHS852070 HRO852066:HRO852070 IBK852066:IBK852070 ILG852066:ILG852070 IVC852066:IVC852070 JEY852066:JEY852070 JOU852066:JOU852070 JYQ852066:JYQ852070 KIM852066:KIM852070 KSI852066:KSI852070 LCE852066:LCE852070 LMA852066:LMA852070 LVW852066:LVW852070 MFS852066:MFS852070 MPO852066:MPO852070 MZK852066:MZK852070 NJG852066:NJG852070 NTC852066:NTC852070 OCY852066:OCY852070 OMU852066:OMU852070 OWQ852066:OWQ852070 PGM852066:PGM852070 PQI852066:PQI852070 QAE852066:QAE852070 QKA852066:QKA852070 QTW852066:QTW852070 RDS852066:RDS852070 RNO852066:RNO852070 RXK852066:RXK852070 SHG852066:SHG852070 SRC852066:SRC852070 TAY852066:TAY852070 TKU852066:TKU852070 TUQ852066:TUQ852070 UEM852066:UEM852070 UOI852066:UOI852070 UYE852066:UYE852070 VIA852066:VIA852070 VRW852066:VRW852070 WBS852066:WBS852070 WLO852066:WLO852070 WVK852066:WVK852070 C917602:C917606 IX917602:IX917606 SU917602:SU917606 ACQ917602:ACQ917606 AMM917602:AMM917606 AWI917602:AWI917606 BGE917602:BGE917606 BQA917602:BQA917606 BZW917602:BZW917606 CJS917602:CJS917606 CTO917602:CTO917606 DDK917602:DDK917606 DNG917602:DNG917606 DXC917602:DXC917606 EGY917602:EGY917606 EQU917602:EQU917606 FAQ917602:FAQ917606 FKM917602:FKM917606 FUI917602:FUI917606 GEE917602:GEE917606 GOA917602:GOA917606 GXW917602:GXW917606 HHS917602:HHS917606 HRO917602:HRO917606 IBK917602:IBK917606 ILG917602:ILG917606 IVC917602:IVC917606 JEY917602:JEY917606 JOU917602:JOU917606 JYQ917602:JYQ917606 KIM917602:KIM917606 KSI917602:KSI917606 LCE917602:LCE917606 LMA917602:LMA917606 LVW917602:LVW917606 MFS917602:MFS917606 MPO917602:MPO917606 MZK917602:MZK917606 NJG917602:NJG917606 NTC917602:NTC917606 OCY917602:OCY917606 OMU917602:OMU917606 OWQ917602:OWQ917606 PGM917602:PGM917606 PQI917602:PQI917606 QAE917602:QAE917606 QKA917602:QKA917606 QTW917602:QTW917606 RDS917602:RDS917606 RNO917602:RNO917606 RXK917602:RXK917606 SHG917602:SHG917606 SRC917602:SRC917606 TAY917602:TAY917606 TKU917602:TKU917606 TUQ917602:TUQ917606 UEM917602:UEM917606 UOI917602:UOI917606 UYE917602:UYE917606 VIA917602:VIA917606 VRW917602:VRW917606 WBS917602:WBS917606 WLO917602:WLO917606 WVK917602:WVK917606 C983138:C983142 IX983138:IX983142 SU983138:SU983142 ACQ983138:ACQ983142 AMM983138:AMM983142 AWI983138:AWI983142 BGE983138:BGE983142 BQA983138:BQA983142 BZW983138:BZW983142 CJS983138:CJS983142 CTO983138:CTO983142 DDK983138:DDK983142 DNG983138:DNG983142 DXC983138:DXC983142 EGY983138:EGY983142 EQU983138:EQU983142 FAQ983138:FAQ983142 FKM983138:FKM983142 FUI983138:FUI983142 GEE983138:GEE983142 GOA983138:GOA983142 GXW983138:GXW983142 HHS983138:HHS983142 HRO983138:HRO983142 IBK983138:IBK983142 ILG983138:ILG983142 IVC983138:IVC983142 JEY983138:JEY983142 JOU983138:JOU983142 JYQ983138:JYQ983142 KIM983138:KIM983142 KSI983138:KSI983142 LCE983138:LCE983142 LMA983138:LMA983142 LVW983138:LVW983142 MFS983138:MFS983142 MPO983138:MPO983142 MZK983138:MZK983142 NJG983138:NJG983142 NTC983138:NTC983142 OCY983138:OCY983142 OMU983138:OMU983142 OWQ983138:OWQ983142 PGM983138:PGM983142 PQI983138:PQI983142 QAE983138:QAE983142 QKA983138:QKA983142 QTW983138:QTW983142 RDS983138:RDS983142 RNO983138:RNO983142 RXK983138:RXK983142 SHG983138:SHG983142 SRC983138:SRC983142 TAY983138:TAY983142 TKU983138:TKU983142 TUQ983138:TUQ983142 UEM983138:UEM983142 UOI983138:UOI983142 UYE983138:UYE983142 VIA983138:VIA983142 VRW983138:VRW983142 WBS983138:WBS983142 WLO983138:WLO983142 WVK983138:WVK983142" xr:uid="{59294A3E-ADE5-4F36-BB89-DBC426220C6D}"/>
    <dataValidation type="custom" allowBlank="1" showInputMessage="1" showErrorMessage="1" errorTitle="Aportes" error="Sólo se puede marcar una alternativa" promptTitle="Aportes" prompt="Marque con una X mayúscula" sqref="I215 WVQ983260 WLU983260 WBY983260 VSC983260 VIG983260 UYK983260 UOO983260 UES983260 TUW983260 TLA983260 TBE983260 SRI983260 SHM983260 RXQ983260 RNU983260 RDY983260 QUC983260 QKG983260 QAK983260 PQO983260 PGS983260 OWW983260 ONA983260 ODE983260 NTI983260 NJM983260 MZQ983260 MPU983260 MFY983260 LWC983260 LMG983260 LCK983260 KSO983260 KIS983260 JYW983260 JPA983260 JFE983260 IVI983260 ILM983260 IBQ983260 HRU983260 HHY983260 GYC983260 GOG983260 GEK983260 FUO983260 FKS983260 FAW983260 ERA983260 EHE983260 DXI983260 DNM983260 DDQ983260 CTU983260 CJY983260 CAC983260 BQG983260 BGK983260 AWO983260 AMS983260 ACW983260 TA983260 JD983260 I983260 WVQ917724 WLU917724 WBY917724 VSC917724 VIG917724 UYK917724 UOO917724 UES917724 TUW917724 TLA917724 TBE917724 SRI917724 SHM917724 RXQ917724 RNU917724 RDY917724 QUC917724 QKG917724 QAK917724 PQO917724 PGS917724 OWW917724 ONA917724 ODE917724 NTI917724 NJM917724 MZQ917724 MPU917724 MFY917724 LWC917724 LMG917724 LCK917724 KSO917724 KIS917724 JYW917724 JPA917724 JFE917724 IVI917724 ILM917724 IBQ917724 HRU917724 HHY917724 GYC917724 GOG917724 GEK917724 FUO917724 FKS917724 FAW917724 ERA917724 EHE917724 DXI917724 DNM917724 DDQ917724 CTU917724 CJY917724 CAC917724 BQG917724 BGK917724 AWO917724 AMS917724 ACW917724 TA917724 JD917724 I917724 WVQ852188 WLU852188 WBY852188 VSC852188 VIG852188 UYK852188 UOO852188 UES852188 TUW852188 TLA852188 TBE852188 SRI852188 SHM852188 RXQ852188 RNU852188 RDY852188 QUC852188 QKG852188 QAK852188 PQO852188 PGS852188 OWW852188 ONA852188 ODE852188 NTI852188 NJM852188 MZQ852188 MPU852188 MFY852188 LWC852188 LMG852188 LCK852188 KSO852188 KIS852188 JYW852188 JPA852188 JFE852188 IVI852188 ILM852188 IBQ852188 HRU852188 HHY852188 GYC852188 GOG852188 GEK852188 FUO852188 FKS852188 FAW852188 ERA852188 EHE852188 DXI852188 DNM852188 DDQ852188 CTU852188 CJY852188 CAC852188 BQG852188 BGK852188 AWO852188 AMS852188 ACW852188 TA852188 JD852188 I852188 WVQ786652 WLU786652 WBY786652 VSC786652 VIG786652 UYK786652 UOO786652 UES786652 TUW786652 TLA786652 TBE786652 SRI786652 SHM786652 RXQ786652 RNU786652 RDY786652 QUC786652 QKG786652 QAK786652 PQO786652 PGS786652 OWW786652 ONA786652 ODE786652 NTI786652 NJM786652 MZQ786652 MPU786652 MFY786652 LWC786652 LMG786652 LCK786652 KSO786652 KIS786652 JYW786652 JPA786652 JFE786652 IVI786652 ILM786652 IBQ786652 HRU786652 HHY786652 GYC786652 GOG786652 GEK786652 FUO786652 FKS786652 FAW786652 ERA786652 EHE786652 DXI786652 DNM786652 DDQ786652 CTU786652 CJY786652 CAC786652 BQG786652 BGK786652 AWO786652 AMS786652 ACW786652 TA786652 JD786652 I786652 WVQ721116 WLU721116 WBY721116 VSC721116 VIG721116 UYK721116 UOO721116 UES721116 TUW721116 TLA721116 TBE721116 SRI721116 SHM721116 RXQ721116 RNU721116 RDY721116 QUC721116 QKG721116 QAK721116 PQO721116 PGS721116 OWW721116 ONA721116 ODE721116 NTI721116 NJM721116 MZQ721116 MPU721116 MFY721116 LWC721116 LMG721116 LCK721116 KSO721116 KIS721116 JYW721116 JPA721116 JFE721116 IVI721116 ILM721116 IBQ721116 HRU721116 HHY721116 GYC721116 GOG721116 GEK721116 FUO721116 FKS721116 FAW721116 ERA721116 EHE721116 DXI721116 DNM721116 DDQ721116 CTU721116 CJY721116 CAC721116 BQG721116 BGK721116 AWO721116 AMS721116 ACW721116 TA721116 JD721116 I721116 WVQ655580 WLU655580 WBY655580 VSC655580 VIG655580 UYK655580 UOO655580 UES655580 TUW655580 TLA655580 TBE655580 SRI655580 SHM655580 RXQ655580 RNU655580 RDY655580 QUC655580 QKG655580 QAK655580 PQO655580 PGS655580 OWW655580 ONA655580 ODE655580 NTI655580 NJM655580 MZQ655580 MPU655580 MFY655580 LWC655580 LMG655580 LCK655580 KSO655580 KIS655580 JYW655580 JPA655580 JFE655580 IVI655580 ILM655580 IBQ655580 HRU655580 HHY655580 GYC655580 GOG655580 GEK655580 FUO655580 FKS655580 FAW655580 ERA655580 EHE655580 DXI655580 DNM655580 DDQ655580 CTU655580 CJY655580 CAC655580 BQG655580 BGK655580 AWO655580 AMS655580 ACW655580 TA655580 JD655580 I655580 WVQ590044 WLU590044 WBY590044 VSC590044 VIG590044 UYK590044 UOO590044 UES590044 TUW590044 TLA590044 TBE590044 SRI590044 SHM590044 RXQ590044 RNU590044 RDY590044 QUC590044 QKG590044 QAK590044 PQO590044 PGS590044 OWW590044 ONA590044 ODE590044 NTI590044 NJM590044 MZQ590044 MPU590044 MFY590044 LWC590044 LMG590044 LCK590044 KSO590044 KIS590044 JYW590044 JPA590044 JFE590044 IVI590044 ILM590044 IBQ590044 HRU590044 HHY590044 GYC590044 GOG590044 GEK590044 FUO590044 FKS590044 FAW590044 ERA590044 EHE590044 DXI590044 DNM590044 DDQ590044 CTU590044 CJY590044 CAC590044 BQG590044 BGK590044 AWO590044 AMS590044 ACW590044 TA590044 JD590044 I590044 WVQ524508 WLU524508 WBY524508 VSC524508 VIG524508 UYK524508 UOO524508 UES524508 TUW524508 TLA524508 TBE524508 SRI524508 SHM524508 RXQ524508 RNU524508 RDY524508 QUC524508 QKG524508 QAK524508 PQO524508 PGS524508 OWW524508 ONA524508 ODE524508 NTI524508 NJM524508 MZQ524508 MPU524508 MFY524508 LWC524508 LMG524508 LCK524508 KSO524508 KIS524508 JYW524508 JPA524508 JFE524508 IVI524508 ILM524508 IBQ524508 HRU524508 HHY524508 GYC524508 GOG524508 GEK524508 FUO524508 FKS524508 FAW524508 ERA524508 EHE524508 DXI524508 DNM524508 DDQ524508 CTU524508 CJY524508 CAC524508 BQG524508 BGK524508 AWO524508 AMS524508 ACW524508 TA524508 JD524508 I524508 WVQ458972 WLU458972 WBY458972 VSC458972 VIG458972 UYK458972 UOO458972 UES458972 TUW458972 TLA458972 TBE458972 SRI458972 SHM458972 RXQ458972 RNU458972 RDY458972 QUC458972 QKG458972 QAK458972 PQO458972 PGS458972 OWW458972 ONA458972 ODE458972 NTI458972 NJM458972 MZQ458972 MPU458972 MFY458972 LWC458972 LMG458972 LCK458972 KSO458972 KIS458972 JYW458972 JPA458972 JFE458972 IVI458972 ILM458972 IBQ458972 HRU458972 HHY458972 GYC458972 GOG458972 GEK458972 FUO458972 FKS458972 FAW458972 ERA458972 EHE458972 DXI458972 DNM458972 DDQ458972 CTU458972 CJY458972 CAC458972 BQG458972 BGK458972 AWO458972 AMS458972 ACW458972 TA458972 JD458972 I458972 WVQ393436 WLU393436 WBY393436 VSC393436 VIG393436 UYK393436 UOO393436 UES393436 TUW393436 TLA393436 TBE393436 SRI393436 SHM393436 RXQ393436 RNU393436 RDY393436 QUC393436 QKG393436 QAK393436 PQO393436 PGS393436 OWW393436 ONA393436 ODE393436 NTI393436 NJM393436 MZQ393436 MPU393436 MFY393436 LWC393436 LMG393436 LCK393436 KSO393436 KIS393436 JYW393436 JPA393436 JFE393436 IVI393436 ILM393436 IBQ393436 HRU393436 HHY393436 GYC393436 GOG393436 GEK393436 FUO393436 FKS393436 FAW393436 ERA393436 EHE393436 DXI393436 DNM393436 DDQ393436 CTU393436 CJY393436 CAC393436 BQG393436 BGK393436 AWO393436 AMS393436 ACW393436 TA393436 JD393436 I393436 WVQ327900 WLU327900 WBY327900 VSC327900 VIG327900 UYK327900 UOO327900 UES327900 TUW327900 TLA327900 TBE327900 SRI327900 SHM327900 RXQ327900 RNU327900 RDY327900 QUC327900 QKG327900 QAK327900 PQO327900 PGS327900 OWW327900 ONA327900 ODE327900 NTI327900 NJM327900 MZQ327900 MPU327900 MFY327900 LWC327900 LMG327900 LCK327900 KSO327900 KIS327900 JYW327900 JPA327900 JFE327900 IVI327900 ILM327900 IBQ327900 HRU327900 HHY327900 GYC327900 GOG327900 GEK327900 FUO327900 FKS327900 FAW327900 ERA327900 EHE327900 DXI327900 DNM327900 DDQ327900 CTU327900 CJY327900 CAC327900 BQG327900 BGK327900 AWO327900 AMS327900 ACW327900 TA327900 JD327900 I327900 WVQ262364 WLU262364 WBY262364 VSC262364 VIG262364 UYK262364 UOO262364 UES262364 TUW262364 TLA262364 TBE262364 SRI262364 SHM262364 RXQ262364 RNU262364 RDY262364 QUC262364 QKG262364 QAK262364 PQO262364 PGS262364 OWW262364 ONA262364 ODE262364 NTI262364 NJM262364 MZQ262364 MPU262364 MFY262364 LWC262364 LMG262364 LCK262364 KSO262364 KIS262364 JYW262364 JPA262364 JFE262364 IVI262364 ILM262364 IBQ262364 HRU262364 HHY262364 GYC262364 GOG262364 GEK262364 FUO262364 FKS262364 FAW262364 ERA262364 EHE262364 DXI262364 DNM262364 DDQ262364 CTU262364 CJY262364 CAC262364 BQG262364 BGK262364 AWO262364 AMS262364 ACW262364 TA262364 JD262364 I262364 WVQ196828 WLU196828 WBY196828 VSC196828 VIG196828 UYK196828 UOO196828 UES196828 TUW196828 TLA196828 TBE196828 SRI196828 SHM196828 RXQ196828 RNU196828 RDY196828 QUC196828 QKG196828 QAK196828 PQO196828 PGS196828 OWW196828 ONA196828 ODE196828 NTI196828 NJM196828 MZQ196828 MPU196828 MFY196828 LWC196828 LMG196828 LCK196828 KSO196828 KIS196828 JYW196828 JPA196828 JFE196828 IVI196828 ILM196828 IBQ196828 HRU196828 HHY196828 GYC196828 GOG196828 GEK196828 FUO196828 FKS196828 FAW196828 ERA196828 EHE196828 DXI196828 DNM196828 DDQ196828 CTU196828 CJY196828 CAC196828 BQG196828 BGK196828 AWO196828 AMS196828 ACW196828 TA196828 JD196828 I196828 WVQ131292 WLU131292 WBY131292 VSC131292 VIG131292 UYK131292 UOO131292 UES131292 TUW131292 TLA131292 TBE131292 SRI131292 SHM131292 RXQ131292 RNU131292 RDY131292 QUC131292 QKG131292 QAK131292 PQO131292 PGS131292 OWW131292 ONA131292 ODE131292 NTI131292 NJM131292 MZQ131292 MPU131292 MFY131292 LWC131292 LMG131292 LCK131292 KSO131292 KIS131292 JYW131292 JPA131292 JFE131292 IVI131292 ILM131292 IBQ131292 HRU131292 HHY131292 GYC131292 GOG131292 GEK131292 FUO131292 FKS131292 FAW131292 ERA131292 EHE131292 DXI131292 DNM131292 DDQ131292 CTU131292 CJY131292 CAC131292 BQG131292 BGK131292 AWO131292 AMS131292 ACW131292 TA131292 JD131292 I131292 WVQ65756 WLU65756 WBY65756 VSC65756 VIG65756 UYK65756 UOO65756 UES65756 TUW65756 TLA65756 TBE65756 SRI65756 SHM65756 RXQ65756 RNU65756 RDY65756 QUC65756 QKG65756 QAK65756 PQO65756 PGS65756 OWW65756 ONA65756 ODE65756 NTI65756 NJM65756 MZQ65756 MPU65756 MFY65756 LWC65756 LMG65756 LCK65756 KSO65756 KIS65756 JYW65756 JPA65756 JFE65756 IVI65756 ILM65756 IBQ65756 HRU65756 HHY65756 GYC65756 GOG65756 GEK65756 FUO65756 FKS65756 FAW65756 ERA65756 EHE65756 DXI65756 DNM65756 DDQ65756 CTU65756 CJY65756 CAC65756 BQG65756 BGK65756 AWO65756 AMS65756 ACW65756 TA65756 JD65756 I65756 WVQ215 WLU215 WBY215 VSC215 VIG215 UYK215 UOO215 UES215 TUW215 TLA215 TBE215 SRI215 SHM215 RXQ215 RNU215 RDY215 QUC215 QKG215 QAK215 PQO215 PGS215 OWW215 ONA215 ODE215 NTI215 NJM215 MZQ215 MPU215 MFY215 LWC215 LMG215 LCK215 KSO215 KIS215 JYW215 JPA215 JFE215 IVI215 ILM215 IBQ215 HRU215 HHY215 GYC215 GOG215 GEK215 FUO215 FKS215 FAW215 ERA215 EHE215 DXI215 DNM215 DDQ215 CTU215 CJY215 CAC215 BQG215 BGK215 AWO215 AMS215 ACW215 TA215 JD215" xr:uid="{845158DD-D60A-4A8A-9672-C787F0BF8781}">
      <formula1>$G$215&lt;&gt;"X"</formula1>
    </dataValidation>
    <dataValidation type="list" allowBlank="1" showInputMessage="1" showErrorMessage="1" errorTitle="Día" error="Usar sólo números" promptTitle="Día" prompt="Ingrese día con número" sqref="WLZ983154:WMA983158 JE110:JF114 TB110:TC114 ACX110:ACY114 AMT110:AMU114 AWP110:AWQ114 BGL110:BGM114 BQH110:BQI114 CAD110:CAE114 CJZ110:CKA114 CTV110:CTW114 DDR110:DDS114 DNN110:DNO114 DXJ110:DXK114 EHF110:EHG114 ERB110:ERC114 FAX110:FAY114 FKT110:FKU114 FUP110:FUQ114 GEL110:GEM114 GOH110:GOI114 GYD110:GYE114 HHZ110:HIA114 HRV110:HRW114 IBR110:IBS114 ILN110:ILO114 IVJ110:IVK114 JFF110:JFG114 JPB110:JPC114 JYX110:JYY114 KIT110:KIU114 KSP110:KSQ114 LCL110:LCM114 LMH110:LMI114 LWD110:LWE114 MFZ110:MGA114 MPV110:MPW114 MZR110:MZS114 NJN110:NJO114 NTJ110:NTK114 ODF110:ODG114 ONB110:ONC114 OWX110:OWY114 PGT110:PGU114 PQP110:PQQ114 QAL110:QAM114 QKH110:QKI114 QUD110:QUE114 RDZ110:REA114 RNV110:RNW114 RXR110:RXS114 SHN110:SHO114 SRJ110:SRK114 TBF110:TBG114 TLB110:TLC114 TUX110:TUY114 UET110:UEU114 UOP110:UOQ114 UYL110:UYM114 VIH110:VII114 VSD110:VSE114 WBZ110:WCA114 WLV110:WLW114 WVR110:WVS114 J65650:K65654 JE65650:JF65654 TB65650:TC65654 ACX65650:ACY65654 AMT65650:AMU65654 AWP65650:AWQ65654 BGL65650:BGM65654 BQH65650:BQI65654 CAD65650:CAE65654 CJZ65650:CKA65654 CTV65650:CTW65654 DDR65650:DDS65654 DNN65650:DNO65654 DXJ65650:DXK65654 EHF65650:EHG65654 ERB65650:ERC65654 FAX65650:FAY65654 FKT65650:FKU65654 FUP65650:FUQ65654 GEL65650:GEM65654 GOH65650:GOI65654 GYD65650:GYE65654 HHZ65650:HIA65654 HRV65650:HRW65654 IBR65650:IBS65654 ILN65650:ILO65654 IVJ65650:IVK65654 JFF65650:JFG65654 JPB65650:JPC65654 JYX65650:JYY65654 KIT65650:KIU65654 KSP65650:KSQ65654 LCL65650:LCM65654 LMH65650:LMI65654 LWD65650:LWE65654 MFZ65650:MGA65654 MPV65650:MPW65654 MZR65650:MZS65654 NJN65650:NJO65654 NTJ65650:NTK65654 ODF65650:ODG65654 ONB65650:ONC65654 OWX65650:OWY65654 PGT65650:PGU65654 PQP65650:PQQ65654 QAL65650:QAM65654 QKH65650:QKI65654 QUD65650:QUE65654 RDZ65650:REA65654 RNV65650:RNW65654 RXR65650:RXS65654 SHN65650:SHO65654 SRJ65650:SRK65654 TBF65650:TBG65654 TLB65650:TLC65654 TUX65650:TUY65654 UET65650:UEU65654 UOP65650:UOQ65654 UYL65650:UYM65654 VIH65650:VII65654 VSD65650:VSE65654 WBZ65650:WCA65654 WLV65650:WLW65654 WVR65650:WVS65654 J131186:K131190 JE131186:JF131190 TB131186:TC131190 ACX131186:ACY131190 AMT131186:AMU131190 AWP131186:AWQ131190 BGL131186:BGM131190 BQH131186:BQI131190 CAD131186:CAE131190 CJZ131186:CKA131190 CTV131186:CTW131190 DDR131186:DDS131190 DNN131186:DNO131190 DXJ131186:DXK131190 EHF131186:EHG131190 ERB131186:ERC131190 FAX131186:FAY131190 FKT131186:FKU131190 FUP131186:FUQ131190 GEL131186:GEM131190 GOH131186:GOI131190 GYD131186:GYE131190 HHZ131186:HIA131190 HRV131186:HRW131190 IBR131186:IBS131190 ILN131186:ILO131190 IVJ131186:IVK131190 JFF131186:JFG131190 JPB131186:JPC131190 JYX131186:JYY131190 KIT131186:KIU131190 KSP131186:KSQ131190 LCL131186:LCM131190 LMH131186:LMI131190 LWD131186:LWE131190 MFZ131186:MGA131190 MPV131186:MPW131190 MZR131186:MZS131190 NJN131186:NJO131190 NTJ131186:NTK131190 ODF131186:ODG131190 ONB131186:ONC131190 OWX131186:OWY131190 PGT131186:PGU131190 PQP131186:PQQ131190 QAL131186:QAM131190 QKH131186:QKI131190 QUD131186:QUE131190 RDZ131186:REA131190 RNV131186:RNW131190 RXR131186:RXS131190 SHN131186:SHO131190 SRJ131186:SRK131190 TBF131186:TBG131190 TLB131186:TLC131190 TUX131186:TUY131190 UET131186:UEU131190 UOP131186:UOQ131190 UYL131186:UYM131190 VIH131186:VII131190 VSD131186:VSE131190 WBZ131186:WCA131190 WLV131186:WLW131190 WVR131186:WVS131190 J196722:K196726 JE196722:JF196726 TB196722:TC196726 ACX196722:ACY196726 AMT196722:AMU196726 AWP196722:AWQ196726 BGL196722:BGM196726 BQH196722:BQI196726 CAD196722:CAE196726 CJZ196722:CKA196726 CTV196722:CTW196726 DDR196722:DDS196726 DNN196722:DNO196726 DXJ196722:DXK196726 EHF196722:EHG196726 ERB196722:ERC196726 FAX196722:FAY196726 FKT196722:FKU196726 FUP196722:FUQ196726 GEL196722:GEM196726 GOH196722:GOI196726 GYD196722:GYE196726 HHZ196722:HIA196726 HRV196722:HRW196726 IBR196722:IBS196726 ILN196722:ILO196726 IVJ196722:IVK196726 JFF196722:JFG196726 JPB196722:JPC196726 JYX196722:JYY196726 KIT196722:KIU196726 KSP196722:KSQ196726 LCL196722:LCM196726 LMH196722:LMI196726 LWD196722:LWE196726 MFZ196722:MGA196726 MPV196722:MPW196726 MZR196722:MZS196726 NJN196722:NJO196726 NTJ196722:NTK196726 ODF196722:ODG196726 ONB196722:ONC196726 OWX196722:OWY196726 PGT196722:PGU196726 PQP196722:PQQ196726 QAL196722:QAM196726 QKH196722:QKI196726 QUD196722:QUE196726 RDZ196722:REA196726 RNV196722:RNW196726 RXR196722:RXS196726 SHN196722:SHO196726 SRJ196722:SRK196726 TBF196722:TBG196726 TLB196722:TLC196726 TUX196722:TUY196726 UET196722:UEU196726 UOP196722:UOQ196726 UYL196722:UYM196726 VIH196722:VII196726 VSD196722:VSE196726 WBZ196722:WCA196726 WLV196722:WLW196726 WVR196722:WVS196726 J262258:K262262 JE262258:JF262262 TB262258:TC262262 ACX262258:ACY262262 AMT262258:AMU262262 AWP262258:AWQ262262 BGL262258:BGM262262 BQH262258:BQI262262 CAD262258:CAE262262 CJZ262258:CKA262262 CTV262258:CTW262262 DDR262258:DDS262262 DNN262258:DNO262262 DXJ262258:DXK262262 EHF262258:EHG262262 ERB262258:ERC262262 FAX262258:FAY262262 FKT262258:FKU262262 FUP262258:FUQ262262 GEL262258:GEM262262 GOH262258:GOI262262 GYD262258:GYE262262 HHZ262258:HIA262262 HRV262258:HRW262262 IBR262258:IBS262262 ILN262258:ILO262262 IVJ262258:IVK262262 JFF262258:JFG262262 JPB262258:JPC262262 JYX262258:JYY262262 KIT262258:KIU262262 KSP262258:KSQ262262 LCL262258:LCM262262 LMH262258:LMI262262 LWD262258:LWE262262 MFZ262258:MGA262262 MPV262258:MPW262262 MZR262258:MZS262262 NJN262258:NJO262262 NTJ262258:NTK262262 ODF262258:ODG262262 ONB262258:ONC262262 OWX262258:OWY262262 PGT262258:PGU262262 PQP262258:PQQ262262 QAL262258:QAM262262 QKH262258:QKI262262 QUD262258:QUE262262 RDZ262258:REA262262 RNV262258:RNW262262 RXR262258:RXS262262 SHN262258:SHO262262 SRJ262258:SRK262262 TBF262258:TBG262262 TLB262258:TLC262262 TUX262258:TUY262262 UET262258:UEU262262 UOP262258:UOQ262262 UYL262258:UYM262262 VIH262258:VII262262 VSD262258:VSE262262 WBZ262258:WCA262262 WLV262258:WLW262262 WVR262258:WVS262262 J327794:K327798 JE327794:JF327798 TB327794:TC327798 ACX327794:ACY327798 AMT327794:AMU327798 AWP327794:AWQ327798 BGL327794:BGM327798 BQH327794:BQI327798 CAD327794:CAE327798 CJZ327794:CKA327798 CTV327794:CTW327798 DDR327794:DDS327798 DNN327794:DNO327798 DXJ327794:DXK327798 EHF327794:EHG327798 ERB327794:ERC327798 FAX327794:FAY327798 FKT327794:FKU327798 FUP327794:FUQ327798 GEL327794:GEM327798 GOH327794:GOI327798 GYD327794:GYE327798 HHZ327794:HIA327798 HRV327794:HRW327798 IBR327794:IBS327798 ILN327794:ILO327798 IVJ327794:IVK327798 JFF327794:JFG327798 JPB327794:JPC327798 JYX327794:JYY327798 KIT327794:KIU327798 KSP327794:KSQ327798 LCL327794:LCM327798 LMH327794:LMI327798 LWD327794:LWE327798 MFZ327794:MGA327798 MPV327794:MPW327798 MZR327794:MZS327798 NJN327794:NJO327798 NTJ327794:NTK327798 ODF327794:ODG327798 ONB327794:ONC327798 OWX327794:OWY327798 PGT327794:PGU327798 PQP327794:PQQ327798 QAL327794:QAM327798 QKH327794:QKI327798 QUD327794:QUE327798 RDZ327794:REA327798 RNV327794:RNW327798 RXR327794:RXS327798 SHN327794:SHO327798 SRJ327794:SRK327798 TBF327794:TBG327798 TLB327794:TLC327798 TUX327794:TUY327798 UET327794:UEU327798 UOP327794:UOQ327798 UYL327794:UYM327798 VIH327794:VII327798 VSD327794:VSE327798 WBZ327794:WCA327798 WLV327794:WLW327798 WVR327794:WVS327798 J393330:K393334 JE393330:JF393334 TB393330:TC393334 ACX393330:ACY393334 AMT393330:AMU393334 AWP393330:AWQ393334 BGL393330:BGM393334 BQH393330:BQI393334 CAD393330:CAE393334 CJZ393330:CKA393334 CTV393330:CTW393334 DDR393330:DDS393334 DNN393330:DNO393334 DXJ393330:DXK393334 EHF393330:EHG393334 ERB393330:ERC393334 FAX393330:FAY393334 FKT393330:FKU393334 FUP393330:FUQ393334 GEL393330:GEM393334 GOH393330:GOI393334 GYD393330:GYE393334 HHZ393330:HIA393334 HRV393330:HRW393334 IBR393330:IBS393334 ILN393330:ILO393334 IVJ393330:IVK393334 JFF393330:JFG393334 JPB393330:JPC393334 JYX393330:JYY393334 KIT393330:KIU393334 KSP393330:KSQ393334 LCL393330:LCM393334 LMH393330:LMI393334 LWD393330:LWE393334 MFZ393330:MGA393334 MPV393330:MPW393334 MZR393330:MZS393334 NJN393330:NJO393334 NTJ393330:NTK393334 ODF393330:ODG393334 ONB393330:ONC393334 OWX393330:OWY393334 PGT393330:PGU393334 PQP393330:PQQ393334 QAL393330:QAM393334 QKH393330:QKI393334 QUD393330:QUE393334 RDZ393330:REA393334 RNV393330:RNW393334 RXR393330:RXS393334 SHN393330:SHO393334 SRJ393330:SRK393334 TBF393330:TBG393334 TLB393330:TLC393334 TUX393330:TUY393334 UET393330:UEU393334 UOP393330:UOQ393334 UYL393330:UYM393334 VIH393330:VII393334 VSD393330:VSE393334 WBZ393330:WCA393334 WLV393330:WLW393334 WVR393330:WVS393334 J458866:K458870 JE458866:JF458870 TB458866:TC458870 ACX458866:ACY458870 AMT458866:AMU458870 AWP458866:AWQ458870 BGL458866:BGM458870 BQH458866:BQI458870 CAD458866:CAE458870 CJZ458866:CKA458870 CTV458866:CTW458870 DDR458866:DDS458870 DNN458866:DNO458870 DXJ458866:DXK458870 EHF458866:EHG458870 ERB458866:ERC458870 FAX458866:FAY458870 FKT458866:FKU458870 FUP458866:FUQ458870 GEL458866:GEM458870 GOH458866:GOI458870 GYD458866:GYE458870 HHZ458866:HIA458870 HRV458866:HRW458870 IBR458866:IBS458870 ILN458866:ILO458870 IVJ458866:IVK458870 JFF458866:JFG458870 JPB458866:JPC458870 JYX458866:JYY458870 KIT458866:KIU458870 KSP458866:KSQ458870 LCL458866:LCM458870 LMH458866:LMI458870 LWD458866:LWE458870 MFZ458866:MGA458870 MPV458866:MPW458870 MZR458866:MZS458870 NJN458866:NJO458870 NTJ458866:NTK458870 ODF458866:ODG458870 ONB458866:ONC458870 OWX458866:OWY458870 PGT458866:PGU458870 PQP458866:PQQ458870 QAL458866:QAM458870 QKH458866:QKI458870 QUD458866:QUE458870 RDZ458866:REA458870 RNV458866:RNW458870 RXR458866:RXS458870 SHN458866:SHO458870 SRJ458866:SRK458870 TBF458866:TBG458870 TLB458866:TLC458870 TUX458866:TUY458870 UET458866:UEU458870 UOP458866:UOQ458870 UYL458866:UYM458870 VIH458866:VII458870 VSD458866:VSE458870 WBZ458866:WCA458870 WLV458866:WLW458870 WVR458866:WVS458870 J524402:K524406 JE524402:JF524406 TB524402:TC524406 ACX524402:ACY524406 AMT524402:AMU524406 AWP524402:AWQ524406 BGL524402:BGM524406 BQH524402:BQI524406 CAD524402:CAE524406 CJZ524402:CKA524406 CTV524402:CTW524406 DDR524402:DDS524406 DNN524402:DNO524406 DXJ524402:DXK524406 EHF524402:EHG524406 ERB524402:ERC524406 FAX524402:FAY524406 FKT524402:FKU524406 FUP524402:FUQ524406 GEL524402:GEM524406 GOH524402:GOI524406 GYD524402:GYE524406 HHZ524402:HIA524406 HRV524402:HRW524406 IBR524402:IBS524406 ILN524402:ILO524406 IVJ524402:IVK524406 JFF524402:JFG524406 JPB524402:JPC524406 JYX524402:JYY524406 KIT524402:KIU524406 KSP524402:KSQ524406 LCL524402:LCM524406 LMH524402:LMI524406 LWD524402:LWE524406 MFZ524402:MGA524406 MPV524402:MPW524406 MZR524402:MZS524406 NJN524402:NJO524406 NTJ524402:NTK524406 ODF524402:ODG524406 ONB524402:ONC524406 OWX524402:OWY524406 PGT524402:PGU524406 PQP524402:PQQ524406 QAL524402:QAM524406 QKH524402:QKI524406 QUD524402:QUE524406 RDZ524402:REA524406 RNV524402:RNW524406 RXR524402:RXS524406 SHN524402:SHO524406 SRJ524402:SRK524406 TBF524402:TBG524406 TLB524402:TLC524406 TUX524402:TUY524406 UET524402:UEU524406 UOP524402:UOQ524406 UYL524402:UYM524406 VIH524402:VII524406 VSD524402:VSE524406 WBZ524402:WCA524406 WLV524402:WLW524406 WVR524402:WVS524406 J589938:K589942 JE589938:JF589942 TB589938:TC589942 ACX589938:ACY589942 AMT589938:AMU589942 AWP589938:AWQ589942 BGL589938:BGM589942 BQH589938:BQI589942 CAD589938:CAE589942 CJZ589938:CKA589942 CTV589938:CTW589942 DDR589938:DDS589942 DNN589938:DNO589942 DXJ589938:DXK589942 EHF589938:EHG589942 ERB589938:ERC589942 FAX589938:FAY589942 FKT589938:FKU589942 FUP589938:FUQ589942 GEL589938:GEM589942 GOH589938:GOI589942 GYD589938:GYE589942 HHZ589938:HIA589942 HRV589938:HRW589942 IBR589938:IBS589942 ILN589938:ILO589942 IVJ589938:IVK589942 JFF589938:JFG589942 JPB589938:JPC589942 JYX589938:JYY589942 KIT589938:KIU589942 KSP589938:KSQ589942 LCL589938:LCM589942 LMH589938:LMI589942 LWD589938:LWE589942 MFZ589938:MGA589942 MPV589938:MPW589942 MZR589938:MZS589942 NJN589938:NJO589942 NTJ589938:NTK589942 ODF589938:ODG589942 ONB589938:ONC589942 OWX589938:OWY589942 PGT589938:PGU589942 PQP589938:PQQ589942 QAL589938:QAM589942 QKH589938:QKI589942 QUD589938:QUE589942 RDZ589938:REA589942 RNV589938:RNW589942 RXR589938:RXS589942 SHN589938:SHO589942 SRJ589938:SRK589942 TBF589938:TBG589942 TLB589938:TLC589942 TUX589938:TUY589942 UET589938:UEU589942 UOP589938:UOQ589942 UYL589938:UYM589942 VIH589938:VII589942 VSD589938:VSE589942 WBZ589938:WCA589942 WLV589938:WLW589942 WVR589938:WVS589942 J655474:K655478 JE655474:JF655478 TB655474:TC655478 ACX655474:ACY655478 AMT655474:AMU655478 AWP655474:AWQ655478 BGL655474:BGM655478 BQH655474:BQI655478 CAD655474:CAE655478 CJZ655474:CKA655478 CTV655474:CTW655478 DDR655474:DDS655478 DNN655474:DNO655478 DXJ655474:DXK655478 EHF655474:EHG655478 ERB655474:ERC655478 FAX655474:FAY655478 FKT655474:FKU655478 FUP655474:FUQ655478 GEL655474:GEM655478 GOH655474:GOI655478 GYD655474:GYE655478 HHZ655474:HIA655478 HRV655474:HRW655478 IBR655474:IBS655478 ILN655474:ILO655478 IVJ655474:IVK655478 JFF655474:JFG655478 JPB655474:JPC655478 JYX655474:JYY655478 KIT655474:KIU655478 KSP655474:KSQ655478 LCL655474:LCM655478 LMH655474:LMI655478 LWD655474:LWE655478 MFZ655474:MGA655478 MPV655474:MPW655478 MZR655474:MZS655478 NJN655474:NJO655478 NTJ655474:NTK655478 ODF655474:ODG655478 ONB655474:ONC655478 OWX655474:OWY655478 PGT655474:PGU655478 PQP655474:PQQ655478 QAL655474:QAM655478 QKH655474:QKI655478 QUD655474:QUE655478 RDZ655474:REA655478 RNV655474:RNW655478 RXR655474:RXS655478 SHN655474:SHO655478 SRJ655474:SRK655478 TBF655474:TBG655478 TLB655474:TLC655478 TUX655474:TUY655478 UET655474:UEU655478 UOP655474:UOQ655478 UYL655474:UYM655478 VIH655474:VII655478 VSD655474:VSE655478 WBZ655474:WCA655478 WLV655474:WLW655478 WVR655474:WVS655478 J721010:K721014 JE721010:JF721014 TB721010:TC721014 ACX721010:ACY721014 AMT721010:AMU721014 AWP721010:AWQ721014 BGL721010:BGM721014 BQH721010:BQI721014 CAD721010:CAE721014 CJZ721010:CKA721014 CTV721010:CTW721014 DDR721010:DDS721014 DNN721010:DNO721014 DXJ721010:DXK721014 EHF721010:EHG721014 ERB721010:ERC721014 FAX721010:FAY721014 FKT721010:FKU721014 FUP721010:FUQ721014 GEL721010:GEM721014 GOH721010:GOI721014 GYD721010:GYE721014 HHZ721010:HIA721014 HRV721010:HRW721014 IBR721010:IBS721014 ILN721010:ILO721014 IVJ721010:IVK721014 JFF721010:JFG721014 JPB721010:JPC721014 JYX721010:JYY721014 KIT721010:KIU721014 KSP721010:KSQ721014 LCL721010:LCM721014 LMH721010:LMI721014 LWD721010:LWE721014 MFZ721010:MGA721014 MPV721010:MPW721014 MZR721010:MZS721014 NJN721010:NJO721014 NTJ721010:NTK721014 ODF721010:ODG721014 ONB721010:ONC721014 OWX721010:OWY721014 PGT721010:PGU721014 PQP721010:PQQ721014 QAL721010:QAM721014 QKH721010:QKI721014 QUD721010:QUE721014 RDZ721010:REA721014 RNV721010:RNW721014 RXR721010:RXS721014 SHN721010:SHO721014 SRJ721010:SRK721014 TBF721010:TBG721014 TLB721010:TLC721014 TUX721010:TUY721014 UET721010:UEU721014 UOP721010:UOQ721014 UYL721010:UYM721014 VIH721010:VII721014 VSD721010:VSE721014 WBZ721010:WCA721014 WLV721010:WLW721014 WVR721010:WVS721014 J786546:K786550 JE786546:JF786550 TB786546:TC786550 ACX786546:ACY786550 AMT786546:AMU786550 AWP786546:AWQ786550 BGL786546:BGM786550 BQH786546:BQI786550 CAD786546:CAE786550 CJZ786546:CKA786550 CTV786546:CTW786550 DDR786546:DDS786550 DNN786546:DNO786550 DXJ786546:DXK786550 EHF786546:EHG786550 ERB786546:ERC786550 FAX786546:FAY786550 FKT786546:FKU786550 FUP786546:FUQ786550 GEL786546:GEM786550 GOH786546:GOI786550 GYD786546:GYE786550 HHZ786546:HIA786550 HRV786546:HRW786550 IBR786546:IBS786550 ILN786546:ILO786550 IVJ786546:IVK786550 JFF786546:JFG786550 JPB786546:JPC786550 JYX786546:JYY786550 KIT786546:KIU786550 KSP786546:KSQ786550 LCL786546:LCM786550 LMH786546:LMI786550 LWD786546:LWE786550 MFZ786546:MGA786550 MPV786546:MPW786550 MZR786546:MZS786550 NJN786546:NJO786550 NTJ786546:NTK786550 ODF786546:ODG786550 ONB786546:ONC786550 OWX786546:OWY786550 PGT786546:PGU786550 PQP786546:PQQ786550 QAL786546:QAM786550 QKH786546:QKI786550 QUD786546:QUE786550 RDZ786546:REA786550 RNV786546:RNW786550 RXR786546:RXS786550 SHN786546:SHO786550 SRJ786546:SRK786550 TBF786546:TBG786550 TLB786546:TLC786550 TUX786546:TUY786550 UET786546:UEU786550 UOP786546:UOQ786550 UYL786546:UYM786550 VIH786546:VII786550 VSD786546:VSE786550 WBZ786546:WCA786550 WLV786546:WLW786550 WVR786546:WVS786550 J852082:K852086 JE852082:JF852086 TB852082:TC852086 ACX852082:ACY852086 AMT852082:AMU852086 AWP852082:AWQ852086 BGL852082:BGM852086 BQH852082:BQI852086 CAD852082:CAE852086 CJZ852082:CKA852086 CTV852082:CTW852086 DDR852082:DDS852086 DNN852082:DNO852086 DXJ852082:DXK852086 EHF852082:EHG852086 ERB852082:ERC852086 FAX852082:FAY852086 FKT852082:FKU852086 FUP852082:FUQ852086 GEL852082:GEM852086 GOH852082:GOI852086 GYD852082:GYE852086 HHZ852082:HIA852086 HRV852082:HRW852086 IBR852082:IBS852086 ILN852082:ILO852086 IVJ852082:IVK852086 JFF852082:JFG852086 JPB852082:JPC852086 JYX852082:JYY852086 KIT852082:KIU852086 KSP852082:KSQ852086 LCL852082:LCM852086 LMH852082:LMI852086 LWD852082:LWE852086 MFZ852082:MGA852086 MPV852082:MPW852086 MZR852082:MZS852086 NJN852082:NJO852086 NTJ852082:NTK852086 ODF852082:ODG852086 ONB852082:ONC852086 OWX852082:OWY852086 PGT852082:PGU852086 PQP852082:PQQ852086 QAL852082:QAM852086 QKH852082:QKI852086 QUD852082:QUE852086 RDZ852082:REA852086 RNV852082:RNW852086 RXR852082:RXS852086 SHN852082:SHO852086 SRJ852082:SRK852086 TBF852082:TBG852086 TLB852082:TLC852086 TUX852082:TUY852086 UET852082:UEU852086 UOP852082:UOQ852086 UYL852082:UYM852086 VIH852082:VII852086 VSD852082:VSE852086 WBZ852082:WCA852086 WLV852082:WLW852086 WVR852082:WVS852086 J917618:K917622 JE917618:JF917622 TB917618:TC917622 ACX917618:ACY917622 AMT917618:AMU917622 AWP917618:AWQ917622 BGL917618:BGM917622 BQH917618:BQI917622 CAD917618:CAE917622 CJZ917618:CKA917622 CTV917618:CTW917622 DDR917618:DDS917622 DNN917618:DNO917622 DXJ917618:DXK917622 EHF917618:EHG917622 ERB917618:ERC917622 FAX917618:FAY917622 FKT917618:FKU917622 FUP917618:FUQ917622 GEL917618:GEM917622 GOH917618:GOI917622 GYD917618:GYE917622 HHZ917618:HIA917622 HRV917618:HRW917622 IBR917618:IBS917622 ILN917618:ILO917622 IVJ917618:IVK917622 JFF917618:JFG917622 JPB917618:JPC917622 JYX917618:JYY917622 KIT917618:KIU917622 KSP917618:KSQ917622 LCL917618:LCM917622 LMH917618:LMI917622 LWD917618:LWE917622 MFZ917618:MGA917622 MPV917618:MPW917622 MZR917618:MZS917622 NJN917618:NJO917622 NTJ917618:NTK917622 ODF917618:ODG917622 ONB917618:ONC917622 OWX917618:OWY917622 PGT917618:PGU917622 PQP917618:PQQ917622 QAL917618:QAM917622 QKH917618:QKI917622 QUD917618:QUE917622 RDZ917618:REA917622 RNV917618:RNW917622 RXR917618:RXS917622 SHN917618:SHO917622 SRJ917618:SRK917622 TBF917618:TBG917622 TLB917618:TLC917622 TUX917618:TUY917622 UET917618:UEU917622 UOP917618:UOQ917622 UYL917618:UYM917622 VIH917618:VII917622 VSD917618:VSE917622 WBZ917618:WCA917622 WLV917618:WLW917622 WVR917618:WVS917622 J983154:K983158 JE983154:JF983158 TB983154:TC983158 ACX983154:ACY983158 AMT983154:AMU983158 AWP983154:AWQ983158 BGL983154:BGM983158 BQH983154:BQI983158 CAD983154:CAE983158 CJZ983154:CKA983158 CTV983154:CTW983158 DDR983154:DDS983158 DNN983154:DNO983158 DXJ983154:DXK983158 EHF983154:EHG983158 ERB983154:ERC983158 FAX983154:FAY983158 FKT983154:FKU983158 FUP983154:FUQ983158 GEL983154:GEM983158 GOH983154:GOI983158 GYD983154:GYE983158 HHZ983154:HIA983158 HRV983154:HRW983158 IBR983154:IBS983158 ILN983154:ILO983158 IVJ983154:IVK983158 JFF983154:JFG983158 JPB983154:JPC983158 JYX983154:JYY983158 KIT983154:KIU983158 KSP983154:KSQ983158 LCL983154:LCM983158 LMH983154:LMI983158 LWD983154:LWE983158 MFZ983154:MGA983158 MPV983154:MPW983158 MZR983154:MZS983158 NJN983154:NJO983158 NTJ983154:NTK983158 ODF983154:ODG983158 ONB983154:ONC983158 OWX983154:OWY983158 PGT983154:PGU983158 PQP983154:PQQ983158 QAL983154:QAM983158 QKH983154:QKI983158 QUD983154:QUE983158 RDZ983154:REA983158 RNV983154:RNW983158 RXR983154:RXS983158 SHN983154:SHO983158 SRJ983154:SRK983158 TBF983154:TBG983158 TLB983154:TLC983158 TUX983154:TUY983158 UET983154:UEU983158 UOP983154:UOQ983158 UYL983154:UYM983158 VIH983154:VII983158 VSD983154:VSE983158 WBZ983154:WCA983158 WLV983154:WLW983158 WVR983154:WVS983158 WVV983154:WVW983158 JI110:JJ114 TF110:TG114 ADB110:ADC114 AMX110:AMY114 AWT110:AWU114 BGP110:BGQ114 BQL110:BQM114 CAH110:CAI114 CKD110:CKE114 CTZ110:CUA114 DDV110:DDW114 DNR110:DNS114 DXN110:DXO114 EHJ110:EHK114 ERF110:ERG114 FBB110:FBC114 FKX110:FKY114 FUT110:FUU114 GEP110:GEQ114 GOL110:GOM114 GYH110:GYI114 HID110:HIE114 HRZ110:HSA114 IBV110:IBW114 ILR110:ILS114 IVN110:IVO114 JFJ110:JFK114 JPF110:JPG114 JZB110:JZC114 KIX110:KIY114 KST110:KSU114 LCP110:LCQ114 LML110:LMM114 LWH110:LWI114 MGD110:MGE114 MPZ110:MQA114 MZV110:MZW114 NJR110:NJS114 NTN110:NTO114 ODJ110:ODK114 ONF110:ONG114 OXB110:OXC114 PGX110:PGY114 PQT110:PQU114 QAP110:QAQ114 QKL110:QKM114 QUH110:QUI114 RED110:REE114 RNZ110:ROA114 RXV110:RXW114 SHR110:SHS114 SRN110:SRO114 TBJ110:TBK114 TLF110:TLG114 TVB110:TVC114 UEX110:UEY114 UOT110:UOU114 UYP110:UYQ114 VIL110:VIM114 VSH110:VSI114 WCD110:WCE114 WLZ110:WMA114 WVV110:WVW114 N65650:O65654 JI65650:JJ65654 TF65650:TG65654 ADB65650:ADC65654 AMX65650:AMY65654 AWT65650:AWU65654 BGP65650:BGQ65654 BQL65650:BQM65654 CAH65650:CAI65654 CKD65650:CKE65654 CTZ65650:CUA65654 DDV65650:DDW65654 DNR65650:DNS65654 DXN65650:DXO65654 EHJ65650:EHK65654 ERF65650:ERG65654 FBB65650:FBC65654 FKX65650:FKY65654 FUT65650:FUU65654 GEP65650:GEQ65654 GOL65650:GOM65654 GYH65650:GYI65654 HID65650:HIE65654 HRZ65650:HSA65654 IBV65650:IBW65654 ILR65650:ILS65654 IVN65650:IVO65654 JFJ65650:JFK65654 JPF65650:JPG65654 JZB65650:JZC65654 KIX65650:KIY65654 KST65650:KSU65654 LCP65650:LCQ65654 LML65650:LMM65654 LWH65650:LWI65654 MGD65650:MGE65654 MPZ65650:MQA65654 MZV65650:MZW65654 NJR65650:NJS65654 NTN65650:NTO65654 ODJ65650:ODK65654 ONF65650:ONG65654 OXB65650:OXC65654 PGX65650:PGY65654 PQT65650:PQU65654 QAP65650:QAQ65654 QKL65650:QKM65654 QUH65650:QUI65654 RED65650:REE65654 RNZ65650:ROA65654 RXV65650:RXW65654 SHR65650:SHS65654 SRN65650:SRO65654 TBJ65650:TBK65654 TLF65650:TLG65654 TVB65650:TVC65654 UEX65650:UEY65654 UOT65650:UOU65654 UYP65650:UYQ65654 VIL65650:VIM65654 VSH65650:VSI65654 WCD65650:WCE65654 WLZ65650:WMA65654 WVV65650:WVW65654 N131186:O131190 JI131186:JJ131190 TF131186:TG131190 ADB131186:ADC131190 AMX131186:AMY131190 AWT131186:AWU131190 BGP131186:BGQ131190 BQL131186:BQM131190 CAH131186:CAI131190 CKD131186:CKE131190 CTZ131186:CUA131190 DDV131186:DDW131190 DNR131186:DNS131190 DXN131186:DXO131190 EHJ131186:EHK131190 ERF131186:ERG131190 FBB131186:FBC131190 FKX131186:FKY131190 FUT131186:FUU131190 GEP131186:GEQ131190 GOL131186:GOM131190 GYH131186:GYI131190 HID131186:HIE131190 HRZ131186:HSA131190 IBV131186:IBW131190 ILR131186:ILS131190 IVN131186:IVO131190 JFJ131186:JFK131190 JPF131186:JPG131190 JZB131186:JZC131190 KIX131186:KIY131190 KST131186:KSU131190 LCP131186:LCQ131190 LML131186:LMM131190 LWH131186:LWI131190 MGD131186:MGE131190 MPZ131186:MQA131190 MZV131186:MZW131190 NJR131186:NJS131190 NTN131186:NTO131190 ODJ131186:ODK131190 ONF131186:ONG131190 OXB131186:OXC131190 PGX131186:PGY131190 PQT131186:PQU131190 QAP131186:QAQ131190 QKL131186:QKM131190 QUH131186:QUI131190 RED131186:REE131190 RNZ131186:ROA131190 RXV131186:RXW131190 SHR131186:SHS131190 SRN131186:SRO131190 TBJ131186:TBK131190 TLF131186:TLG131190 TVB131186:TVC131190 UEX131186:UEY131190 UOT131186:UOU131190 UYP131186:UYQ131190 VIL131186:VIM131190 VSH131186:VSI131190 WCD131186:WCE131190 WLZ131186:WMA131190 WVV131186:WVW131190 N196722:O196726 JI196722:JJ196726 TF196722:TG196726 ADB196722:ADC196726 AMX196722:AMY196726 AWT196722:AWU196726 BGP196722:BGQ196726 BQL196722:BQM196726 CAH196722:CAI196726 CKD196722:CKE196726 CTZ196722:CUA196726 DDV196722:DDW196726 DNR196722:DNS196726 DXN196722:DXO196726 EHJ196722:EHK196726 ERF196722:ERG196726 FBB196722:FBC196726 FKX196722:FKY196726 FUT196722:FUU196726 GEP196722:GEQ196726 GOL196722:GOM196726 GYH196722:GYI196726 HID196722:HIE196726 HRZ196722:HSA196726 IBV196722:IBW196726 ILR196722:ILS196726 IVN196722:IVO196726 JFJ196722:JFK196726 JPF196722:JPG196726 JZB196722:JZC196726 KIX196722:KIY196726 KST196722:KSU196726 LCP196722:LCQ196726 LML196722:LMM196726 LWH196722:LWI196726 MGD196722:MGE196726 MPZ196722:MQA196726 MZV196722:MZW196726 NJR196722:NJS196726 NTN196722:NTO196726 ODJ196722:ODK196726 ONF196722:ONG196726 OXB196722:OXC196726 PGX196722:PGY196726 PQT196722:PQU196726 QAP196722:QAQ196726 QKL196722:QKM196726 QUH196722:QUI196726 RED196722:REE196726 RNZ196722:ROA196726 RXV196722:RXW196726 SHR196722:SHS196726 SRN196722:SRO196726 TBJ196722:TBK196726 TLF196722:TLG196726 TVB196722:TVC196726 UEX196722:UEY196726 UOT196722:UOU196726 UYP196722:UYQ196726 VIL196722:VIM196726 VSH196722:VSI196726 WCD196722:WCE196726 WLZ196722:WMA196726 WVV196722:WVW196726 N262258:O262262 JI262258:JJ262262 TF262258:TG262262 ADB262258:ADC262262 AMX262258:AMY262262 AWT262258:AWU262262 BGP262258:BGQ262262 BQL262258:BQM262262 CAH262258:CAI262262 CKD262258:CKE262262 CTZ262258:CUA262262 DDV262258:DDW262262 DNR262258:DNS262262 DXN262258:DXO262262 EHJ262258:EHK262262 ERF262258:ERG262262 FBB262258:FBC262262 FKX262258:FKY262262 FUT262258:FUU262262 GEP262258:GEQ262262 GOL262258:GOM262262 GYH262258:GYI262262 HID262258:HIE262262 HRZ262258:HSA262262 IBV262258:IBW262262 ILR262258:ILS262262 IVN262258:IVO262262 JFJ262258:JFK262262 JPF262258:JPG262262 JZB262258:JZC262262 KIX262258:KIY262262 KST262258:KSU262262 LCP262258:LCQ262262 LML262258:LMM262262 LWH262258:LWI262262 MGD262258:MGE262262 MPZ262258:MQA262262 MZV262258:MZW262262 NJR262258:NJS262262 NTN262258:NTO262262 ODJ262258:ODK262262 ONF262258:ONG262262 OXB262258:OXC262262 PGX262258:PGY262262 PQT262258:PQU262262 QAP262258:QAQ262262 QKL262258:QKM262262 QUH262258:QUI262262 RED262258:REE262262 RNZ262258:ROA262262 RXV262258:RXW262262 SHR262258:SHS262262 SRN262258:SRO262262 TBJ262258:TBK262262 TLF262258:TLG262262 TVB262258:TVC262262 UEX262258:UEY262262 UOT262258:UOU262262 UYP262258:UYQ262262 VIL262258:VIM262262 VSH262258:VSI262262 WCD262258:WCE262262 WLZ262258:WMA262262 WVV262258:WVW262262 N327794:O327798 JI327794:JJ327798 TF327794:TG327798 ADB327794:ADC327798 AMX327794:AMY327798 AWT327794:AWU327798 BGP327794:BGQ327798 BQL327794:BQM327798 CAH327794:CAI327798 CKD327794:CKE327798 CTZ327794:CUA327798 DDV327794:DDW327798 DNR327794:DNS327798 DXN327794:DXO327798 EHJ327794:EHK327798 ERF327794:ERG327798 FBB327794:FBC327798 FKX327794:FKY327798 FUT327794:FUU327798 GEP327794:GEQ327798 GOL327794:GOM327798 GYH327794:GYI327798 HID327794:HIE327798 HRZ327794:HSA327798 IBV327794:IBW327798 ILR327794:ILS327798 IVN327794:IVO327798 JFJ327794:JFK327798 JPF327794:JPG327798 JZB327794:JZC327798 KIX327794:KIY327798 KST327794:KSU327798 LCP327794:LCQ327798 LML327794:LMM327798 LWH327794:LWI327798 MGD327794:MGE327798 MPZ327794:MQA327798 MZV327794:MZW327798 NJR327794:NJS327798 NTN327794:NTO327798 ODJ327794:ODK327798 ONF327794:ONG327798 OXB327794:OXC327798 PGX327794:PGY327798 PQT327794:PQU327798 QAP327794:QAQ327798 QKL327794:QKM327798 QUH327794:QUI327798 RED327794:REE327798 RNZ327794:ROA327798 RXV327794:RXW327798 SHR327794:SHS327798 SRN327794:SRO327798 TBJ327794:TBK327798 TLF327794:TLG327798 TVB327794:TVC327798 UEX327794:UEY327798 UOT327794:UOU327798 UYP327794:UYQ327798 VIL327794:VIM327798 VSH327794:VSI327798 WCD327794:WCE327798 WLZ327794:WMA327798 WVV327794:WVW327798 N393330:O393334 JI393330:JJ393334 TF393330:TG393334 ADB393330:ADC393334 AMX393330:AMY393334 AWT393330:AWU393334 BGP393330:BGQ393334 BQL393330:BQM393334 CAH393330:CAI393334 CKD393330:CKE393334 CTZ393330:CUA393334 DDV393330:DDW393334 DNR393330:DNS393334 DXN393330:DXO393334 EHJ393330:EHK393334 ERF393330:ERG393334 FBB393330:FBC393334 FKX393330:FKY393334 FUT393330:FUU393334 GEP393330:GEQ393334 GOL393330:GOM393334 GYH393330:GYI393334 HID393330:HIE393334 HRZ393330:HSA393334 IBV393330:IBW393334 ILR393330:ILS393334 IVN393330:IVO393334 JFJ393330:JFK393334 JPF393330:JPG393334 JZB393330:JZC393334 KIX393330:KIY393334 KST393330:KSU393334 LCP393330:LCQ393334 LML393330:LMM393334 LWH393330:LWI393334 MGD393330:MGE393334 MPZ393330:MQA393334 MZV393330:MZW393334 NJR393330:NJS393334 NTN393330:NTO393334 ODJ393330:ODK393334 ONF393330:ONG393334 OXB393330:OXC393334 PGX393330:PGY393334 PQT393330:PQU393334 QAP393330:QAQ393334 QKL393330:QKM393334 QUH393330:QUI393334 RED393330:REE393334 RNZ393330:ROA393334 RXV393330:RXW393334 SHR393330:SHS393334 SRN393330:SRO393334 TBJ393330:TBK393334 TLF393330:TLG393334 TVB393330:TVC393334 UEX393330:UEY393334 UOT393330:UOU393334 UYP393330:UYQ393334 VIL393330:VIM393334 VSH393330:VSI393334 WCD393330:WCE393334 WLZ393330:WMA393334 WVV393330:WVW393334 N458866:O458870 JI458866:JJ458870 TF458866:TG458870 ADB458866:ADC458870 AMX458866:AMY458870 AWT458866:AWU458870 BGP458866:BGQ458870 BQL458866:BQM458870 CAH458866:CAI458870 CKD458866:CKE458870 CTZ458866:CUA458870 DDV458866:DDW458870 DNR458866:DNS458870 DXN458866:DXO458870 EHJ458866:EHK458870 ERF458866:ERG458870 FBB458866:FBC458870 FKX458866:FKY458870 FUT458866:FUU458870 GEP458866:GEQ458870 GOL458866:GOM458870 GYH458866:GYI458870 HID458866:HIE458870 HRZ458866:HSA458870 IBV458866:IBW458870 ILR458866:ILS458870 IVN458866:IVO458870 JFJ458866:JFK458870 JPF458866:JPG458870 JZB458866:JZC458870 KIX458866:KIY458870 KST458866:KSU458870 LCP458866:LCQ458870 LML458866:LMM458870 LWH458866:LWI458870 MGD458866:MGE458870 MPZ458866:MQA458870 MZV458866:MZW458870 NJR458866:NJS458870 NTN458866:NTO458870 ODJ458866:ODK458870 ONF458866:ONG458870 OXB458866:OXC458870 PGX458866:PGY458870 PQT458866:PQU458870 QAP458866:QAQ458870 QKL458866:QKM458870 QUH458866:QUI458870 RED458866:REE458870 RNZ458866:ROA458870 RXV458866:RXW458870 SHR458866:SHS458870 SRN458866:SRO458870 TBJ458866:TBK458870 TLF458866:TLG458870 TVB458866:TVC458870 UEX458866:UEY458870 UOT458866:UOU458870 UYP458866:UYQ458870 VIL458866:VIM458870 VSH458866:VSI458870 WCD458866:WCE458870 WLZ458866:WMA458870 WVV458866:WVW458870 N524402:O524406 JI524402:JJ524406 TF524402:TG524406 ADB524402:ADC524406 AMX524402:AMY524406 AWT524402:AWU524406 BGP524402:BGQ524406 BQL524402:BQM524406 CAH524402:CAI524406 CKD524402:CKE524406 CTZ524402:CUA524406 DDV524402:DDW524406 DNR524402:DNS524406 DXN524402:DXO524406 EHJ524402:EHK524406 ERF524402:ERG524406 FBB524402:FBC524406 FKX524402:FKY524406 FUT524402:FUU524406 GEP524402:GEQ524406 GOL524402:GOM524406 GYH524402:GYI524406 HID524402:HIE524406 HRZ524402:HSA524406 IBV524402:IBW524406 ILR524402:ILS524406 IVN524402:IVO524406 JFJ524402:JFK524406 JPF524402:JPG524406 JZB524402:JZC524406 KIX524402:KIY524406 KST524402:KSU524406 LCP524402:LCQ524406 LML524402:LMM524406 LWH524402:LWI524406 MGD524402:MGE524406 MPZ524402:MQA524406 MZV524402:MZW524406 NJR524402:NJS524406 NTN524402:NTO524406 ODJ524402:ODK524406 ONF524402:ONG524406 OXB524402:OXC524406 PGX524402:PGY524406 PQT524402:PQU524406 QAP524402:QAQ524406 QKL524402:QKM524406 QUH524402:QUI524406 RED524402:REE524406 RNZ524402:ROA524406 RXV524402:RXW524406 SHR524402:SHS524406 SRN524402:SRO524406 TBJ524402:TBK524406 TLF524402:TLG524406 TVB524402:TVC524406 UEX524402:UEY524406 UOT524402:UOU524406 UYP524402:UYQ524406 VIL524402:VIM524406 VSH524402:VSI524406 WCD524402:WCE524406 WLZ524402:WMA524406 WVV524402:WVW524406 N589938:O589942 JI589938:JJ589942 TF589938:TG589942 ADB589938:ADC589942 AMX589938:AMY589942 AWT589938:AWU589942 BGP589938:BGQ589942 BQL589938:BQM589942 CAH589938:CAI589942 CKD589938:CKE589942 CTZ589938:CUA589942 DDV589938:DDW589942 DNR589938:DNS589942 DXN589938:DXO589942 EHJ589938:EHK589942 ERF589938:ERG589942 FBB589938:FBC589942 FKX589938:FKY589942 FUT589938:FUU589942 GEP589938:GEQ589942 GOL589938:GOM589942 GYH589938:GYI589942 HID589938:HIE589942 HRZ589938:HSA589942 IBV589938:IBW589942 ILR589938:ILS589942 IVN589938:IVO589942 JFJ589938:JFK589942 JPF589938:JPG589942 JZB589938:JZC589942 KIX589938:KIY589942 KST589938:KSU589942 LCP589938:LCQ589942 LML589938:LMM589942 LWH589938:LWI589942 MGD589938:MGE589942 MPZ589938:MQA589942 MZV589938:MZW589942 NJR589938:NJS589942 NTN589938:NTO589942 ODJ589938:ODK589942 ONF589938:ONG589942 OXB589938:OXC589942 PGX589938:PGY589942 PQT589938:PQU589942 QAP589938:QAQ589942 QKL589938:QKM589942 QUH589938:QUI589942 RED589938:REE589942 RNZ589938:ROA589942 RXV589938:RXW589942 SHR589938:SHS589942 SRN589938:SRO589942 TBJ589938:TBK589942 TLF589938:TLG589942 TVB589938:TVC589942 UEX589938:UEY589942 UOT589938:UOU589942 UYP589938:UYQ589942 VIL589938:VIM589942 VSH589938:VSI589942 WCD589938:WCE589942 WLZ589938:WMA589942 WVV589938:WVW589942 N655474:O655478 JI655474:JJ655478 TF655474:TG655478 ADB655474:ADC655478 AMX655474:AMY655478 AWT655474:AWU655478 BGP655474:BGQ655478 BQL655474:BQM655478 CAH655474:CAI655478 CKD655474:CKE655478 CTZ655474:CUA655478 DDV655474:DDW655478 DNR655474:DNS655478 DXN655474:DXO655478 EHJ655474:EHK655478 ERF655474:ERG655478 FBB655474:FBC655478 FKX655474:FKY655478 FUT655474:FUU655478 GEP655474:GEQ655478 GOL655474:GOM655478 GYH655474:GYI655478 HID655474:HIE655478 HRZ655474:HSA655478 IBV655474:IBW655478 ILR655474:ILS655478 IVN655474:IVO655478 JFJ655474:JFK655478 JPF655474:JPG655478 JZB655474:JZC655478 KIX655474:KIY655478 KST655474:KSU655478 LCP655474:LCQ655478 LML655474:LMM655478 LWH655474:LWI655478 MGD655474:MGE655478 MPZ655474:MQA655478 MZV655474:MZW655478 NJR655474:NJS655478 NTN655474:NTO655478 ODJ655474:ODK655478 ONF655474:ONG655478 OXB655474:OXC655478 PGX655474:PGY655478 PQT655474:PQU655478 QAP655474:QAQ655478 QKL655474:QKM655478 QUH655474:QUI655478 RED655474:REE655478 RNZ655474:ROA655478 RXV655474:RXW655478 SHR655474:SHS655478 SRN655474:SRO655478 TBJ655474:TBK655478 TLF655474:TLG655478 TVB655474:TVC655478 UEX655474:UEY655478 UOT655474:UOU655478 UYP655474:UYQ655478 VIL655474:VIM655478 VSH655474:VSI655478 WCD655474:WCE655478 WLZ655474:WMA655478 WVV655474:WVW655478 N721010:O721014 JI721010:JJ721014 TF721010:TG721014 ADB721010:ADC721014 AMX721010:AMY721014 AWT721010:AWU721014 BGP721010:BGQ721014 BQL721010:BQM721014 CAH721010:CAI721014 CKD721010:CKE721014 CTZ721010:CUA721014 DDV721010:DDW721014 DNR721010:DNS721014 DXN721010:DXO721014 EHJ721010:EHK721014 ERF721010:ERG721014 FBB721010:FBC721014 FKX721010:FKY721014 FUT721010:FUU721014 GEP721010:GEQ721014 GOL721010:GOM721014 GYH721010:GYI721014 HID721010:HIE721014 HRZ721010:HSA721014 IBV721010:IBW721014 ILR721010:ILS721014 IVN721010:IVO721014 JFJ721010:JFK721014 JPF721010:JPG721014 JZB721010:JZC721014 KIX721010:KIY721014 KST721010:KSU721014 LCP721010:LCQ721014 LML721010:LMM721014 LWH721010:LWI721014 MGD721010:MGE721014 MPZ721010:MQA721014 MZV721010:MZW721014 NJR721010:NJS721014 NTN721010:NTO721014 ODJ721010:ODK721014 ONF721010:ONG721014 OXB721010:OXC721014 PGX721010:PGY721014 PQT721010:PQU721014 QAP721010:QAQ721014 QKL721010:QKM721014 QUH721010:QUI721014 RED721010:REE721014 RNZ721010:ROA721014 RXV721010:RXW721014 SHR721010:SHS721014 SRN721010:SRO721014 TBJ721010:TBK721014 TLF721010:TLG721014 TVB721010:TVC721014 UEX721010:UEY721014 UOT721010:UOU721014 UYP721010:UYQ721014 VIL721010:VIM721014 VSH721010:VSI721014 WCD721010:WCE721014 WLZ721010:WMA721014 WVV721010:WVW721014 N786546:O786550 JI786546:JJ786550 TF786546:TG786550 ADB786546:ADC786550 AMX786546:AMY786550 AWT786546:AWU786550 BGP786546:BGQ786550 BQL786546:BQM786550 CAH786546:CAI786550 CKD786546:CKE786550 CTZ786546:CUA786550 DDV786546:DDW786550 DNR786546:DNS786550 DXN786546:DXO786550 EHJ786546:EHK786550 ERF786546:ERG786550 FBB786546:FBC786550 FKX786546:FKY786550 FUT786546:FUU786550 GEP786546:GEQ786550 GOL786546:GOM786550 GYH786546:GYI786550 HID786546:HIE786550 HRZ786546:HSA786550 IBV786546:IBW786550 ILR786546:ILS786550 IVN786546:IVO786550 JFJ786546:JFK786550 JPF786546:JPG786550 JZB786546:JZC786550 KIX786546:KIY786550 KST786546:KSU786550 LCP786546:LCQ786550 LML786546:LMM786550 LWH786546:LWI786550 MGD786546:MGE786550 MPZ786546:MQA786550 MZV786546:MZW786550 NJR786546:NJS786550 NTN786546:NTO786550 ODJ786546:ODK786550 ONF786546:ONG786550 OXB786546:OXC786550 PGX786546:PGY786550 PQT786546:PQU786550 QAP786546:QAQ786550 QKL786546:QKM786550 QUH786546:QUI786550 RED786546:REE786550 RNZ786546:ROA786550 RXV786546:RXW786550 SHR786546:SHS786550 SRN786546:SRO786550 TBJ786546:TBK786550 TLF786546:TLG786550 TVB786546:TVC786550 UEX786546:UEY786550 UOT786546:UOU786550 UYP786546:UYQ786550 VIL786546:VIM786550 VSH786546:VSI786550 WCD786546:WCE786550 WLZ786546:WMA786550 WVV786546:WVW786550 N852082:O852086 JI852082:JJ852086 TF852082:TG852086 ADB852082:ADC852086 AMX852082:AMY852086 AWT852082:AWU852086 BGP852082:BGQ852086 BQL852082:BQM852086 CAH852082:CAI852086 CKD852082:CKE852086 CTZ852082:CUA852086 DDV852082:DDW852086 DNR852082:DNS852086 DXN852082:DXO852086 EHJ852082:EHK852086 ERF852082:ERG852086 FBB852082:FBC852086 FKX852082:FKY852086 FUT852082:FUU852086 GEP852082:GEQ852086 GOL852082:GOM852086 GYH852082:GYI852086 HID852082:HIE852086 HRZ852082:HSA852086 IBV852082:IBW852086 ILR852082:ILS852086 IVN852082:IVO852086 JFJ852082:JFK852086 JPF852082:JPG852086 JZB852082:JZC852086 KIX852082:KIY852086 KST852082:KSU852086 LCP852082:LCQ852086 LML852082:LMM852086 LWH852082:LWI852086 MGD852082:MGE852086 MPZ852082:MQA852086 MZV852082:MZW852086 NJR852082:NJS852086 NTN852082:NTO852086 ODJ852082:ODK852086 ONF852082:ONG852086 OXB852082:OXC852086 PGX852082:PGY852086 PQT852082:PQU852086 QAP852082:QAQ852086 QKL852082:QKM852086 QUH852082:QUI852086 RED852082:REE852086 RNZ852082:ROA852086 RXV852082:RXW852086 SHR852082:SHS852086 SRN852082:SRO852086 TBJ852082:TBK852086 TLF852082:TLG852086 TVB852082:TVC852086 UEX852082:UEY852086 UOT852082:UOU852086 UYP852082:UYQ852086 VIL852082:VIM852086 VSH852082:VSI852086 WCD852082:WCE852086 WLZ852082:WMA852086 WVV852082:WVW852086 N917618:O917622 JI917618:JJ917622 TF917618:TG917622 ADB917618:ADC917622 AMX917618:AMY917622 AWT917618:AWU917622 BGP917618:BGQ917622 BQL917618:BQM917622 CAH917618:CAI917622 CKD917618:CKE917622 CTZ917618:CUA917622 DDV917618:DDW917622 DNR917618:DNS917622 DXN917618:DXO917622 EHJ917618:EHK917622 ERF917618:ERG917622 FBB917618:FBC917622 FKX917618:FKY917622 FUT917618:FUU917622 GEP917618:GEQ917622 GOL917618:GOM917622 GYH917618:GYI917622 HID917618:HIE917622 HRZ917618:HSA917622 IBV917618:IBW917622 ILR917618:ILS917622 IVN917618:IVO917622 JFJ917618:JFK917622 JPF917618:JPG917622 JZB917618:JZC917622 KIX917618:KIY917622 KST917618:KSU917622 LCP917618:LCQ917622 LML917618:LMM917622 LWH917618:LWI917622 MGD917618:MGE917622 MPZ917618:MQA917622 MZV917618:MZW917622 NJR917618:NJS917622 NTN917618:NTO917622 ODJ917618:ODK917622 ONF917618:ONG917622 OXB917618:OXC917622 PGX917618:PGY917622 PQT917618:PQU917622 QAP917618:QAQ917622 QKL917618:QKM917622 QUH917618:QUI917622 RED917618:REE917622 RNZ917618:ROA917622 RXV917618:RXW917622 SHR917618:SHS917622 SRN917618:SRO917622 TBJ917618:TBK917622 TLF917618:TLG917622 TVB917618:TVC917622 UEX917618:UEY917622 UOT917618:UOU917622 UYP917618:UYQ917622 VIL917618:VIM917622 VSH917618:VSI917622 WCD917618:WCE917622 WLZ917618:WMA917622 WVV917618:WVW917622 N983154:O983158 JI983154:JJ983158 TF983154:TG983158 ADB983154:ADC983158 AMX983154:AMY983158 AWT983154:AWU983158 BGP983154:BGQ983158 BQL983154:BQM983158 CAH983154:CAI983158 CKD983154:CKE983158 CTZ983154:CUA983158 DDV983154:DDW983158 DNR983154:DNS983158 DXN983154:DXO983158 EHJ983154:EHK983158 ERF983154:ERG983158 FBB983154:FBC983158 FKX983154:FKY983158 FUT983154:FUU983158 GEP983154:GEQ983158 GOL983154:GOM983158 GYH983154:GYI983158 HID983154:HIE983158 HRZ983154:HSA983158 IBV983154:IBW983158 ILR983154:ILS983158 IVN983154:IVO983158 JFJ983154:JFK983158 JPF983154:JPG983158 JZB983154:JZC983158 KIX983154:KIY983158 KST983154:KSU983158 LCP983154:LCQ983158 LML983154:LMM983158 LWH983154:LWI983158 MGD983154:MGE983158 MPZ983154:MQA983158 MZV983154:MZW983158 NJR983154:NJS983158 NTN983154:NTO983158 ODJ983154:ODK983158 ONF983154:ONG983158 OXB983154:OXC983158 PGX983154:PGY983158 PQT983154:PQU983158 QAP983154:QAQ983158 QKL983154:QKM983158 QUH983154:QUI983158 RED983154:REE983158 RNZ983154:ROA983158 RXV983154:RXW983158 SHR983154:SHS983158 SRN983154:SRO983158 TBJ983154:TBK983158 TLF983154:TLG983158 TVB983154:TVC983158 UEX983154:UEY983158 UOT983154:UOU983158 UYP983154:UYQ983158 VIL983154:VIM983158 VSH983154:VSI983158 WCD983154:WCE983158" xr:uid="{C2012ED0-E08C-4861-BDD8-FE3100F0DF62}">
      <formula1>DIAS_MES</formula1>
    </dataValidation>
    <dataValidation type="list" allowBlank="1" showInputMessage="1" showErrorMessage="1" errorTitle="N° talleres" error="Debe ingresar un 1" promptTitle="N° de talleres" prompt="Se debe identificar con un 1" sqref="WVJ983138 ST94 ACP94 AML94 AWH94 BGD94 BPZ94 BZV94 CJR94 CTN94 DDJ94 DNF94 DXB94 EGX94 EQT94 FAP94 FKL94 FUH94 GED94 GNZ94 GXV94 HHR94 HRN94 IBJ94 ILF94 IVB94 JEX94 JOT94 JYP94 KIL94 KSH94 LCD94 LLZ94 LVV94 MFR94 MPN94 MZJ94 NJF94 NTB94 OCX94 OMT94 OWP94 PGL94 PQH94 QAD94 QJZ94 QTV94 RDR94 RNN94 RXJ94 SHF94 SRB94 TAX94 TKT94 TUP94 UEL94 UOH94 UYD94 VHZ94 VRV94 WBR94 WLN94 WVJ94 B65634 ST65634 ACP65634 AML65634 AWH65634 BGD65634 BPZ65634 BZV65634 CJR65634 CTN65634 DDJ65634 DNF65634 DXB65634 EGX65634 EQT65634 FAP65634 FKL65634 FUH65634 GED65634 GNZ65634 GXV65634 HHR65634 HRN65634 IBJ65634 ILF65634 IVB65634 JEX65634 JOT65634 JYP65634 KIL65634 KSH65634 LCD65634 LLZ65634 LVV65634 MFR65634 MPN65634 MZJ65634 NJF65634 NTB65634 OCX65634 OMT65634 OWP65634 PGL65634 PQH65634 QAD65634 QJZ65634 QTV65634 RDR65634 RNN65634 RXJ65634 SHF65634 SRB65634 TAX65634 TKT65634 TUP65634 UEL65634 UOH65634 UYD65634 VHZ65634 VRV65634 WBR65634 WLN65634 WVJ65634 B131170 ST131170 ACP131170 AML131170 AWH131170 BGD131170 BPZ131170 BZV131170 CJR131170 CTN131170 DDJ131170 DNF131170 DXB131170 EGX131170 EQT131170 FAP131170 FKL131170 FUH131170 GED131170 GNZ131170 GXV131170 HHR131170 HRN131170 IBJ131170 ILF131170 IVB131170 JEX131170 JOT131170 JYP131170 KIL131170 KSH131170 LCD131170 LLZ131170 LVV131170 MFR131170 MPN131170 MZJ131170 NJF131170 NTB131170 OCX131170 OMT131170 OWP131170 PGL131170 PQH131170 QAD131170 QJZ131170 QTV131170 RDR131170 RNN131170 RXJ131170 SHF131170 SRB131170 TAX131170 TKT131170 TUP131170 UEL131170 UOH131170 UYD131170 VHZ131170 VRV131170 WBR131170 WLN131170 WVJ131170 B196706 ST196706 ACP196706 AML196706 AWH196706 BGD196706 BPZ196706 BZV196706 CJR196706 CTN196706 DDJ196706 DNF196706 DXB196706 EGX196706 EQT196706 FAP196706 FKL196706 FUH196706 GED196706 GNZ196706 GXV196706 HHR196706 HRN196706 IBJ196706 ILF196706 IVB196706 JEX196706 JOT196706 JYP196706 KIL196706 KSH196706 LCD196706 LLZ196706 LVV196706 MFR196706 MPN196706 MZJ196706 NJF196706 NTB196706 OCX196706 OMT196706 OWP196706 PGL196706 PQH196706 QAD196706 QJZ196706 QTV196706 RDR196706 RNN196706 RXJ196706 SHF196706 SRB196706 TAX196706 TKT196706 TUP196706 UEL196706 UOH196706 UYD196706 VHZ196706 VRV196706 WBR196706 WLN196706 WVJ196706 B262242 ST262242 ACP262242 AML262242 AWH262242 BGD262242 BPZ262242 BZV262242 CJR262242 CTN262242 DDJ262242 DNF262242 DXB262242 EGX262242 EQT262242 FAP262242 FKL262242 FUH262242 GED262242 GNZ262242 GXV262242 HHR262242 HRN262242 IBJ262242 ILF262242 IVB262242 JEX262242 JOT262242 JYP262242 KIL262242 KSH262242 LCD262242 LLZ262242 LVV262242 MFR262242 MPN262242 MZJ262242 NJF262242 NTB262242 OCX262242 OMT262242 OWP262242 PGL262242 PQH262242 QAD262242 QJZ262242 QTV262242 RDR262242 RNN262242 RXJ262242 SHF262242 SRB262242 TAX262242 TKT262242 TUP262242 UEL262242 UOH262242 UYD262242 VHZ262242 VRV262242 WBR262242 WLN262242 WVJ262242 B327778 ST327778 ACP327778 AML327778 AWH327778 BGD327778 BPZ327778 BZV327778 CJR327778 CTN327778 DDJ327778 DNF327778 DXB327778 EGX327778 EQT327778 FAP327778 FKL327778 FUH327778 GED327778 GNZ327778 GXV327778 HHR327778 HRN327778 IBJ327778 ILF327778 IVB327778 JEX327778 JOT327778 JYP327778 KIL327778 KSH327778 LCD327778 LLZ327778 LVV327778 MFR327778 MPN327778 MZJ327778 NJF327778 NTB327778 OCX327778 OMT327778 OWP327778 PGL327778 PQH327778 QAD327778 QJZ327778 QTV327778 RDR327778 RNN327778 RXJ327778 SHF327778 SRB327778 TAX327778 TKT327778 TUP327778 UEL327778 UOH327778 UYD327778 VHZ327778 VRV327778 WBR327778 WLN327778 WVJ327778 B393314 ST393314 ACP393314 AML393314 AWH393314 BGD393314 BPZ393314 BZV393314 CJR393314 CTN393314 DDJ393314 DNF393314 DXB393314 EGX393314 EQT393314 FAP393314 FKL393314 FUH393314 GED393314 GNZ393314 GXV393314 HHR393314 HRN393314 IBJ393314 ILF393314 IVB393314 JEX393314 JOT393314 JYP393314 KIL393314 KSH393314 LCD393314 LLZ393314 LVV393314 MFR393314 MPN393314 MZJ393314 NJF393314 NTB393314 OCX393314 OMT393314 OWP393314 PGL393314 PQH393314 QAD393314 QJZ393314 QTV393314 RDR393314 RNN393314 RXJ393314 SHF393314 SRB393314 TAX393314 TKT393314 TUP393314 UEL393314 UOH393314 UYD393314 VHZ393314 VRV393314 WBR393314 WLN393314 WVJ393314 B458850 ST458850 ACP458850 AML458850 AWH458850 BGD458850 BPZ458850 BZV458850 CJR458850 CTN458850 DDJ458850 DNF458850 DXB458850 EGX458850 EQT458850 FAP458850 FKL458850 FUH458850 GED458850 GNZ458850 GXV458850 HHR458850 HRN458850 IBJ458850 ILF458850 IVB458850 JEX458850 JOT458850 JYP458850 KIL458850 KSH458850 LCD458850 LLZ458850 LVV458850 MFR458850 MPN458850 MZJ458850 NJF458850 NTB458850 OCX458850 OMT458850 OWP458850 PGL458850 PQH458850 QAD458850 QJZ458850 QTV458850 RDR458850 RNN458850 RXJ458850 SHF458850 SRB458850 TAX458850 TKT458850 TUP458850 UEL458850 UOH458850 UYD458850 VHZ458850 VRV458850 WBR458850 WLN458850 WVJ458850 B524386 ST524386 ACP524386 AML524386 AWH524386 BGD524386 BPZ524386 BZV524386 CJR524386 CTN524386 DDJ524386 DNF524386 DXB524386 EGX524386 EQT524386 FAP524386 FKL524386 FUH524386 GED524386 GNZ524386 GXV524386 HHR524386 HRN524386 IBJ524386 ILF524386 IVB524386 JEX524386 JOT524386 JYP524386 KIL524386 KSH524386 LCD524386 LLZ524386 LVV524386 MFR524386 MPN524386 MZJ524386 NJF524386 NTB524386 OCX524386 OMT524386 OWP524386 PGL524386 PQH524386 QAD524386 QJZ524386 QTV524386 RDR524386 RNN524386 RXJ524386 SHF524386 SRB524386 TAX524386 TKT524386 TUP524386 UEL524386 UOH524386 UYD524386 VHZ524386 VRV524386 WBR524386 WLN524386 WVJ524386 B589922 ST589922 ACP589922 AML589922 AWH589922 BGD589922 BPZ589922 BZV589922 CJR589922 CTN589922 DDJ589922 DNF589922 DXB589922 EGX589922 EQT589922 FAP589922 FKL589922 FUH589922 GED589922 GNZ589922 GXV589922 HHR589922 HRN589922 IBJ589922 ILF589922 IVB589922 JEX589922 JOT589922 JYP589922 KIL589922 KSH589922 LCD589922 LLZ589922 LVV589922 MFR589922 MPN589922 MZJ589922 NJF589922 NTB589922 OCX589922 OMT589922 OWP589922 PGL589922 PQH589922 QAD589922 QJZ589922 QTV589922 RDR589922 RNN589922 RXJ589922 SHF589922 SRB589922 TAX589922 TKT589922 TUP589922 UEL589922 UOH589922 UYD589922 VHZ589922 VRV589922 WBR589922 WLN589922 WVJ589922 B655458 ST655458 ACP655458 AML655458 AWH655458 BGD655458 BPZ655458 BZV655458 CJR655458 CTN655458 DDJ655458 DNF655458 DXB655458 EGX655458 EQT655458 FAP655458 FKL655458 FUH655458 GED655458 GNZ655458 GXV655458 HHR655458 HRN655458 IBJ655458 ILF655458 IVB655458 JEX655458 JOT655458 JYP655458 KIL655458 KSH655458 LCD655458 LLZ655458 LVV655458 MFR655458 MPN655458 MZJ655458 NJF655458 NTB655458 OCX655458 OMT655458 OWP655458 PGL655458 PQH655458 QAD655458 QJZ655458 QTV655458 RDR655458 RNN655458 RXJ655458 SHF655458 SRB655458 TAX655458 TKT655458 TUP655458 UEL655458 UOH655458 UYD655458 VHZ655458 VRV655458 WBR655458 WLN655458 WVJ655458 B720994 ST720994 ACP720994 AML720994 AWH720994 BGD720994 BPZ720994 BZV720994 CJR720994 CTN720994 DDJ720994 DNF720994 DXB720994 EGX720994 EQT720994 FAP720994 FKL720994 FUH720994 GED720994 GNZ720994 GXV720994 HHR720994 HRN720994 IBJ720994 ILF720994 IVB720994 JEX720994 JOT720994 JYP720994 KIL720994 KSH720994 LCD720994 LLZ720994 LVV720994 MFR720994 MPN720994 MZJ720994 NJF720994 NTB720994 OCX720994 OMT720994 OWP720994 PGL720994 PQH720994 QAD720994 QJZ720994 QTV720994 RDR720994 RNN720994 RXJ720994 SHF720994 SRB720994 TAX720994 TKT720994 TUP720994 UEL720994 UOH720994 UYD720994 VHZ720994 VRV720994 WBR720994 WLN720994 WVJ720994 B786530 ST786530 ACP786530 AML786530 AWH786530 BGD786530 BPZ786530 BZV786530 CJR786530 CTN786530 DDJ786530 DNF786530 DXB786530 EGX786530 EQT786530 FAP786530 FKL786530 FUH786530 GED786530 GNZ786530 GXV786530 HHR786530 HRN786530 IBJ786530 ILF786530 IVB786530 JEX786530 JOT786530 JYP786530 KIL786530 KSH786530 LCD786530 LLZ786530 LVV786530 MFR786530 MPN786530 MZJ786530 NJF786530 NTB786530 OCX786530 OMT786530 OWP786530 PGL786530 PQH786530 QAD786530 QJZ786530 QTV786530 RDR786530 RNN786530 RXJ786530 SHF786530 SRB786530 TAX786530 TKT786530 TUP786530 UEL786530 UOH786530 UYD786530 VHZ786530 VRV786530 WBR786530 WLN786530 WVJ786530 B852066 ST852066 ACP852066 AML852066 AWH852066 BGD852066 BPZ852066 BZV852066 CJR852066 CTN852066 DDJ852066 DNF852066 DXB852066 EGX852066 EQT852066 FAP852066 FKL852066 FUH852066 GED852066 GNZ852066 GXV852066 HHR852066 HRN852066 IBJ852066 ILF852066 IVB852066 JEX852066 JOT852066 JYP852066 KIL852066 KSH852066 LCD852066 LLZ852066 LVV852066 MFR852066 MPN852066 MZJ852066 NJF852066 NTB852066 OCX852066 OMT852066 OWP852066 PGL852066 PQH852066 QAD852066 QJZ852066 QTV852066 RDR852066 RNN852066 RXJ852066 SHF852066 SRB852066 TAX852066 TKT852066 TUP852066 UEL852066 UOH852066 UYD852066 VHZ852066 VRV852066 WBR852066 WLN852066 WVJ852066 B917602 ST917602 ACP917602 AML917602 AWH917602 BGD917602 BPZ917602 BZV917602 CJR917602 CTN917602 DDJ917602 DNF917602 DXB917602 EGX917602 EQT917602 FAP917602 FKL917602 FUH917602 GED917602 GNZ917602 GXV917602 HHR917602 HRN917602 IBJ917602 ILF917602 IVB917602 JEX917602 JOT917602 JYP917602 KIL917602 KSH917602 LCD917602 LLZ917602 LVV917602 MFR917602 MPN917602 MZJ917602 NJF917602 NTB917602 OCX917602 OMT917602 OWP917602 PGL917602 PQH917602 QAD917602 QJZ917602 QTV917602 RDR917602 RNN917602 RXJ917602 SHF917602 SRB917602 TAX917602 TKT917602 TUP917602 UEL917602 UOH917602 UYD917602 VHZ917602 VRV917602 WBR917602 WLN917602 WVJ917602 B983138 ST983138 ACP983138 AML983138 AWH983138 BGD983138 BPZ983138 BZV983138 CJR983138 CTN983138 DDJ983138 DNF983138 DXB983138 EGX983138 EQT983138 FAP983138 FKL983138 FUH983138 GED983138 GNZ983138 GXV983138 HHR983138 HRN983138 IBJ983138 ILF983138 IVB983138 JEX983138 JOT983138 JYP983138 KIL983138 KSH983138 LCD983138 LLZ983138 LVV983138 MFR983138 MPN983138 MZJ983138 NJF983138 NTB983138 OCX983138 OMT983138 OWP983138 PGL983138 PQH983138 QAD983138 QJZ983138 QTV983138 RDR983138 RNN983138 RXJ983138 SHF983138 SRB983138 TAX983138 TKT983138 TUP983138 UEL983138 UOH983138 UYD983138 VHZ983138 VRV983138 WBR983138 WLN983138" xr:uid="{6CA6CED6-F55F-4044-80E0-F68E5C3CE575}">
      <formula1>uno</formula1>
    </dataValidation>
    <dataValidation type="list" allowBlank="1" showInputMessage="1" showErrorMessage="1" errorTitle="Destinatarios" error="Debe elegir de lista desplegable" promptTitle="Alternativas de destinatarios" prompt="Elija de la lista desplegable" sqref="WVS983124:WVS983129 JF80:JF85 TC80:TC85 ACY80:ACY85 AMU80:AMU85 AWQ80:AWQ85 BGM80:BGM85 BQI80:BQI85 CAE80:CAE85 CKA80:CKA85 CTW80:CTW85 DDS80:DDS85 DNO80:DNO85 DXK80:DXK85 EHG80:EHG85 ERC80:ERC85 FAY80:FAY85 FKU80:FKU85 FUQ80:FUQ85 GEM80:GEM85 GOI80:GOI85 GYE80:GYE85 HIA80:HIA85 HRW80:HRW85 IBS80:IBS85 ILO80:ILO85 IVK80:IVK85 JFG80:JFG85 JPC80:JPC85 JYY80:JYY85 KIU80:KIU85 KSQ80:KSQ85 LCM80:LCM85 LMI80:LMI85 LWE80:LWE85 MGA80:MGA85 MPW80:MPW85 MZS80:MZS85 NJO80:NJO85 NTK80:NTK85 ODG80:ODG85 ONC80:ONC85 OWY80:OWY85 PGU80:PGU85 PQQ80:PQQ85 QAM80:QAM85 QKI80:QKI85 QUE80:QUE85 REA80:REA85 RNW80:RNW85 RXS80:RXS85 SHO80:SHO85 SRK80:SRK85 TBG80:TBG85 TLC80:TLC85 TUY80:TUY85 UEU80:UEU85 UOQ80:UOQ85 UYM80:UYM85 VII80:VII85 VSE80:VSE85 WCA80:WCA85 WLW80:WLW85 WVS80:WVS85 K65620:K65625 JF65620:JF65625 TC65620:TC65625 ACY65620:ACY65625 AMU65620:AMU65625 AWQ65620:AWQ65625 BGM65620:BGM65625 BQI65620:BQI65625 CAE65620:CAE65625 CKA65620:CKA65625 CTW65620:CTW65625 DDS65620:DDS65625 DNO65620:DNO65625 DXK65620:DXK65625 EHG65620:EHG65625 ERC65620:ERC65625 FAY65620:FAY65625 FKU65620:FKU65625 FUQ65620:FUQ65625 GEM65620:GEM65625 GOI65620:GOI65625 GYE65620:GYE65625 HIA65620:HIA65625 HRW65620:HRW65625 IBS65620:IBS65625 ILO65620:ILO65625 IVK65620:IVK65625 JFG65620:JFG65625 JPC65620:JPC65625 JYY65620:JYY65625 KIU65620:KIU65625 KSQ65620:KSQ65625 LCM65620:LCM65625 LMI65620:LMI65625 LWE65620:LWE65625 MGA65620:MGA65625 MPW65620:MPW65625 MZS65620:MZS65625 NJO65620:NJO65625 NTK65620:NTK65625 ODG65620:ODG65625 ONC65620:ONC65625 OWY65620:OWY65625 PGU65620:PGU65625 PQQ65620:PQQ65625 QAM65620:QAM65625 QKI65620:QKI65625 QUE65620:QUE65625 REA65620:REA65625 RNW65620:RNW65625 RXS65620:RXS65625 SHO65620:SHO65625 SRK65620:SRK65625 TBG65620:TBG65625 TLC65620:TLC65625 TUY65620:TUY65625 UEU65620:UEU65625 UOQ65620:UOQ65625 UYM65620:UYM65625 VII65620:VII65625 VSE65620:VSE65625 WCA65620:WCA65625 WLW65620:WLW65625 WVS65620:WVS65625 K131156:K131161 JF131156:JF131161 TC131156:TC131161 ACY131156:ACY131161 AMU131156:AMU131161 AWQ131156:AWQ131161 BGM131156:BGM131161 BQI131156:BQI131161 CAE131156:CAE131161 CKA131156:CKA131161 CTW131156:CTW131161 DDS131156:DDS131161 DNO131156:DNO131161 DXK131156:DXK131161 EHG131156:EHG131161 ERC131156:ERC131161 FAY131156:FAY131161 FKU131156:FKU131161 FUQ131156:FUQ131161 GEM131156:GEM131161 GOI131156:GOI131161 GYE131156:GYE131161 HIA131156:HIA131161 HRW131156:HRW131161 IBS131156:IBS131161 ILO131156:ILO131161 IVK131156:IVK131161 JFG131156:JFG131161 JPC131156:JPC131161 JYY131156:JYY131161 KIU131156:KIU131161 KSQ131156:KSQ131161 LCM131156:LCM131161 LMI131156:LMI131161 LWE131156:LWE131161 MGA131156:MGA131161 MPW131156:MPW131161 MZS131156:MZS131161 NJO131156:NJO131161 NTK131156:NTK131161 ODG131156:ODG131161 ONC131156:ONC131161 OWY131156:OWY131161 PGU131156:PGU131161 PQQ131156:PQQ131161 QAM131156:QAM131161 QKI131156:QKI131161 QUE131156:QUE131161 REA131156:REA131161 RNW131156:RNW131161 RXS131156:RXS131161 SHO131156:SHO131161 SRK131156:SRK131161 TBG131156:TBG131161 TLC131156:TLC131161 TUY131156:TUY131161 UEU131156:UEU131161 UOQ131156:UOQ131161 UYM131156:UYM131161 VII131156:VII131161 VSE131156:VSE131161 WCA131156:WCA131161 WLW131156:WLW131161 WVS131156:WVS131161 K196692:K196697 JF196692:JF196697 TC196692:TC196697 ACY196692:ACY196697 AMU196692:AMU196697 AWQ196692:AWQ196697 BGM196692:BGM196697 BQI196692:BQI196697 CAE196692:CAE196697 CKA196692:CKA196697 CTW196692:CTW196697 DDS196692:DDS196697 DNO196692:DNO196697 DXK196692:DXK196697 EHG196692:EHG196697 ERC196692:ERC196697 FAY196692:FAY196697 FKU196692:FKU196697 FUQ196692:FUQ196697 GEM196692:GEM196697 GOI196692:GOI196697 GYE196692:GYE196697 HIA196692:HIA196697 HRW196692:HRW196697 IBS196692:IBS196697 ILO196692:ILO196697 IVK196692:IVK196697 JFG196692:JFG196697 JPC196692:JPC196697 JYY196692:JYY196697 KIU196692:KIU196697 KSQ196692:KSQ196697 LCM196692:LCM196697 LMI196692:LMI196697 LWE196692:LWE196697 MGA196692:MGA196697 MPW196692:MPW196697 MZS196692:MZS196697 NJO196692:NJO196697 NTK196692:NTK196697 ODG196692:ODG196697 ONC196692:ONC196697 OWY196692:OWY196697 PGU196692:PGU196697 PQQ196692:PQQ196697 QAM196692:QAM196697 QKI196692:QKI196697 QUE196692:QUE196697 REA196692:REA196697 RNW196692:RNW196697 RXS196692:RXS196697 SHO196692:SHO196697 SRK196692:SRK196697 TBG196692:TBG196697 TLC196692:TLC196697 TUY196692:TUY196697 UEU196692:UEU196697 UOQ196692:UOQ196697 UYM196692:UYM196697 VII196692:VII196697 VSE196692:VSE196697 WCA196692:WCA196697 WLW196692:WLW196697 WVS196692:WVS196697 K262228:K262233 JF262228:JF262233 TC262228:TC262233 ACY262228:ACY262233 AMU262228:AMU262233 AWQ262228:AWQ262233 BGM262228:BGM262233 BQI262228:BQI262233 CAE262228:CAE262233 CKA262228:CKA262233 CTW262228:CTW262233 DDS262228:DDS262233 DNO262228:DNO262233 DXK262228:DXK262233 EHG262228:EHG262233 ERC262228:ERC262233 FAY262228:FAY262233 FKU262228:FKU262233 FUQ262228:FUQ262233 GEM262228:GEM262233 GOI262228:GOI262233 GYE262228:GYE262233 HIA262228:HIA262233 HRW262228:HRW262233 IBS262228:IBS262233 ILO262228:ILO262233 IVK262228:IVK262233 JFG262228:JFG262233 JPC262228:JPC262233 JYY262228:JYY262233 KIU262228:KIU262233 KSQ262228:KSQ262233 LCM262228:LCM262233 LMI262228:LMI262233 LWE262228:LWE262233 MGA262228:MGA262233 MPW262228:MPW262233 MZS262228:MZS262233 NJO262228:NJO262233 NTK262228:NTK262233 ODG262228:ODG262233 ONC262228:ONC262233 OWY262228:OWY262233 PGU262228:PGU262233 PQQ262228:PQQ262233 QAM262228:QAM262233 QKI262228:QKI262233 QUE262228:QUE262233 REA262228:REA262233 RNW262228:RNW262233 RXS262228:RXS262233 SHO262228:SHO262233 SRK262228:SRK262233 TBG262228:TBG262233 TLC262228:TLC262233 TUY262228:TUY262233 UEU262228:UEU262233 UOQ262228:UOQ262233 UYM262228:UYM262233 VII262228:VII262233 VSE262228:VSE262233 WCA262228:WCA262233 WLW262228:WLW262233 WVS262228:WVS262233 K327764:K327769 JF327764:JF327769 TC327764:TC327769 ACY327764:ACY327769 AMU327764:AMU327769 AWQ327764:AWQ327769 BGM327764:BGM327769 BQI327764:BQI327769 CAE327764:CAE327769 CKA327764:CKA327769 CTW327764:CTW327769 DDS327764:DDS327769 DNO327764:DNO327769 DXK327764:DXK327769 EHG327764:EHG327769 ERC327764:ERC327769 FAY327764:FAY327769 FKU327764:FKU327769 FUQ327764:FUQ327769 GEM327764:GEM327769 GOI327764:GOI327769 GYE327764:GYE327769 HIA327764:HIA327769 HRW327764:HRW327769 IBS327764:IBS327769 ILO327764:ILO327769 IVK327764:IVK327769 JFG327764:JFG327769 JPC327764:JPC327769 JYY327764:JYY327769 KIU327764:KIU327769 KSQ327764:KSQ327769 LCM327764:LCM327769 LMI327764:LMI327769 LWE327764:LWE327769 MGA327764:MGA327769 MPW327764:MPW327769 MZS327764:MZS327769 NJO327764:NJO327769 NTK327764:NTK327769 ODG327764:ODG327769 ONC327764:ONC327769 OWY327764:OWY327769 PGU327764:PGU327769 PQQ327764:PQQ327769 QAM327764:QAM327769 QKI327764:QKI327769 QUE327764:QUE327769 REA327764:REA327769 RNW327764:RNW327769 RXS327764:RXS327769 SHO327764:SHO327769 SRK327764:SRK327769 TBG327764:TBG327769 TLC327764:TLC327769 TUY327764:TUY327769 UEU327764:UEU327769 UOQ327764:UOQ327769 UYM327764:UYM327769 VII327764:VII327769 VSE327764:VSE327769 WCA327764:WCA327769 WLW327764:WLW327769 WVS327764:WVS327769 K393300:K393305 JF393300:JF393305 TC393300:TC393305 ACY393300:ACY393305 AMU393300:AMU393305 AWQ393300:AWQ393305 BGM393300:BGM393305 BQI393300:BQI393305 CAE393300:CAE393305 CKA393300:CKA393305 CTW393300:CTW393305 DDS393300:DDS393305 DNO393300:DNO393305 DXK393300:DXK393305 EHG393300:EHG393305 ERC393300:ERC393305 FAY393300:FAY393305 FKU393300:FKU393305 FUQ393300:FUQ393305 GEM393300:GEM393305 GOI393300:GOI393305 GYE393300:GYE393305 HIA393300:HIA393305 HRW393300:HRW393305 IBS393300:IBS393305 ILO393300:ILO393305 IVK393300:IVK393305 JFG393300:JFG393305 JPC393300:JPC393305 JYY393300:JYY393305 KIU393300:KIU393305 KSQ393300:KSQ393305 LCM393300:LCM393305 LMI393300:LMI393305 LWE393300:LWE393305 MGA393300:MGA393305 MPW393300:MPW393305 MZS393300:MZS393305 NJO393300:NJO393305 NTK393300:NTK393305 ODG393300:ODG393305 ONC393300:ONC393305 OWY393300:OWY393305 PGU393300:PGU393305 PQQ393300:PQQ393305 QAM393300:QAM393305 QKI393300:QKI393305 QUE393300:QUE393305 REA393300:REA393305 RNW393300:RNW393305 RXS393300:RXS393305 SHO393300:SHO393305 SRK393300:SRK393305 TBG393300:TBG393305 TLC393300:TLC393305 TUY393300:TUY393305 UEU393300:UEU393305 UOQ393300:UOQ393305 UYM393300:UYM393305 VII393300:VII393305 VSE393300:VSE393305 WCA393300:WCA393305 WLW393300:WLW393305 WVS393300:WVS393305 K458836:K458841 JF458836:JF458841 TC458836:TC458841 ACY458836:ACY458841 AMU458836:AMU458841 AWQ458836:AWQ458841 BGM458836:BGM458841 BQI458836:BQI458841 CAE458836:CAE458841 CKA458836:CKA458841 CTW458836:CTW458841 DDS458836:DDS458841 DNO458836:DNO458841 DXK458836:DXK458841 EHG458836:EHG458841 ERC458836:ERC458841 FAY458836:FAY458841 FKU458836:FKU458841 FUQ458836:FUQ458841 GEM458836:GEM458841 GOI458836:GOI458841 GYE458836:GYE458841 HIA458836:HIA458841 HRW458836:HRW458841 IBS458836:IBS458841 ILO458836:ILO458841 IVK458836:IVK458841 JFG458836:JFG458841 JPC458836:JPC458841 JYY458836:JYY458841 KIU458836:KIU458841 KSQ458836:KSQ458841 LCM458836:LCM458841 LMI458836:LMI458841 LWE458836:LWE458841 MGA458836:MGA458841 MPW458836:MPW458841 MZS458836:MZS458841 NJO458836:NJO458841 NTK458836:NTK458841 ODG458836:ODG458841 ONC458836:ONC458841 OWY458836:OWY458841 PGU458836:PGU458841 PQQ458836:PQQ458841 QAM458836:QAM458841 QKI458836:QKI458841 QUE458836:QUE458841 REA458836:REA458841 RNW458836:RNW458841 RXS458836:RXS458841 SHO458836:SHO458841 SRK458836:SRK458841 TBG458836:TBG458841 TLC458836:TLC458841 TUY458836:TUY458841 UEU458836:UEU458841 UOQ458836:UOQ458841 UYM458836:UYM458841 VII458836:VII458841 VSE458836:VSE458841 WCA458836:WCA458841 WLW458836:WLW458841 WVS458836:WVS458841 K524372:K524377 JF524372:JF524377 TC524372:TC524377 ACY524372:ACY524377 AMU524372:AMU524377 AWQ524372:AWQ524377 BGM524372:BGM524377 BQI524372:BQI524377 CAE524372:CAE524377 CKA524372:CKA524377 CTW524372:CTW524377 DDS524372:DDS524377 DNO524372:DNO524377 DXK524372:DXK524377 EHG524372:EHG524377 ERC524372:ERC524377 FAY524372:FAY524377 FKU524372:FKU524377 FUQ524372:FUQ524377 GEM524372:GEM524377 GOI524372:GOI524377 GYE524372:GYE524377 HIA524372:HIA524377 HRW524372:HRW524377 IBS524372:IBS524377 ILO524372:ILO524377 IVK524372:IVK524377 JFG524372:JFG524377 JPC524372:JPC524377 JYY524372:JYY524377 KIU524372:KIU524377 KSQ524372:KSQ524377 LCM524372:LCM524377 LMI524372:LMI524377 LWE524372:LWE524377 MGA524372:MGA524377 MPW524372:MPW524377 MZS524372:MZS524377 NJO524372:NJO524377 NTK524372:NTK524377 ODG524372:ODG524377 ONC524372:ONC524377 OWY524372:OWY524377 PGU524372:PGU524377 PQQ524372:PQQ524377 QAM524372:QAM524377 QKI524372:QKI524377 QUE524372:QUE524377 REA524372:REA524377 RNW524372:RNW524377 RXS524372:RXS524377 SHO524372:SHO524377 SRK524372:SRK524377 TBG524372:TBG524377 TLC524372:TLC524377 TUY524372:TUY524377 UEU524372:UEU524377 UOQ524372:UOQ524377 UYM524372:UYM524377 VII524372:VII524377 VSE524372:VSE524377 WCA524372:WCA524377 WLW524372:WLW524377 WVS524372:WVS524377 K589908:K589913 JF589908:JF589913 TC589908:TC589913 ACY589908:ACY589913 AMU589908:AMU589913 AWQ589908:AWQ589913 BGM589908:BGM589913 BQI589908:BQI589913 CAE589908:CAE589913 CKA589908:CKA589913 CTW589908:CTW589913 DDS589908:DDS589913 DNO589908:DNO589913 DXK589908:DXK589913 EHG589908:EHG589913 ERC589908:ERC589913 FAY589908:FAY589913 FKU589908:FKU589913 FUQ589908:FUQ589913 GEM589908:GEM589913 GOI589908:GOI589913 GYE589908:GYE589913 HIA589908:HIA589913 HRW589908:HRW589913 IBS589908:IBS589913 ILO589908:ILO589913 IVK589908:IVK589913 JFG589908:JFG589913 JPC589908:JPC589913 JYY589908:JYY589913 KIU589908:KIU589913 KSQ589908:KSQ589913 LCM589908:LCM589913 LMI589908:LMI589913 LWE589908:LWE589913 MGA589908:MGA589913 MPW589908:MPW589913 MZS589908:MZS589913 NJO589908:NJO589913 NTK589908:NTK589913 ODG589908:ODG589913 ONC589908:ONC589913 OWY589908:OWY589913 PGU589908:PGU589913 PQQ589908:PQQ589913 QAM589908:QAM589913 QKI589908:QKI589913 QUE589908:QUE589913 REA589908:REA589913 RNW589908:RNW589913 RXS589908:RXS589913 SHO589908:SHO589913 SRK589908:SRK589913 TBG589908:TBG589913 TLC589908:TLC589913 TUY589908:TUY589913 UEU589908:UEU589913 UOQ589908:UOQ589913 UYM589908:UYM589913 VII589908:VII589913 VSE589908:VSE589913 WCA589908:WCA589913 WLW589908:WLW589913 WVS589908:WVS589913 K655444:K655449 JF655444:JF655449 TC655444:TC655449 ACY655444:ACY655449 AMU655444:AMU655449 AWQ655444:AWQ655449 BGM655444:BGM655449 BQI655444:BQI655449 CAE655444:CAE655449 CKA655444:CKA655449 CTW655444:CTW655449 DDS655444:DDS655449 DNO655444:DNO655449 DXK655444:DXK655449 EHG655444:EHG655449 ERC655444:ERC655449 FAY655444:FAY655449 FKU655444:FKU655449 FUQ655444:FUQ655449 GEM655444:GEM655449 GOI655444:GOI655449 GYE655444:GYE655449 HIA655444:HIA655449 HRW655444:HRW655449 IBS655444:IBS655449 ILO655444:ILO655449 IVK655444:IVK655449 JFG655444:JFG655449 JPC655444:JPC655449 JYY655444:JYY655449 KIU655444:KIU655449 KSQ655444:KSQ655449 LCM655444:LCM655449 LMI655444:LMI655449 LWE655444:LWE655449 MGA655444:MGA655449 MPW655444:MPW655449 MZS655444:MZS655449 NJO655444:NJO655449 NTK655444:NTK655449 ODG655444:ODG655449 ONC655444:ONC655449 OWY655444:OWY655449 PGU655444:PGU655449 PQQ655444:PQQ655449 QAM655444:QAM655449 QKI655444:QKI655449 QUE655444:QUE655449 REA655444:REA655449 RNW655444:RNW655449 RXS655444:RXS655449 SHO655444:SHO655449 SRK655444:SRK655449 TBG655444:TBG655449 TLC655444:TLC655449 TUY655444:TUY655449 UEU655444:UEU655449 UOQ655444:UOQ655449 UYM655444:UYM655449 VII655444:VII655449 VSE655444:VSE655449 WCA655444:WCA655449 WLW655444:WLW655449 WVS655444:WVS655449 K720980:K720985 JF720980:JF720985 TC720980:TC720985 ACY720980:ACY720985 AMU720980:AMU720985 AWQ720980:AWQ720985 BGM720980:BGM720985 BQI720980:BQI720985 CAE720980:CAE720985 CKA720980:CKA720985 CTW720980:CTW720985 DDS720980:DDS720985 DNO720980:DNO720985 DXK720980:DXK720985 EHG720980:EHG720985 ERC720980:ERC720985 FAY720980:FAY720985 FKU720980:FKU720985 FUQ720980:FUQ720985 GEM720980:GEM720985 GOI720980:GOI720985 GYE720980:GYE720985 HIA720980:HIA720985 HRW720980:HRW720985 IBS720980:IBS720985 ILO720980:ILO720985 IVK720980:IVK720985 JFG720980:JFG720985 JPC720980:JPC720985 JYY720980:JYY720985 KIU720980:KIU720985 KSQ720980:KSQ720985 LCM720980:LCM720985 LMI720980:LMI720985 LWE720980:LWE720985 MGA720980:MGA720985 MPW720980:MPW720985 MZS720980:MZS720985 NJO720980:NJO720985 NTK720980:NTK720985 ODG720980:ODG720985 ONC720980:ONC720985 OWY720980:OWY720985 PGU720980:PGU720985 PQQ720980:PQQ720985 QAM720980:QAM720985 QKI720980:QKI720985 QUE720980:QUE720985 REA720980:REA720985 RNW720980:RNW720985 RXS720980:RXS720985 SHO720980:SHO720985 SRK720980:SRK720985 TBG720980:TBG720985 TLC720980:TLC720985 TUY720980:TUY720985 UEU720980:UEU720985 UOQ720980:UOQ720985 UYM720980:UYM720985 VII720980:VII720985 VSE720980:VSE720985 WCA720980:WCA720985 WLW720980:WLW720985 WVS720980:WVS720985 K786516:K786521 JF786516:JF786521 TC786516:TC786521 ACY786516:ACY786521 AMU786516:AMU786521 AWQ786516:AWQ786521 BGM786516:BGM786521 BQI786516:BQI786521 CAE786516:CAE786521 CKA786516:CKA786521 CTW786516:CTW786521 DDS786516:DDS786521 DNO786516:DNO786521 DXK786516:DXK786521 EHG786516:EHG786521 ERC786516:ERC786521 FAY786516:FAY786521 FKU786516:FKU786521 FUQ786516:FUQ786521 GEM786516:GEM786521 GOI786516:GOI786521 GYE786516:GYE786521 HIA786516:HIA786521 HRW786516:HRW786521 IBS786516:IBS786521 ILO786516:ILO786521 IVK786516:IVK786521 JFG786516:JFG786521 JPC786516:JPC786521 JYY786516:JYY786521 KIU786516:KIU786521 KSQ786516:KSQ786521 LCM786516:LCM786521 LMI786516:LMI786521 LWE786516:LWE786521 MGA786516:MGA786521 MPW786516:MPW786521 MZS786516:MZS786521 NJO786516:NJO786521 NTK786516:NTK786521 ODG786516:ODG786521 ONC786516:ONC786521 OWY786516:OWY786521 PGU786516:PGU786521 PQQ786516:PQQ786521 QAM786516:QAM786521 QKI786516:QKI786521 QUE786516:QUE786521 REA786516:REA786521 RNW786516:RNW786521 RXS786516:RXS786521 SHO786516:SHO786521 SRK786516:SRK786521 TBG786516:TBG786521 TLC786516:TLC786521 TUY786516:TUY786521 UEU786516:UEU786521 UOQ786516:UOQ786521 UYM786516:UYM786521 VII786516:VII786521 VSE786516:VSE786521 WCA786516:WCA786521 WLW786516:WLW786521 WVS786516:WVS786521 K852052:K852057 JF852052:JF852057 TC852052:TC852057 ACY852052:ACY852057 AMU852052:AMU852057 AWQ852052:AWQ852057 BGM852052:BGM852057 BQI852052:BQI852057 CAE852052:CAE852057 CKA852052:CKA852057 CTW852052:CTW852057 DDS852052:DDS852057 DNO852052:DNO852057 DXK852052:DXK852057 EHG852052:EHG852057 ERC852052:ERC852057 FAY852052:FAY852057 FKU852052:FKU852057 FUQ852052:FUQ852057 GEM852052:GEM852057 GOI852052:GOI852057 GYE852052:GYE852057 HIA852052:HIA852057 HRW852052:HRW852057 IBS852052:IBS852057 ILO852052:ILO852057 IVK852052:IVK852057 JFG852052:JFG852057 JPC852052:JPC852057 JYY852052:JYY852057 KIU852052:KIU852057 KSQ852052:KSQ852057 LCM852052:LCM852057 LMI852052:LMI852057 LWE852052:LWE852057 MGA852052:MGA852057 MPW852052:MPW852057 MZS852052:MZS852057 NJO852052:NJO852057 NTK852052:NTK852057 ODG852052:ODG852057 ONC852052:ONC852057 OWY852052:OWY852057 PGU852052:PGU852057 PQQ852052:PQQ852057 QAM852052:QAM852057 QKI852052:QKI852057 QUE852052:QUE852057 REA852052:REA852057 RNW852052:RNW852057 RXS852052:RXS852057 SHO852052:SHO852057 SRK852052:SRK852057 TBG852052:TBG852057 TLC852052:TLC852057 TUY852052:TUY852057 UEU852052:UEU852057 UOQ852052:UOQ852057 UYM852052:UYM852057 VII852052:VII852057 VSE852052:VSE852057 WCA852052:WCA852057 WLW852052:WLW852057 WVS852052:WVS852057 K917588:K917593 JF917588:JF917593 TC917588:TC917593 ACY917588:ACY917593 AMU917588:AMU917593 AWQ917588:AWQ917593 BGM917588:BGM917593 BQI917588:BQI917593 CAE917588:CAE917593 CKA917588:CKA917593 CTW917588:CTW917593 DDS917588:DDS917593 DNO917588:DNO917593 DXK917588:DXK917593 EHG917588:EHG917593 ERC917588:ERC917593 FAY917588:FAY917593 FKU917588:FKU917593 FUQ917588:FUQ917593 GEM917588:GEM917593 GOI917588:GOI917593 GYE917588:GYE917593 HIA917588:HIA917593 HRW917588:HRW917593 IBS917588:IBS917593 ILO917588:ILO917593 IVK917588:IVK917593 JFG917588:JFG917593 JPC917588:JPC917593 JYY917588:JYY917593 KIU917588:KIU917593 KSQ917588:KSQ917593 LCM917588:LCM917593 LMI917588:LMI917593 LWE917588:LWE917593 MGA917588:MGA917593 MPW917588:MPW917593 MZS917588:MZS917593 NJO917588:NJO917593 NTK917588:NTK917593 ODG917588:ODG917593 ONC917588:ONC917593 OWY917588:OWY917593 PGU917588:PGU917593 PQQ917588:PQQ917593 QAM917588:QAM917593 QKI917588:QKI917593 QUE917588:QUE917593 REA917588:REA917593 RNW917588:RNW917593 RXS917588:RXS917593 SHO917588:SHO917593 SRK917588:SRK917593 TBG917588:TBG917593 TLC917588:TLC917593 TUY917588:TUY917593 UEU917588:UEU917593 UOQ917588:UOQ917593 UYM917588:UYM917593 VII917588:VII917593 VSE917588:VSE917593 WCA917588:WCA917593 WLW917588:WLW917593 WVS917588:WVS917593 K983124:K983129 JF983124:JF983129 TC983124:TC983129 ACY983124:ACY983129 AMU983124:AMU983129 AWQ983124:AWQ983129 BGM983124:BGM983129 BQI983124:BQI983129 CAE983124:CAE983129 CKA983124:CKA983129 CTW983124:CTW983129 DDS983124:DDS983129 DNO983124:DNO983129 DXK983124:DXK983129 EHG983124:EHG983129 ERC983124:ERC983129 FAY983124:FAY983129 FKU983124:FKU983129 FUQ983124:FUQ983129 GEM983124:GEM983129 GOI983124:GOI983129 GYE983124:GYE983129 HIA983124:HIA983129 HRW983124:HRW983129 IBS983124:IBS983129 ILO983124:ILO983129 IVK983124:IVK983129 JFG983124:JFG983129 JPC983124:JPC983129 JYY983124:JYY983129 KIU983124:KIU983129 KSQ983124:KSQ983129 LCM983124:LCM983129 LMI983124:LMI983129 LWE983124:LWE983129 MGA983124:MGA983129 MPW983124:MPW983129 MZS983124:MZS983129 NJO983124:NJO983129 NTK983124:NTK983129 ODG983124:ODG983129 ONC983124:ONC983129 OWY983124:OWY983129 PGU983124:PGU983129 PQQ983124:PQQ983129 QAM983124:QAM983129 QKI983124:QKI983129 QUE983124:QUE983129 REA983124:REA983129 RNW983124:RNW983129 RXS983124:RXS983129 SHO983124:SHO983129 SRK983124:SRK983129 TBG983124:TBG983129 TLC983124:TLC983129 TUY983124:TUY983129 UEU983124:UEU983129 UOQ983124:UOQ983129 UYM983124:UYM983129 VII983124:VII983129 VSE983124:VSE983129 WCA983124:WCA983129 WLW983124:WLW983129" xr:uid="{D463D1F1-C338-49D2-B585-8F14C313907C}">
      <formula1>Destinatarios_difusión</formula1>
    </dataValidation>
    <dataValidation type="list" allowBlank="1" showInputMessage="1" showErrorMessage="1" promptTitle="N° EVALUACIÓN" prompt="Esta primera Evaluación, debe llevar el N° 4" sqref="WVJ983239:WVJ983242 ST194:ST197 ACP194:ACP197 AML194:AML197 AWH194:AWH197 BGD194:BGD197 BPZ194:BPZ197 BZV194:BZV197 CJR194:CJR197 CTN194:CTN197 DDJ194:DDJ197 DNF194:DNF197 DXB194:DXB197 EGX194:EGX197 EQT194:EQT197 FAP194:FAP197 FKL194:FKL197 FUH194:FUH197 GED194:GED197 GNZ194:GNZ197 GXV194:GXV197 HHR194:HHR197 HRN194:HRN197 IBJ194:IBJ197 ILF194:ILF197 IVB194:IVB197 JEX194:JEX197 JOT194:JOT197 JYP194:JYP197 KIL194:KIL197 KSH194:KSH197 LCD194:LCD197 LLZ194:LLZ197 LVV194:LVV197 MFR194:MFR197 MPN194:MPN197 MZJ194:MZJ197 NJF194:NJF197 NTB194:NTB197 OCX194:OCX197 OMT194:OMT197 OWP194:OWP197 PGL194:PGL197 PQH194:PQH197 QAD194:QAD197 QJZ194:QJZ197 QTV194:QTV197 RDR194:RDR197 RNN194:RNN197 RXJ194:RXJ197 SHF194:SHF197 SRB194:SRB197 TAX194:TAX197 TKT194:TKT197 TUP194:TUP197 UEL194:UEL197 UOH194:UOH197 UYD194:UYD197 VHZ194:VHZ197 VRV194:VRV197 WBR194:WBR197 WLN194:WLN197 WVJ194:WVJ197 B65735:B65738 ST65735:ST65738 ACP65735:ACP65738 AML65735:AML65738 AWH65735:AWH65738 BGD65735:BGD65738 BPZ65735:BPZ65738 BZV65735:BZV65738 CJR65735:CJR65738 CTN65735:CTN65738 DDJ65735:DDJ65738 DNF65735:DNF65738 DXB65735:DXB65738 EGX65735:EGX65738 EQT65735:EQT65738 FAP65735:FAP65738 FKL65735:FKL65738 FUH65735:FUH65738 GED65735:GED65738 GNZ65735:GNZ65738 GXV65735:GXV65738 HHR65735:HHR65738 HRN65735:HRN65738 IBJ65735:IBJ65738 ILF65735:ILF65738 IVB65735:IVB65738 JEX65735:JEX65738 JOT65735:JOT65738 JYP65735:JYP65738 KIL65735:KIL65738 KSH65735:KSH65738 LCD65735:LCD65738 LLZ65735:LLZ65738 LVV65735:LVV65738 MFR65735:MFR65738 MPN65735:MPN65738 MZJ65735:MZJ65738 NJF65735:NJF65738 NTB65735:NTB65738 OCX65735:OCX65738 OMT65735:OMT65738 OWP65735:OWP65738 PGL65735:PGL65738 PQH65735:PQH65738 QAD65735:QAD65738 QJZ65735:QJZ65738 QTV65735:QTV65738 RDR65735:RDR65738 RNN65735:RNN65738 RXJ65735:RXJ65738 SHF65735:SHF65738 SRB65735:SRB65738 TAX65735:TAX65738 TKT65735:TKT65738 TUP65735:TUP65738 UEL65735:UEL65738 UOH65735:UOH65738 UYD65735:UYD65738 VHZ65735:VHZ65738 VRV65735:VRV65738 WBR65735:WBR65738 WLN65735:WLN65738 WVJ65735:WVJ65738 B131271:B131274 ST131271:ST131274 ACP131271:ACP131274 AML131271:AML131274 AWH131271:AWH131274 BGD131271:BGD131274 BPZ131271:BPZ131274 BZV131271:BZV131274 CJR131271:CJR131274 CTN131271:CTN131274 DDJ131271:DDJ131274 DNF131271:DNF131274 DXB131271:DXB131274 EGX131271:EGX131274 EQT131271:EQT131274 FAP131271:FAP131274 FKL131271:FKL131274 FUH131271:FUH131274 GED131271:GED131274 GNZ131271:GNZ131274 GXV131271:GXV131274 HHR131271:HHR131274 HRN131271:HRN131274 IBJ131271:IBJ131274 ILF131271:ILF131274 IVB131271:IVB131274 JEX131271:JEX131274 JOT131271:JOT131274 JYP131271:JYP131274 KIL131271:KIL131274 KSH131271:KSH131274 LCD131271:LCD131274 LLZ131271:LLZ131274 LVV131271:LVV131274 MFR131271:MFR131274 MPN131271:MPN131274 MZJ131271:MZJ131274 NJF131271:NJF131274 NTB131271:NTB131274 OCX131271:OCX131274 OMT131271:OMT131274 OWP131271:OWP131274 PGL131271:PGL131274 PQH131271:PQH131274 QAD131271:QAD131274 QJZ131271:QJZ131274 QTV131271:QTV131274 RDR131271:RDR131274 RNN131271:RNN131274 RXJ131271:RXJ131274 SHF131271:SHF131274 SRB131271:SRB131274 TAX131271:TAX131274 TKT131271:TKT131274 TUP131271:TUP131274 UEL131271:UEL131274 UOH131271:UOH131274 UYD131271:UYD131274 VHZ131271:VHZ131274 VRV131271:VRV131274 WBR131271:WBR131274 WLN131271:WLN131274 WVJ131271:WVJ131274 B196807:B196810 ST196807:ST196810 ACP196807:ACP196810 AML196807:AML196810 AWH196807:AWH196810 BGD196807:BGD196810 BPZ196807:BPZ196810 BZV196807:BZV196810 CJR196807:CJR196810 CTN196807:CTN196810 DDJ196807:DDJ196810 DNF196807:DNF196810 DXB196807:DXB196810 EGX196807:EGX196810 EQT196807:EQT196810 FAP196807:FAP196810 FKL196807:FKL196810 FUH196807:FUH196810 GED196807:GED196810 GNZ196807:GNZ196810 GXV196807:GXV196810 HHR196807:HHR196810 HRN196807:HRN196810 IBJ196807:IBJ196810 ILF196807:ILF196810 IVB196807:IVB196810 JEX196807:JEX196810 JOT196807:JOT196810 JYP196807:JYP196810 KIL196807:KIL196810 KSH196807:KSH196810 LCD196807:LCD196810 LLZ196807:LLZ196810 LVV196807:LVV196810 MFR196807:MFR196810 MPN196807:MPN196810 MZJ196807:MZJ196810 NJF196807:NJF196810 NTB196807:NTB196810 OCX196807:OCX196810 OMT196807:OMT196810 OWP196807:OWP196810 PGL196807:PGL196810 PQH196807:PQH196810 QAD196807:QAD196810 QJZ196807:QJZ196810 QTV196807:QTV196810 RDR196807:RDR196810 RNN196807:RNN196810 RXJ196807:RXJ196810 SHF196807:SHF196810 SRB196807:SRB196810 TAX196807:TAX196810 TKT196807:TKT196810 TUP196807:TUP196810 UEL196807:UEL196810 UOH196807:UOH196810 UYD196807:UYD196810 VHZ196807:VHZ196810 VRV196807:VRV196810 WBR196807:WBR196810 WLN196807:WLN196810 WVJ196807:WVJ196810 B262343:B262346 ST262343:ST262346 ACP262343:ACP262346 AML262343:AML262346 AWH262343:AWH262346 BGD262343:BGD262346 BPZ262343:BPZ262346 BZV262343:BZV262346 CJR262343:CJR262346 CTN262343:CTN262346 DDJ262343:DDJ262346 DNF262343:DNF262346 DXB262343:DXB262346 EGX262343:EGX262346 EQT262343:EQT262346 FAP262343:FAP262346 FKL262343:FKL262346 FUH262343:FUH262346 GED262343:GED262346 GNZ262343:GNZ262346 GXV262343:GXV262346 HHR262343:HHR262346 HRN262343:HRN262346 IBJ262343:IBJ262346 ILF262343:ILF262346 IVB262343:IVB262346 JEX262343:JEX262346 JOT262343:JOT262346 JYP262343:JYP262346 KIL262343:KIL262346 KSH262343:KSH262346 LCD262343:LCD262346 LLZ262343:LLZ262346 LVV262343:LVV262346 MFR262343:MFR262346 MPN262343:MPN262346 MZJ262343:MZJ262346 NJF262343:NJF262346 NTB262343:NTB262346 OCX262343:OCX262346 OMT262343:OMT262346 OWP262343:OWP262346 PGL262343:PGL262346 PQH262343:PQH262346 QAD262343:QAD262346 QJZ262343:QJZ262346 QTV262343:QTV262346 RDR262343:RDR262346 RNN262343:RNN262346 RXJ262343:RXJ262346 SHF262343:SHF262346 SRB262343:SRB262346 TAX262343:TAX262346 TKT262343:TKT262346 TUP262343:TUP262346 UEL262343:UEL262346 UOH262343:UOH262346 UYD262343:UYD262346 VHZ262343:VHZ262346 VRV262343:VRV262346 WBR262343:WBR262346 WLN262343:WLN262346 WVJ262343:WVJ262346 B327879:B327882 ST327879:ST327882 ACP327879:ACP327882 AML327879:AML327882 AWH327879:AWH327882 BGD327879:BGD327882 BPZ327879:BPZ327882 BZV327879:BZV327882 CJR327879:CJR327882 CTN327879:CTN327882 DDJ327879:DDJ327882 DNF327879:DNF327882 DXB327879:DXB327882 EGX327879:EGX327882 EQT327879:EQT327882 FAP327879:FAP327882 FKL327879:FKL327882 FUH327879:FUH327882 GED327879:GED327882 GNZ327879:GNZ327882 GXV327879:GXV327882 HHR327879:HHR327882 HRN327879:HRN327882 IBJ327879:IBJ327882 ILF327879:ILF327882 IVB327879:IVB327882 JEX327879:JEX327882 JOT327879:JOT327882 JYP327879:JYP327882 KIL327879:KIL327882 KSH327879:KSH327882 LCD327879:LCD327882 LLZ327879:LLZ327882 LVV327879:LVV327882 MFR327879:MFR327882 MPN327879:MPN327882 MZJ327879:MZJ327882 NJF327879:NJF327882 NTB327879:NTB327882 OCX327879:OCX327882 OMT327879:OMT327882 OWP327879:OWP327882 PGL327879:PGL327882 PQH327879:PQH327882 QAD327879:QAD327882 QJZ327879:QJZ327882 QTV327879:QTV327882 RDR327879:RDR327882 RNN327879:RNN327882 RXJ327879:RXJ327882 SHF327879:SHF327882 SRB327879:SRB327882 TAX327879:TAX327882 TKT327879:TKT327882 TUP327879:TUP327882 UEL327879:UEL327882 UOH327879:UOH327882 UYD327879:UYD327882 VHZ327879:VHZ327882 VRV327879:VRV327882 WBR327879:WBR327882 WLN327879:WLN327882 WVJ327879:WVJ327882 B393415:B393418 ST393415:ST393418 ACP393415:ACP393418 AML393415:AML393418 AWH393415:AWH393418 BGD393415:BGD393418 BPZ393415:BPZ393418 BZV393415:BZV393418 CJR393415:CJR393418 CTN393415:CTN393418 DDJ393415:DDJ393418 DNF393415:DNF393418 DXB393415:DXB393418 EGX393415:EGX393418 EQT393415:EQT393418 FAP393415:FAP393418 FKL393415:FKL393418 FUH393415:FUH393418 GED393415:GED393418 GNZ393415:GNZ393418 GXV393415:GXV393418 HHR393415:HHR393418 HRN393415:HRN393418 IBJ393415:IBJ393418 ILF393415:ILF393418 IVB393415:IVB393418 JEX393415:JEX393418 JOT393415:JOT393418 JYP393415:JYP393418 KIL393415:KIL393418 KSH393415:KSH393418 LCD393415:LCD393418 LLZ393415:LLZ393418 LVV393415:LVV393418 MFR393415:MFR393418 MPN393415:MPN393418 MZJ393415:MZJ393418 NJF393415:NJF393418 NTB393415:NTB393418 OCX393415:OCX393418 OMT393415:OMT393418 OWP393415:OWP393418 PGL393415:PGL393418 PQH393415:PQH393418 QAD393415:QAD393418 QJZ393415:QJZ393418 QTV393415:QTV393418 RDR393415:RDR393418 RNN393415:RNN393418 RXJ393415:RXJ393418 SHF393415:SHF393418 SRB393415:SRB393418 TAX393415:TAX393418 TKT393415:TKT393418 TUP393415:TUP393418 UEL393415:UEL393418 UOH393415:UOH393418 UYD393415:UYD393418 VHZ393415:VHZ393418 VRV393415:VRV393418 WBR393415:WBR393418 WLN393415:WLN393418 WVJ393415:WVJ393418 B458951:B458954 ST458951:ST458954 ACP458951:ACP458954 AML458951:AML458954 AWH458951:AWH458954 BGD458951:BGD458954 BPZ458951:BPZ458954 BZV458951:BZV458954 CJR458951:CJR458954 CTN458951:CTN458954 DDJ458951:DDJ458954 DNF458951:DNF458954 DXB458951:DXB458954 EGX458951:EGX458954 EQT458951:EQT458954 FAP458951:FAP458954 FKL458951:FKL458954 FUH458951:FUH458954 GED458951:GED458954 GNZ458951:GNZ458954 GXV458951:GXV458954 HHR458951:HHR458954 HRN458951:HRN458954 IBJ458951:IBJ458954 ILF458951:ILF458954 IVB458951:IVB458954 JEX458951:JEX458954 JOT458951:JOT458954 JYP458951:JYP458954 KIL458951:KIL458954 KSH458951:KSH458954 LCD458951:LCD458954 LLZ458951:LLZ458954 LVV458951:LVV458954 MFR458951:MFR458954 MPN458951:MPN458954 MZJ458951:MZJ458954 NJF458951:NJF458954 NTB458951:NTB458954 OCX458951:OCX458954 OMT458951:OMT458954 OWP458951:OWP458954 PGL458951:PGL458954 PQH458951:PQH458954 QAD458951:QAD458954 QJZ458951:QJZ458954 QTV458951:QTV458954 RDR458951:RDR458954 RNN458951:RNN458954 RXJ458951:RXJ458954 SHF458951:SHF458954 SRB458951:SRB458954 TAX458951:TAX458954 TKT458951:TKT458954 TUP458951:TUP458954 UEL458951:UEL458954 UOH458951:UOH458954 UYD458951:UYD458954 VHZ458951:VHZ458954 VRV458951:VRV458954 WBR458951:WBR458954 WLN458951:WLN458954 WVJ458951:WVJ458954 B524487:B524490 ST524487:ST524490 ACP524487:ACP524490 AML524487:AML524490 AWH524487:AWH524490 BGD524487:BGD524490 BPZ524487:BPZ524490 BZV524487:BZV524490 CJR524487:CJR524490 CTN524487:CTN524490 DDJ524487:DDJ524490 DNF524487:DNF524490 DXB524487:DXB524490 EGX524487:EGX524490 EQT524487:EQT524490 FAP524487:FAP524490 FKL524487:FKL524490 FUH524487:FUH524490 GED524487:GED524490 GNZ524487:GNZ524490 GXV524487:GXV524490 HHR524487:HHR524490 HRN524487:HRN524490 IBJ524487:IBJ524490 ILF524487:ILF524490 IVB524487:IVB524490 JEX524487:JEX524490 JOT524487:JOT524490 JYP524487:JYP524490 KIL524487:KIL524490 KSH524487:KSH524490 LCD524487:LCD524490 LLZ524487:LLZ524490 LVV524487:LVV524490 MFR524487:MFR524490 MPN524487:MPN524490 MZJ524487:MZJ524490 NJF524487:NJF524490 NTB524487:NTB524490 OCX524487:OCX524490 OMT524487:OMT524490 OWP524487:OWP524490 PGL524487:PGL524490 PQH524487:PQH524490 QAD524487:QAD524490 QJZ524487:QJZ524490 QTV524487:QTV524490 RDR524487:RDR524490 RNN524487:RNN524490 RXJ524487:RXJ524490 SHF524487:SHF524490 SRB524487:SRB524490 TAX524487:TAX524490 TKT524487:TKT524490 TUP524487:TUP524490 UEL524487:UEL524490 UOH524487:UOH524490 UYD524487:UYD524490 VHZ524487:VHZ524490 VRV524487:VRV524490 WBR524487:WBR524490 WLN524487:WLN524490 WVJ524487:WVJ524490 B590023:B590026 ST590023:ST590026 ACP590023:ACP590026 AML590023:AML590026 AWH590023:AWH590026 BGD590023:BGD590026 BPZ590023:BPZ590026 BZV590023:BZV590026 CJR590023:CJR590026 CTN590023:CTN590026 DDJ590023:DDJ590026 DNF590023:DNF590026 DXB590023:DXB590026 EGX590023:EGX590026 EQT590023:EQT590026 FAP590023:FAP590026 FKL590023:FKL590026 FUH590023:FUH590026 GED590023:GED590026 GNZ590023:GNZ590026 GXV590023:GXV590026 HHR590023:HHR590026 HRN590023:HRN590026 IBJ590023:IBJ590026 ILF590023:ILF590026 IVB590023:IVB590026 JEX590023:JEX590026 JOT590023:JOT590026 JYP590023:JYP590026 KIL590023:KIL590026 KSH590023:KSH590026 LCD590023:LCD590026 LLZ590023:LLZ590026 LVV590023:LVV590026 MFR590023:MFR590026 MPN590023:MPN590026 MZJ590023:MZJ590026 NJF590023:NJF590026 NTB590023:NTB590026 OCX590023:OCX590026 OMT590023:OMT590026 OWP590023:OWP590026 PGL590023:PGL590026 PQH590023:PQH590026 QAD590023:QAD590026 QJZ590023:QJZ590026 QTV590023:QTV590026 RDR590023:RDR590026 RNN590023:RNN590026 RXJ590023:RXJ590026 SHF590023:SHF590026 SRB590023:SRB590026 TAX590023:TAX590026 TKT590023:TKT590026 TUP590023:TUP590026 UEL590023:UEL590026 UOH590023:UOH590026 UYD590023:UYD590026 VHZ590023:VHZ590026 VRV590023:VRV590026 WBR590023:WBR590026 WLN590023:WLN590026 WVJ590023:WVJ590026 B655559:B655562 ST655559:ST655562 ACP655559:ACP655562 AML655559:AML655562 AWH655559:AWH655562 BGD655559:BGD655562 BPZ655559:BPZ655562 BZV655559:BZV655562 CJR655559:CJR655562 CTN655559:CTN655562 DDJ655559:DDJ655562 DNF655559:DNF655562 DXB655559:DXB655562 EGX655559:EGX655562 EQT655559:EQT655562 FAP655559:FAP655562 FKL655559:FKL655562 FUH655559:FUH655562 GED655559:GED655562 GNZ655559:GNZ655562 GXV655559:GXV655562 HHR655559:HHR655562 HRN655559:HRN655562 IBJ655559:IBJ655562 ILF655559:ILF655562 IVB655559:IVB655562 JEX655559:JEX655562 JOT655559:JOT655562 JYP655559:JYP655562 KIL655559:KIL655562 KSH655559:KSH655562 LCD655559:LCD655562 LLZ655559:LLZ655562 LVV655559:LVV655562 MFR655559:MFR655562 MPN655559:MPN655562 MZJ655559:MZJ655562 NJF655559:NJF655562 NTB655559:NTB655562 OCX655559:OCX655562 OMT655559:OMT655562 OWP655559:OWP655562 PGL655559:PGL655562 PQH655559:PQH655562 QAD655559:QAD655562 QJZ655559:QJZ655562 QTV655559:QTV655562 RDR655559:RDR655562 RNN655559:RNN655562 RXJ655559:RXJ655562 SHF655559:SHF655562 SRB655559:SRB655562 TAX655559:TAX655562 TKT655559:TKT655562 TUP655559:TUP655562 UEL655559:UEL655562 UOH655559:UOH655562 UYD655559:UYD655562 VHZ655559:VHZ655562 VRV655559:VRV655562 WBR655559:WBR655562 WLN655559:WLN655562 WVJ655559:WVJ655562 B721095:B721098 ST721095:ST721098 ACP721095:ACP721098 AML721095:AML721098 AWH721095:AWH721098 BGD721095:BGD721098 BPZ721095:BPZ721098 BZV721095:BZV721098 CJR721095:CJR721098 CTN721095:CTN721098 DDJ721095:DDJ721098 DNF721095:DNF721098 DXB721095:DXB721098 EGX721095:EGX721098 EQT721095:EQT721098 FAP721095:FAP721098 FKL721095:FKL721098 FUH721095:FUH721098 GED721095:GED721098 GNZ721095:GNZ721098 GXV721095:GXV721098 HHR721095:HHR721098 HRN721095:HRN721098 IBJ721095:IBJ721098 ILF721095:ILF721098 IVB721095:IVB721098 JEX721095:JEX721098 JOT721095:JOT721098 JYP721095:JYP721098 KIL721095:KIL721098 KSH721095:KSH721098 LCD721095:LCD721098 LLZ721095:LLZ721098 LVV721095:LVV721098 MFR721095:MFR721098 MPN721095:MPN721098 MZJ721095:MZJ721098 NJF721095:NJF721098 NTB721095:NTB721098 OCX721095:OCX721098 OMT721095:OMT721098 OWP721095:OWP721098 PGL721095:PGL721098 PQH721095:PQH721098 QAD721095:QAD721098 QJZ721095:QJZ721098 QTV721095:QTV721098 RDR721095:RDR721098 RNN721095:RNN721098 RXJ721095:RXJ721098 SHF721095:SHF721098 SRB721095:SRB721098 TAX721095:TAX721098 TKT721095:TKT721098 TUP721095:TUP721098 UEL721095:UEL721098 UOH721095:UOH721098 UYD721095:UYD721098 VHZ721095:VHZ721098 VRV721095:VRV721098 WBR721095:WBR721098 WLN721095:WLN721098 WVJ721095:WVJ721098 B786631:B786634 ST786631:ST786634 ACP786631:ACP786634 AML786631:AML786634 AWH786631:AWH786634 BGD786631:BGD786634 BPZ786631:BPZ786634 BZV786631:BZV786634 CJR786631:CJR786634 CTN786631:CTN786634 DDJ786631:DDJ786634 DNF786631:DNF786634 DXB786631:DXB786634 EGX786631:EGX786634 EQT786631:EQT786634 FAP786631:FAP786634 FKL786631:FKL786634 FUH786631:FUH786634 GED786631:GED786634 GNZ786631:GNZ786634 GXV786631:GXV786634 HHR786631:HHR786634 HRN786631:HRN786634 IBJ786631:IBJ786634 ILF786631:ILF786634 IVB786631:IVB786634 JEX786631:JEX786634 JOT786631:JOT786634 JYP786631:JYP786634 KIL786631:KIL786634 KSH786631:KSH786634 LCD786631:LCD786634 LLZ786631:LLZ786634 LVV786631:LVV786634 MFR786631:MFR786634 MPN786631:MPN786634 MZJ786631:MZJ786634 NJF786631:NJF786634 NTB786631:NTB786634 OCX786631:OCX786634 OMT786631:OMT786634 OWP786631:OWP786634 PGL786631:PGL786634 PQH786631:PQH786634 QAD786631:QAD786634 QJZ786631:QJZ786634 QTV786631:QTV786634 RDR786631:RDR786634 RNN786631:RNN786634 RXJ786631:RXJ786634 SHF786631:SHF786634 SRB786631:SRB786634 TAX786631:TAX786634 TKT786631:TKT786634 TUP786631:TUP786634 UEL786631:UEL786634 UOH786631:UOH786634 UYD786631:UYD786634 VHZ786631:VHZ786634 VRV786631:VRV786634 WBR786631:WBR786634 WLN786631:WLN786634 WVJ786631:WVJ786634 B852167:B852170 ST852167:ST852170 ACP852167:ACP852170 AML852167:AML852170 AWH852167:AWH852170 BGD852167:BGD852170 BPZ852167:BPZ852170 BZV852167:BZV852170 CJR852167:CJR852170 CTN852167:CTN852170 DDJ852167:DDJ852170 DNF852167:DNF852170 DXB852167:DXB852170 EGX852167:EGX852170 EQT852167:EQT852170 FAP852167:FAP852170 FKL852167:FKL852170 FUH852167:FUH852170 GED852167:GED852170 GNZ852167:GNZ852170 GXV852167:GXV852170 HHR852167:HHR852170 HRN852167:HRN852170 IBJ852167:IBJ852170 ILF852167:ILF852170 IVB852167:IVB852170 JEX852167:JEX852170 JOT852167:JOT852170 JYP852167:JYP852170 KIL852167:KIL852170 KSH852167:KSH852170 LCD852167:LCD852170 LLZ852167:LLZ852170 LVV852167:LVV852170 MFR852167:MFR852170 MPN852167:MPN852170 MZJ852167:MZJ852170 NJF852167:NJF852170 NTB852167:NTB852170 OCX852167:OCX852170 OMT852167:OMT852170 OWP852167:OWP852170 PGL852167:PGL852170 PQH852167:PQH852170 QAD852167:QAD852170 QJZ852167:QJZ852170 QTV852167:QTV852170 RDR852167:RDR852170 RNN852167:RNN852170 RXJ852167:RXJ852170 SHF852167:SHF852170 SRB852167:SRB852170 TAX852167:TAX852170 TKT852167:TKT852170 TUP852167:TUP852170 UEL852167:UEL852170 UOH852167:UOH852170 UYD852167:UYD852170 VHZ852167:VHZ852170 VRV852167:VRV852170 WBR852167:WBR852170 WLN852167:WLN852170 WVJ852167:WVJ852170 B917703:B917706 ST917703:ST917706 ACP917703:ACP917706 AML917703:AML917706 AWH917703:AWH917706 BGD917703:BGD917706 BPZ917703:BPZ917706 BZV917703:BZV917706 CJR917703:CJR917706 CTN917703:CTN917706 DDJ917703:DDJ917706 DNF917703:DNF917706 DXB917703:DXB917706 EGX917703:EGX917706 EQT917703:EQT917706 FAP917703:FAP917706 FKL917703:FKL917706 FUH917703:FUH917706 GED917703:GED917706 GNZ917703:GNZ917706 GXV917703:GXV917706 HHR917703:HHR917706 HRN917703:HRN917706 IBJ917703:IBJ917706 ILF917703:ILF917706 IVB917703:IVB917706 JEX917703:JEX917706 JOT917703:JOT917706 JYP917703:JYP917706 KIL917703:KIL917706 KSH917703:KSH917706 LCD917703:LCD917706 LLZ917703:LLZ917706 LVV917703:LVV917706 MFR917703:MFR917706 MPN917703:MPN917706 MZJ917703:MZJ917706 NJF917703:NJF917706 NTB917703:NTB917706 OCX917703:OCX917706 OMT917703:OMT917706 OWP917703:OWP917706 PGL917703:PGL917706 PQH917703:PQH917706 QAD917703:QAD917706 QJZ917703:QJZ917706 QTV917703:QTV917706 RDR917703:RDR917706 RNN917703:RNN917706 RXJ917703:RXJ917706 SHF917703:SHF917706 SRB917703:SRB917706 TAX917703:TAX917706 TKT917703:TKT917706 TUP917703:TUP917706 UEL917703:UEL917706 UOH917703:UOH917706 UYD917703:UYD917706 VHZ917703:VHZ917706 VRV917703:VRV917706 WBR917703:WBR917706 WLN917703:WLN917706 WVJ917703:WVJ917706 B983239:B983242 ST983239:ST983242 ACP983239:ACP983242 AML983239:AML983242 AWH983239:AWH983242 BGD983239:BGD983242 BPZ983239:BPZ983242 BZV983239:BZV983242 CJR983239:CJR983242 CTN983239:CTN983242 DDJ983239:DDJ983242 DNF983239:DNF983242 DXB983239:DXB983242 EGX983239:EGX983242 EQT983239:EQT983242 FAP983239:FAP983242 FKL983239:FKL983242 FUH983239:FUH983242 GED983239:GED983242 GNZ983239:GNZ983242 GXV983239:GXV983242 HHR983239:HHR983242 HRN983239:HRN983242 IBJ983239:IBJ983242 ILF983239:ILF983242 IVB983239:IVB983242 JEX983239:JEX983242 JOT983239:JOT983242 JYP983239:JYP983242 KIL983239:KIL983242 KSH983239:KSH983242 LCD983239:LCD983242 LLZ983239:LLZ983242 LVV983239:LVV983242 MFR983239:MFR983242 MPN983239:MPN983242 MZJ983239:MZJ983242 NJF983239:NJF983242 NTB983239:NTB983242 OCX983239:OCX983242 OMT983239:OMT983242 OWP983239:OWP983242 PGL983239:PGL983242 PQH983239:PQH983242 QAD983239:QAD983242 QJZ983239:QJZ983242 QTV983239:QTV983242 RDR983239:RDR983242 RNN983239:RNN983242 RXJ983239:RXJ983242 SHF983239:SHF983242 SRB983239:SRB983242 TAX983239:TAX983242 TKT983239:TKT983242 TUP983239:TUP983242 UEL983239:UEL983242 UOH983239:UOH983242 UYD983239:UYD983242 VHZ983239:VHZ983242 VRV983239:VRV983242 WBR983239:WBR983242 WLN983239:WLN983242" xr:uid="{E5545032-4DBA-4B97-B461-F8E2CAA6AFAA}">
      <formula1>CUATRO</formula1>
    </dataValidation>
    <dataValidation type="list" allowBlank="1" showInputMessage="1" showErrorMessage="1" promptTitle="N° EVALUACIÓN" prompt="Esta primera Evaluación, debe llevar el N° 3" sqref="WVJ983235:WVJ983238 ST190:ST193 ACP190:ACP193 AML190:AML193 AWH190:AWH193 BGD190:BGD193 BPZ190:BPZ193 BZV190:BZV193 CJR190:CJR193 CTN190:CTN193 DDJ190:DDJ193 DNF190:DNF193 DXB190:DXB193 EGX190:EGX193 EQT190:EQT193 FAP190:FAP193 FKL190:FKL193 FUH190:FUH193 GED190:GED193 GNZ190:GNZ193 GXV190:GXV193 HHR190:HHR193 HRN190:HRN193 IBJ190:IBJ193 ILF190:ILF193 IVB190:IVB193 JEX190:JEX193 JOT190:JOT193 JYP190:JYP193 KIL190:KIL193 KSH190:KSH193 LCD190:LCD193 LLZ190:LLZ193 LVV190:LVV193 MFR190:MFR193 MPN190:MPN193 MZJ190:MZJ193 NJF190:NJF193 NTB190:NTB193 OCX190:OCX193 OMT190:OMT193 OWP190:OWP193 PGL190:PGL193 PQH190:PQH193 QAD190:QAD193 QJZ190:QJZ193 QTV190:QTV193 RDR190:RDR193 RNN190:RNN193 RXJ190:RXJ193 SHF190:SHF193 SRB190:SRB193 TAX190:TAX193 TKT190:TKT193 TUP190:TUP193 UEL190:UEL193 UOH190:UOH193 UYD190:UYD193 VHZ190:VHZ193 VRV190:VRV193 WBR190:WBR193 WLN190:WLN193 WVJ190:WVJ193 B65731:B65734 ST65731:ST65734 ACP65731:ACP65734 AML65731:AML65734 AWH65731:AWH65734 BGD65731:BGD65734 BPZ65731:BPZ65734 BZV65731:BZV65734 CJR65731:CJR65734 CTN65731:CTN65734 DDJ65731:DDJ65734 DNF65731:DNF65734 DXB65731:DXB65734 EGX65731:EGX65734 EQT65731:EQT65734 FAP65731:FAP65734 FKL65731:FKL65734 FUH65731:FUH65734 GED65731:GED65734 GNZ65731:GNZ65734 GXV65731:GXV65734 HHR65731:HHR65734 HRN65731:HRN65734 IBJ65731:IBJ65734 ILF65731:ILF65734 IVB65731:IVB65734 JEX65731:JEX65734 JOT65731:JOT65734 JYP65731:JYP65734 KIL65731:KIL65734 KSH65731:KSH65734 LCD65731:LCD65734 LLZ65731:LLZ65734 LVV65731:LVV65734 MFR65731:MFR65734 MPN65731:MPN65734 MZJ65731:MZJ65734 NJF65731:NJF65734 NTB65731:NTB65734 OCX65731:OCX65734 OMT65731:OMT65734 OWP65731:OWP65734 PGL65731:PGL65734 PQH65731:PQH65734 QAD65731:QAD65734 QJZ65731:QJZ65734 QTV65731:QTV65734 RDR65731:RDR65734 RNN65731:RNN65734 RXJ65731:RXJ65734 SHF65731:SHF65734 SRB65731:SRB65734 TAX65731:TAX65734 TKT65731:TKT65734 TUP65731:TUP65734 UEL65731:UEL65734 UOH65731:UOH65734 UYD65731:UYD65734 VHZ65731:VHZ65734 VRV65731:VRV65734 WBR65731:WBR65734 WLN65731:WLN65734 WVJ65731:WVJ65734 B131267:B131270 ST131267:ST131270 ACP131267:ACP131270 AML131267:AML131270 AWH131267:AWH131270 BGD131267:BGD131270 BPZ131267:BPZ131270 BZV131267:BZV131270 CJR131267:CJR131270 CTN131267:CTN131270 DDJ131267:DDJ131270 DNF131267:DNF131270 DXB131267:DXB131270 EGX131267:EGX131270 EQT131267:EQT131270 FAP131267:FAP131270 FKL131267:FKL131270 FUH131267:FUH131270 GED131267:GED131270 GNZ131267:GNZ131270 GXV131267:GXV131270 HHR131267:HHR131270 HRN131267:HRN131270 IBJ131267:IBJ131270 ILF131267:ILF131270 IVB131267:IVB131270 JEX131267:JEX131270 JOT131267:JOT131270 JYP131267:JYP131270 KIL131267:KIL131270 KSH131267:KSH131270 LCD131267:LCD131270 LLZ131267:LLZ131270 LVV131267:LVV131270 MFR131267:MFR131270 MPN131267:MPN131270 MZJ131267:MZJ131270 NJF131267:NJF131270 NTB131267:NTB131270 OCX131267:OCX131270 OMT131267:OMT131270 OWP131267:OWP131270 PGL131267:PGL131270 PQH131267:PQH131270 QAD131267:QAD131270 QJZ131267:QJZ131270 QTV131267:QTV131270 RDR131267:RDR131270 RNN131267:RNN131270 RXJ131267:RXJ131270 SHF131267:SHF131270 SRB131267:SRB131270 TAX131267:TAX131270 TKT131267:TKT131270 TUP131267:TUP131270 UEL131267:UEL131270 UOH131267:UOH131270 UYD131267:UYD131270 VHZ131267:VHZ131270 VRV131267:VRV131270 WBR131267:WBR131270 WLN131267:WLN131270 WVJ131267:WVJ131270 B196803:B196806 ST196803:ST196806 ACP196803:ACP196806 AML196803:AML196806 AWH196803:AWH196806 BGD196803:BGD196806 BPZ196803:BPZ196806 BZV196803:BZV196806 CJR196803:CJR196806 CTN196803:CTN196806 DDJ196803:DDJ196806 DNF196803:DNF196806 DXB196803:DXB196806 EGX196803:EGX196806 EQT196803:EQT196806 FAP196803:FAP196806 FKL196803:FKL196806 FUH196803:FUH196806 GED196803:GED196806 GNZ196803:GNZ196806 GXV196803:GXV196806 HHR196803:HHR196806 HRN196803:HRN196806 IBJ196803:IBJ196806 ILF196803:ILF196806 IVB196803:IVB196806 JEX196803:JEX196806 JOT196803:JOT196806 JYP196803:JYP196806 KIL196803:KIL196806 KSH196803:KSH196806 LCD196803:LCD196806 LLZ196803:LLZ196806 LVV196803:LVV196806 MFR196803:MFR196806 MPN196803:MPN196806 MZJ196803:MZJ196806 NJF196803:NJF196806 NTB196803:NTB196806 OCX196803:OCX196806 OMT196803:OMT196806 OWP196803:OWP196806 PGL196803:PGL196806 PQH196803:PQH196806 QAD196803:QAD196806 QJZ196803:QJZ196806 QTV196803:QTV196806 RDR196803:RDR196806 RNN196803:RNN196806 RXJ196803:RXJ196806 SHF196803:SHF196806 SRB196803:SRB196806 TAX196803:TAX196806 TKT196803:TKT196806 TUP196803:TUP196806 UEL196803:UEL196806 UOH196803:UOH196806 UYD196803:UYD196806 VHZ196803:VHZ196806 VRV196803:VRV196806 WBR196803:WBR196806 WLN196803:WLN196806 WVJ196803:WVJ196806 B262339:B262342 ST262339:ST262342 ACP262339:ACP262342 AML262339:AML262342 AWH262339:AWH262342 BGD262339:BGD262342 BPZ262339:BPZ262342 BZV262339:BZV262342 CJR262339:CJR262342 CTN262339:CTN262342 DDJ262339:DDJ262342 DNF262339:DNF262342 DXB262339:DXB262342 EGX262339:EGX262342 EQT262339:EQT262342 FAP262339:FAP262342 FKL262339:FKL262342 FUH262339:FUH262342 GED262339:GED262342 GNZ262339:GNZ262342 GXV262339:GXV262342 HHR262339:HHR262342 HRN262339:HRN262342 IBJ262339:IBJ262342 ILF262339:ILF262342 IVB262339:IVB262342 JEX262339:JEX262342 JOT262339:JOT262342 JYP262339:JYP262342 KIL262339:KIL262342 KSH262339:KSH262342 LCD262339:LCD262342 LLZ262339:LLZ262342 LVV262339:LVV262342 MFR262339:MFR262342 MPN262339:MPN262342 MZJ262339:MZJ262342 NJF262339:NJF262342 NTB262339:NTB262342 OCX262339:OCX262342 OMT262339:OMT262342 OWP262339:OWP262342 PGL262339:PGL262342 PQH262339:PQH262342 QAD262339:QAD262342 QJZ262339:QJZ262342 QTV262339:QTV262342 RDR262339:RDR262342 RNN262339:RNN262342 RXJ262339:RXJ262342 SHF262339:SHF262342 SRB262339:SRB262342 TAX262339:TAX262342 TKT262339:TKT262342 TUP262339:TUP262342 UEL262339:UEL262342 UOH262339:UOH262342 UYD262339:UYD262342 VHZ262339:VHZ262342 VRV262339:VRV262342 WBR262339:WBR262342 WLN262339:WLN262342 WVJ262339:WVJ262342 B327875:B327878 ST327875:ST327878 ACP327875:ACP327878 AML327875:AML327878 AWH327875:AWH327878 BGD327875:BGD327878 BPZ327875:BPZ327878 BZV327875:BZV327878 CJR327875:CJR327878 CTN327875:CTN327878 DDJ327875:DDJ327878 DNF327875:DNF327878 DXB327875:DXB327878 EGX327875:EGX327878 EQT327875:EQT327878 FAP327875:FAP327878 FKL327875:FKL327878 FUH327875:FUH327878 GED327875:GED327878 GNZ327875:GNZ327878 GXV327875:GXV327878 HHR327875:HHR327878 HRN327875:HRN327878 IBJ327875:IBJ327878 ILF327875:ILF327878 IVB327875:IVB327878 JEX327875:JEX327878 JOT327875:JOT327878 JYP327875:JYP327878 KIL327875:KIL327878 KSH327875:KSH327878 LCD327875:LCD327878 LLZ327875:LLZ327878 LVV327875:LVV327878 MFR327875:MFR327878 MPN327875:MPN327878 MZJ327875:MZJ327878 NJF327875:NJF327878 NTB327875:NTB327878 OCX327875:OCX327878 OMT327875:OMT327878 OWP327875:OWP327878 PGL327875:PGL327878 PQH327875:PQH327878 QAD327875:QAD327878 QJZ327875:QJZ327878 QTV327875:QTV327878 RDR327875:RDR327878 RNN327875:RNN327878 RXJ327875:RXJ327878 SHF327875:SHF327878 SRB327875:SRB327878 TAX327875:TAX327878 TKT327875:TKT327878 TUP327875:TUP327878 UEL327875:UEL327878 UOH327875:UOH327878 UYD327875:UYD327878 VHZ327875:VHZ327878 VRV327875:VRV327878 WBR327875:WBR327878 WLN327875:WLN327878 WVJ327875:WVJ327878 B393411:B393414 ST393411:ST393414 ACP393411:ACP393414 AML393411:AML393414 AWH393411:AWH393414 BGD393411:BGD393414 BPZ393411:BPZ393414 BZV393411:BZV393414 CJR393411:CJR393414 CTN393411:CTN393414 DDJ393411:DDJ393414 DNF393411:DNF393414 DXB393411:DXB393414 EGX393411:EGX393414 EQT393411:EQT393414 FAP393411:FAP393414 FKL393411:FKL393414 FUH393411:FUH393414 GED393411:GED393414 GNZ393411:GNZ393414 GXV393411:GXV393414 HHR393411:HHR393414 HRN393411:HRN393414 IBJ393411:IBJ393414 ILF393411:ILF393414 IVB393411:IVB393414 JEX393411:JEX393414 JOT393411:JOT393414 JYP393411:JYP393414 KIL393411:KIL393414 KSH393411:KSH393414 LCD393411:LCD393414 LLZ393411:LLZ393414 LVV393411:LVV393414 MFR393411:MFR393414 MPN393411:MPN393414 MZJ393411:MZJ393414 NJF393411:NJF393414 NTB393411:NTB393414 OCX393411:OCX393414 OMT393411:OMT393414 OWP393411:OWP393414 PGL393411:PGL393414 PQH393411:PQH393414 QAD393411:QAD393414 QJZ393411:QJZ393414 QTV393411:QTV393414 RDR393411:RDR393414 RNN393411:RNN393414 RXJ393411:RXJ393414 SHF393411:SHF393414 SRB393411:SRB393414 TAX393411:TAX393414 TKT393411:TKT393414 TUP393411:TUP393414 UEL393411:UEL393414 UOH393411:UOH393414 UYD393411:UYD393414 VHZ393411:VHZ393414 VRV393411:VRV393414 WBR393411:WBR393414 WLN393411:WLN393414 WVJ393411:WVJ393414 B458947:B458950 ST458947:ST458950 ACP458947:ACP458950 AML458947:AML458950 AWH458947:AWH458950 BGD458947:BGD458950 BPZ458947:BPZ458950 BZV458947:BZV458950 CJR458947:CJR458950 CTN458947:CTN458950 DDJ458947:DDJ458950 DNF458947:DNF458950 DXB458947:DXB458950 EGX458947:EGX458950 EQT458947:EQT458950 FAP458947:FAP458950 FKL458947:FKL458950 FUH458947:FUH458950 GED458947:GED458950 GNZ458947:GNZ458950 GXV458947:GXV458950 HHR458947:HHR458950 HRN458947:HRN458950 IBJ458947:IBJ458950 ILF458947:ILF458950 IVB458947:IVB458950 JEX458947:JEX458950 JOT458947:JOT458950 JYP458947:JYP458950 KIL458947:KIL458950 KSH458947:KSH458950 LCD458947:LCD458950 LLZ458947:LLZ458950 LVV458947:LVV458950 MFR458947:MFR458950 MPN458947:MPN458950 MZJ458947:MZJ458950 NJF458947:NJF458950 NTB458947:NTB458950 OCX458947:OCX458950 OMT458947:OMT458950 OWP458947:OWP458950 PGL458947:PGL458950 PQH458947:PQH458950 QAD458947:QAD458950 QJZ458947:QJZ458950 QTV458947:QTV458950 RDR458947:RDR458950 RNN458947:RNN458950 RXJ458947:RXJ458950 SHF458947:SHF458950 SRB458947:SRB458950 TAX458947:TAX458950 TKT458947:TKT458950 TUP458947:TUP458950 UEL458947:UEL458950 UOH458947:UOH458950 UYD458947:UYD458950 VHZ458947:VHZ458950 VRV458947:VRV458950 WBR458947:WBR458950 WLN458947:WLN458950 WVJ458947:WVJ458950 B524483:B524486 ST524483:ST524486 ACP524483:ACP524486 AML524483:AML524486 AWH524483:AWH524486 BGD524483:BGD524486 BPZ524483:BPZ524486 BZV524483:BZV524486 CJR524483:CJR524486 CTN524483:CTN524486 DDJ524483:DDJ524486 DNF524483:DNF524486 DXB524483:DXB524486 EGX524483:EGX524486 EQT524483:EQT524486 FAP524483:FAP524486 FKL524483:FKL524486 FUH524483:FUH524486 GED524483:GED524486 GNZ524483:GNZ524486 GXV524483:GXV524486 HHR524483:HHR524486 HRN524483:HRN524486 IBJ524483:IBJ524486 ILF524483:ILF524486 IVB524483:IVB524486 JEX524483:JEX524486 JOT524483:JOT524486 JYP524483:JYP524486 KIL524483:KIL524486 KSH524483:KSH524486 LCD524483:LCD524486 LLZ524483:LLZ524486 LVV524483:LVV524486 MFR524483:MFR524486 MPN524483:MPN524486 MZJ524483:MZJ524486 NJF524483:NJF524486 NTB524483:NTB524486 OCX524483:OCX524486 OMT524483:OMT524486 OWP524483:OWP524486 PGL524483:PGL524486 PQH524483:PQH524486 QAD524483:QAD524486 QJZ524483:QJZ524486 QTV524483:QTV524486 RDR524483:RDR524486 RNN524483:RNN524486 RXJ524483:RXJ524486 SHF524483:SHF524486 SRB524483:SRB524486 TAX524483:TAX524486 TKT524483:TKT524486 TUP524483:TUP524486 UEL524483:UEL524486 UOH524483:UOH524486 UYD524483:UYD524486 VHZ524483:VHZ524486 VRV524483:VRV524486 WBR524483:WBR524486 WLN524483:WLN524486 WVJ524483:WVJ524486 B590019:B590022 ST590019:ST590022 ACP590019:ACP590022 AML590019:AML590022 AWH590019:AWH590022 BGD590019:BGD590022 BPZ590019:BPZ590022 BZV590019:BZV590022 CJR590019:CJR590022 CTN590019:CTN590022 DDJ590019:DDJ590022 DNF590019:DNF590022 DXB590019:DXB590022 EGX590019:EGX590022 EQT590019:EQT590022 FAP590019:FAP590022 FKL590019:FKL590022 FUH590019:FUH590022 GED590019:GED590022 GNZ590019:GNZ590022 GXV590019:GXV590022 HHR590019:HHR590022 HRN590019:HRN590022 IBJ590019:IBJ590022 ILF590019:ILF590022 IVB590019:IVB590022 JEX590019:JEX590022 JOT590019:JOT590022 JYP590019:JYP590022 KIL590019:KIL590022 KSH590019:KSH590022 LCD590019:LCD590022 LLZ590019:LLZ590022 LVV590019:LVV590022 MFR590019:MFR590022 MPN590019:MPN590022 MZJ590019:MZJ590022 NJF590019:NJF590022 NTB590019:NTB590022 OCX590019:OCX590022 OMT590019:OMT590022 OWP590019:OWP590022 PGL590019:PGL590022 PQH590019:PQH590022 QAD590019:QAD590022 QJZ590019:QJZ590022 QTV590019:QTV590022 RDR590019:RDR590022 RNN590019:RNN590022 RXJ590019:RXJ590022 SHF590019:SHF590022 SRB590019:SRB590022 TAX590019:TAX590022 TKT590019:TKT590022 TUP590019:TUP590022 UEL590019:UEL590022 UOH590019:UOH590022 UYD590019:UYD590022 VHZ590019:VHZ590022 VRV590019:VRV590022 WBR590019:WBR590022 WLN590019:WLN590022 WVJ590019:WVJ590022 B655555:B655558 ST655555:ST655558 ACP655555:ACP655558 AML655555:AML655558 AWH655555:AWH655558 BGD655555:BGD655558 BPZ655555:BPZ655558 BZV655555:BZV655558 CJR655555:CJR655558 CTN655555:CTN655558 DDJ655555:DDJ655558 DNF655555:DNF655558 DXB655555:DXB655558 EGX655555:EGX655558 EQT655555:EQT655558 FAP655555:FAP655558 FKL655555:FKL655558 FUH655555:FUH655558 GED655555:GED655558 GNZ655555:GNZ655558 GXV655555:GXV655558 HHR655555:HHR655558 HRN655555:HRN655558 IBJ655555:IBJ655558 ILF655555:ILF655558 IVB655555:IVB655558 JEX655555:JEX655558 JOT655555:JOT655558 JYP655555:JYP655558 KIL655555:KIL655558 KSH655555:KSH655558 LCD655555:LCD655558 LLZ655555:LLZ655558 LVV655555:LVV655558 MFR655555:MFR655558 MPN655555:MPN655558 MZJ655555:MZJ655558 NJF655555:NJF655558 NTB655555:NTB655558 OCX655555:OCX655558 OMT655555:OMT655558 OWP655555:OWP655558 PGL655555:PGL655558 PQH655555:PQH655558 QAD655555:QAD655558 QJZ655555:QJZ655558 QTV655555:QTV655558 RDR655555:RDR655558 RNN655555:RNN655558 RXJ655555:RXJ655558 SHF655555:SHF655558 SRB655555:SRB655558 TAX655555:TAX655558 TKT655555:TKT655558 TUP655555:TUP655558 UEL655555:UEL655558 UOH655555:UOH655558 UYD655555:UYD655558 VHZ655555:VHZ655558 VRV655555:VRV655558 WBR655555:WBR655558 WLN655555:WLN655558 WVJ655555:WVJ655558 B721091:B721094 ST721091:ST721094 ACP721091:ACP721094 AML721091:AML721094 AWH721091:AWH721094 BGD721091:BGD721094 BPZ721091:BPZ721094 BZV721091:BZV721094 CJR721091:CJR721094 CTN721091:CTN721094 DDJ721091:DDJ721094 DNF721091:DNF721094 DXB721091:DXB721094 EGX721091:EGX721094 EQT721091:EQT721094 FAP721091:FAP721094 FKL721091:FKL721094 FUH721091:FUH721094 GED721091:GED721094 GNZ721091:GNZ721094 GXV721091:GXV721094 HHR721091:HHR721094 HRN721091:HRN721094 IBJ721091:IBJ721094 ILF721091:ILF721094 IVB721091:IVB721094 JEX721091:JEX721094 JOT721091:JOT721094 JYP721091:JYP721094 KIL721091:KIL721094 KSH721091:KSH721094 LCD721091:LCD721094 LLZ721091:LLZ721094 LVV721091:LVV721094 MFR721091:MFR721094 MPN721091:MPN721094 MZJ721091:MZJ721094 NJF721091:NJF721094 NTB721091:NTB721094 OCX721091:OCX721094 OMT721091:OMT721094 OWP721091:OWP721094 PGL721091:PGL721094 PQH721091:PQH721094 QAD721091:QAD721094 QJZ721091:QJZ721094 QTV721091:QTV721094 RDR721091:RDR721094 RNN721091:RNN721094 RXJ721091:RXJ721094 SHF721091:SHF721094 SRB721091:SRB721094 TAX721091:TAX721094 TKT721091:TKT721094 TUP721091:TUP721094 UEL721091:UEL721094 UOH721091:UOH721094 UYD721091:UYD721094 VHZ721091:VHZ721094 VRV721091:VRV721094 WBR721091:WBR721094 WLN721091:WLN721094 WVJ721091:WVJ721094 B786627:B786630 ST786627:ST786630 ACP786627:ACP786630 AML786627:AML786630 AWH786627:AWH786630 BGD786627:BGD786630 BPZ786627:BPZ786630 BZV786627:BZV786630 CJR786627:CJR786630 CTN786627:CTN786630 DDJ786627:DDJ786630 DNF786627:DNF786630 DXB786627:DXB786630 EGX786627:EGX786630 EQT786627:EQT786630 FAP786627:FAP786630 FKL786627:FKL786630 FUH786627:FUH786630 GED786627:GED786630 GNZ786627:GNZ786630 GXV786627:GXV786630 HHR786627:HHR786630 HRN786627:HRN786630 IBJ786627:IBJ786630 ILF786627:ILF786630 IVB786627:IVB786630 JEX786627:JEX786630 JOT786627:JOT786630 JYP786627:JYP786630 KIL786627:KIL786630 KSH786627:KSH786630 LCD786627:LCD786630 LLZ786627:LLZ786630 LVV786627:LVV786630 MFR786627:MFR786630 MPN786627:MPN786630 MZJ786627:MZJ786630 NJF786627:NJF786630 NTB786627:NTB786630 OCX786627:OCX786630 OMT786627:OMT786630 OWP786627:OWP786630 PGL786627:PGL786630 PQH786627:PQH786630 QAD786627:QAD786630 QJZ786627:QJZ786630 QTV786627:QTV786630 RDR786627:RDR786630 RNN786627:RNN786630 RXJ786627:RXJ786630 SHF786627:SHF786630 SRB786627:SRB786630 TAX786627:TAX786630 TKT786627:TKT786630 TUP786627:TUP786630 UEL786627:UEL786630 UOH786627:UOH786630 UYD786627:UYD786630 VHZ786627:VHZ786630 VRV786627:VRV786630 WBR786627:WBR786630 WLN786627:WLN786630 WVJ786627:WVJ786630 B852163:B852166 ST852163:ST852166 ACP852163:ACP852166 AML852163:AML852166 AWH852163:AWH852166 BGD852163:BGD852166 BPZ852163:BPZ852166 BZV852163:BZV852166 CJR852163:CJR852166 CTN852163:CTN852166 DDJ852163:DDJ852166 DNF852163:DNF852166 DXB852163:DXB852166 EGX852163:EGX852166 EQT852163:EQT852166 FAP852163:FAP852166 FKL852163:FKL852166 FUH852163:FUH852166 GED852163:GED852166 GNZ852163:GNZ852166 GXV852163:GXV852166 HHR852163:HHR852166 HRN852163:HRN852166 IBJ852163:IBJ852166 ILF852163:ILF852166 IVB852163:IVB852166 JEX852163:JEX852166 JOT852163:JOT852166 JYP852163:JYP852166 KIL852163:KIL852166 KSH852163:KSH852166 LCD852163:LCD852166 LLZ852163:LLZ852166 LVV852163:LVV852166 MFR852163:MFR852166 MPN852163:MPN852166 MZJ852163:MZJ852166 NJF852163:NJF852166 NTB852163:NTB852166 OCX852163:OCX852166 OMT852163:OMT852166 OWP852163:OWP852166 PGL852163:PGL852166 PQH852163:PQH852166 QAD852163:QAD852166 QJZ852163:QJZ852166 QTV852163:QTV852166 RDR852163:RDR852166 RNN852163:RNN852166 RXJ852163:RXJ852166 SHF852163:SHF852166 SRB852163:SRB852166 TAX852163:TAX852166 TKT852163:TKT852166 TUP852163:TUP852166 UEL852163:UEL852166 UOH852163:UOH852166 UYD852163:UYD852166 VHZ852163:VHZ852166 VRV852163:VRV852166 WBR852163:WBR852166 WLN852163:WLN852166 WVJ852163:WVJ852166 B917699:B917702 ST917699:ST917702 ACP917699:ACP917702 AML917699:AML917702 AWH917699:AWH917702 BGD917699:BGD917702 BPZ917699:BPZ917702 BZV917699:BZV917702 CJR917699:CJR917702 CTN917699:CTN917702 DDJ917699:DDJ917702 DNF917699:DNF917702 DXB917699:DXB917702 EGX917699:EGX917702 EQT917699:EQT917702 FAP917699:FAP917702 FKL917699:FKL917702 FUH917699:FUH917702 GED917699:GED917702 GNZ917699:GNZ917702 GXV917699:GXV917702 HHR917699:HHR917702 HRN917699:HRN917702 IBJ917699:IBJ917702 ILF917699:ILF917702 IVB917699:IVB917702 JEX917699:JEX917702 JOT917699:JOT917702 JYP917699:JYP917702 KIL917699:KIL917702 KSH917699:KSH917702 LCD917699:LCD917702 LLZ917699:LLZ917702 LVV917699:LVV917702 MFR917699:MFR917702 MPN917699:MPN917702 MZJ917699:MZJ917702 NJF917699:NJF917702 NTB917699:NTB917702 OCX917699:OCX917702 OMT917699:OMT917702 OWP917699:OWP917702 PGL917699:PGL917702 PQH917699:PQH917702 QAD917699:QAD917702 QJZ917699:QJZ917702 QTV917699:QTV917702 RDR917699:RDR917702 RNN917699:RNN917702 RXJ917699:RXJ917702 SHF917699:SHF917702 SRB917699:SRB917702 TAX917699:TAX917702 TKT917699:TKT917702 TUP917699:TUP917702 UEL917699:UEL917702 UOH917699:UOH917702 UYD917699:UYD917702 VHZ917699:VHZ917702 VRV917699:VRV917702 WBR917699:WBR917702 WLN917699:WLN917702 WVJ917699:WVJ917702 B983235:B983238 ST983235:ST983238 ACP983235:ACP983238 AML983235:AML983238 AWH983235:AWH983238 BGD983235:BGD983238 BPZ983235:BPZ983238 BZV983235:BZV983238 CJR983235:CJR983238 CTN983235:CTN983238 DDJ983235:DDJ983238 DNF983235:DNF983238 DXB983235:DXB983238 EGX983235:EGX983238 EQT983235:EQT983238 FAP983235:FAP983238 FKL983235:FKL983238 FUH983235:FUH983238 GED983235:GED983238 GNZ983235:GNZ983238 GXV983235:GXV983238 HHR983235:HHR983238 HRN983235:HRN983238 IBJ983235:IBJ983238 ILF983235:ILF983238 IVB983235:IVB983238 JEX983235:JEX983238 JOT983235:JOT983238 JYP983235:JYP983238 KIL983235:KIL983238 KSH983235:KSH983238 LCD983235:LCD983238 LLZ983235:LLZ983238 LVV983235:LVV983238 MFR983235:MFR983238 MPN983235:MPN983238 MZJ983235:MZJ983238 NJF983235:NJF983238 NTB983235:NTB983238 OCX983235:OCX983238 OMT983235:OMT983238 OWP983235:OWP983238 PGL983235:PGL983238 PQH983235:PQH983238 QAD983235:QAD983238 QJZ983235:QJZ983238 QTV983235:QTV983238 RDR983235:RDR983238 RNN983235:RNN983238 RXJ983235:RXJ983238 SHF983235:SHF983238 SRB983235:SRB983238 TAX983235:TAX983238 TKT983235:TKT983238 TUP983235:TUP983238 UEL983235:UEL983238 UOH983235:UOH983238 UYD983235:UYD983238 VHZ983235:VHZ983238 VRV983235:VRV983238 WBR983235:WBR983238 WLN983235:WLN983238" xr:uid="{11185A20-0CF7-4F30-B72A-457827160CEB}">
      <formula1>TRES</formula1>
    </dataValidation>
    <dataValidation type="list" allowBlank="1" showInputMessage="1" showErrorMessage="1" promptTitle="N° EVALUACIÓN" prompt="Esta primera Evaluación, debe llevar el N° 2" sqref="WVJ983231:WVJ983234 ST186:ST189 ACP186:ACP189 AML186:AML189 AWH186:AWH189 BGD186:BGD189 BPZ186:BPZ189 BZV186:BZV189 CJR186:CJR189 CTN186:CTN189 DDJ186:DDJ189 DNF186:DNF189 DXB186:DXB189 EGX186:EGX189 EQT186:EQT189 FAP186:FAP189 FKL186:FKL189 FUH186:FUH189 GED186:GED189 GNZ186:GNZ189 GXV186:GXV189 HHR186:HHR189 HRN186:HRN189 IBJ186:IBJ189 ILF186:ILF189 IVB186:IVB189 JEX186:JEX189 JOT186:JOT189 JYP186:JYP189 KIL186:KIL189 KSH186:KSH189 LCD186:LCD189 LLZ186:LLZ189 LVV186:LVV189 MFR186:MFR189 MPN186:MPN189 MZJ186:MZJ189 NJF186:NJF189 NTB186:NTB189 OCX186:OCX189 OMT186:OMT189 OWP186:OWP189 PGL186:PGL189 PQH186:PQH189 QAD186:QAD189 QJZ186:QJZ189 QTV186:QTV189 RDR186:RDR189 RNN186:RNN189 RXJ186:RXJ189 SHF186:SHF189 SRB186:SRB189 TAX186:TAX189 TKT186:TKT189 TUP186:TUP189 UEL186:UEL189 UOH186:UOH189 UYD186:UYD189 VHZ186:VHZ189 VRV186:VRV189 WBR186:WBR189 WLN186:WLN189 WVJ186:WVJ189 B65727:B65730 ST65727:ST65730 ACP65727:ACP65730 AML65727:AML65730 AWH65727:AWH65730 BGD65727:BGD65730 BPZ65727:BPZ65730 BZV65727:BZV65730 CJR65727:CJR65730 CTN65727:CTN65730 DDJ65727:DDJ65730 DNF65727:DNF65730 DXB65727:DXB65730 EGX65727:EGX65730 EQT65727:EQT65730 FAP65727:FAP65730 FKL65727:FKL65730 FUH65727:FUH65730 GED65727:GED65730 GNZ65727:GNZ65730 GXV65727:GXV65730 HHR65727:HHR65730 HRN65727:HRN65730 IBJ65727:IBJ65730 ILF65727:ILF65730 IVB65727:IVB65730 JEX65727:JEX65730 JOT65727:JOT65730 JYP65727:JYP65730 KIL65727:KIL65730 KSH65727:KSH65730 LCD65727:LCD65730 LLZ65727:LLZ65730 LVV65727:LVV65730 MFR65727:MFR65730 MPN65727:MPN65730 MZJ65727:MZJ65730 NJF65727:NJF65730 NTB65727:NTB65730 OCX65727:OCX65730 OMT65727:OMT65730 OWP65727:OWP65730 PGL65727:PGL65730 PQH65727:PQH65730 QAD65727:QAD65730 QJZ65727:QJZ65730 QTV65727:QTV65730 RDR65727:RDR65730 RNN65727:RNN65730 RXJ65727:RXJ65730 SHF65727:SHF65730 SRB65727:SRB65730 TAX65727:TAX65730 TKT65727:TKT65730 TUP65727:TUP65730 UEL65727:UEL65730 UOH65727:UOH65730 UYD65727:UYD65730 VHZ65727:VHZ65730 VRV65727:VRV65730 WBR65727:WBR65730 WLN65727:WLN65730 WVJ65727:WVJ65730 B131263:B131266 ST131263:ST131266 ACP131263:ACP131266 AML131263:AML131266 AWH131263:AWH131266 BGD131263:BGD131266 BPZ131263:BPZ131266 BZV131263:BZV131266 CJR131263:CJR131266 CTN131263:CTN131266 DDJ131263:DDJ131266 DNF131263:DNF131266 DXB131263:DXB131266 EGX131263:EGX131266 EQT131263:EQT131266 FAP131263:FAP131266 FKL131263:FKL131266 FUH131263:FUH131266 GED131263:GED131266 GNZ131263:GNZ131266 GXV131263:GXV131266 HHR131263:HHR131266 HRN131263:HRN131266 IBJ131263:IBJ131266 ILF131263:ILF131266 IVB131263:IVB131266 JEX131263:JEX131266 JOT131263:JOT131266 JYP131263:JYP131266 KIL131263:KIL131266 KSH131263:KSH131266 LCD131263:LCD131266 LLZ131263:LLZ131266 LVV131263:LVV131266 MFR131263:MFR131266 MPN131263:MPN131266 MZJ131263:MZJ131266 NJF131263:NJF131266 NTB131263:NTB131266 OCX131263:OCX131266 OMT131263:OMT131266 OWP131263:OWP131266 PGL131263:PGL131266 PQH131263:PQH131266 QAD131263:QAD131266 QJZ131263:QJZ131266 QTV131263:QTV131266 RDR131263:RDR131266 RNN131263:RNN131266 RXJ131263:RXJ131266 SHF131263:SHF131266 SRB131263:SRB131266 TAX131263:TAX131266 TKT131263:TKT131266 TUP131263:TUP131266 UEL131263:UEL131266 UOH131263:UOH131266 UYD131263:UYD131266 VHZ131263:VHZ131266 VRV131263:VRV131266 WBR131263:WBR131266 WLN131263:WLN131266 WVJ131263:WVJ131266 B196799:B196802 ST196799:ST196802 ACP196799:ACP196802 AML196799:AML196802 AWH196799:AWH196802 BGD196799:BGD196802 BPZ196799:BPZ196802 BZV196799:BZV196802 CJR196799:CJR196802 CTN196799:CTN196802 DDJ196799:DDJ196802 DNF196799:DNF196802 DXB196799:DXB196802 EGX196799:EGX196802 EQT196799:EQT196802 FAP196799:FAP196802 FKL196799:FKL196802 FUH196799:FUH196802 GED196799:GED196802 GNZ196799:GNZ196802 GXV196799:GXV196802 HHR196799:HHR196802 HRN196799:HRN196802 IBJ196799:IBJ196802 ILF196799:ILF196802 IVB196799:IVB196802 JEX196799:JEX196802 JOT196799:JOT196802 JYP196799:JYP196802 KIL196799:KIL196802 KSH196799:KSH196802 LCD196799:LCD196802 LLZ196799:LLZ196802 LVV196799:LVV196802 MFR196799:MFR196802 MPN196799:MPN196802 MZJ196799:MZJ196802 NJF196799:NJF196802 NTB196799:NTB196802 OCX196799:OCX196802 OMT196799:OMT196802 OWP196799:OWP196802 PGL196799:PGL196802 PQH196799:PQH196802 QAD196799:QAD196802 QJZ196799:QJZ196802 QTV196799:QTV196802 RDR196799:RDR196802 RNN196799:RNN196802 RXJ196799:RXJ196802 SHF196799:SHF196802 SRB196799:SRB196802 TAX196799:TAX196802 TKT196799:TKT196802 TUP196799:TUP196802 UEL196799:UEL196802 UOH196799:UOH196802 UYD196799:UYD196802 VHZ196799:VHZ196802 VRV196799:VRV196802 WBR196799:WBR196802 WLN196799:WLN196802 WVJ196799:WVJ196802 B262335:B262338 ST262335:ST262338 ACP262335:ACP262338 AML262335:AML262338 AWH262335:AWH262338 BGD262335:BGD262338 BPZ262335:BPZ262338 BZV262335:BZV262338 CJR262335:CJR262338 CTN262335:CTN262338 DDJ262335:DDJ262338 DNF262335:DNF262338 DXB262335:DXB262338 EGX262335:EGX262338 EQT262335:EQT262338 FAP262335:FAP262338 FKL262335:FKL262338 FUH262335:FUH262338 GED262335:GED262338 GNZ262335:GNZ262338 GXV262335:GXV262338 HHR262335:HHR262338 HRN262335:HRN262338 IBJ262335:IBJ262338 ILF262335:ILF262338 IVB262335:IVB262338 JEX262335:JEX262338 JOT262335:JOT262338 JYP262335:JYP262338 KIL262335:KIL262338 KSH262335:KSH262338 LCD262335:LCD262338 LLZ262335:LLZ262338 LVV262335:LVV262338 MFR262335:MFR262338 MPN262335:MPN262338 MZJ262335:MZJ262338 NJF262335:NJF262338 NTB262335:NTB262338 OCX262335:OCX262338 OMT262335:OMT262338 OWP262335:OWP262338 PGL262335:PGL262338 PQH262335:PQH262338 QAD262335:QAD262338 QJZ262335:QJZ262338 QTV262335:QTV262338 RDR262335:RDR262338 RNN262335:RNN262338 RXJ262335:RXJ262338 SHF262335:SHF262338 SRB262335:SRB262338 TAX262335:TAX262338 TKT262335:TKT262338 TUP262335:TUP262338 UEL262335:UEL262338 UOH262335:UOH262338 UYD262335:UYD262338 VHZ262335:VHZ262338 VRV262335:VRV262338 WBR262335:WBR262338 WLN262335:WLN262338 WVJ262335:WVJ262338 B327871:B327874 ST327871:ST327874 ACP327871:ACP327874 AML327871:AML327874 AWH327871:AWH327874 BGD327871:BGD327874 BPZ327871:BPZ327874 BZV327871:BZV327874 CJR327871:CJR327874 CTN327871:CTN327874 DDJ327871:DDJ327874 DNF327871:DNF327874 DXB327871:DXB327874 EGX327871:EGX327874 EQT327871:EQT327874 FAP327871:FAP327874 FKL327871:FKL327874 FUH327871:FUH327874 GED327871:GED327874 GNZ327871:GNZ327874 GXV327871:GXV327874 HHR327871:HHR327874 HRN327871:HRN327874 IBJ327871:IBJ327874 ILF327871:ILF327874 IVB327871:IVB327874 JEX327871:JEX327874 JOT327871:JOT327874 JYP327871:JYP327874 KIL327871:KIL327874 KSH327871:KSH327874 LCD327871:LCD327874 LLZ327871:LLZ327874 LVV327871:LVV327874 MFR327871:MFR327874 MPN327871:MPN327874 MZJ327871:MZJ327874 NJF327871:NJF327874 NTB327871:NTB327874 OCX327871:OCX327874 OMT327871:OMT327874 OWP327871:OWP327874 PGL327871:PGL327874 PQH327871:PQH327874 QAD327871:QAD327874 QJZ327871:QJZ327874 QTV327871:QTV327874 RDR327871:RDR327874 RNN327871:RNN327874 RXJ327871:RXJ327874 SHF327871:SHF327874 SRB327871:SRB327874 TAX327871:TAX327874 TKT327871:TKT327874 TUP327871:TUP327874 UEL327871:UEL327874 UOH327871:UOH327874 UYD327871:UYD327874 VHZ327871:VHZ327874 VRV327871:VRV327874 WBR327871:WBR327874 WLN327871:WLN327874 WVJ327871:WVJ327874 B393407:B393410 ST393407:ST393410 ACP393407:ACP393410 AML393407:AML393410 AWH393407:AWH393410 BGD393407:BGD393410 BPZ393407:BPZ393410 BZV393407:BZV393410 CJR393407:CJR393410 CTN393407:CTN393410 DDJ393407:DDJ393410 DNF393407:DNF393410 DXB393407:DXB393410 EGX393407:EGX393410 EQT393407:EQT393410 FAP393407:FAP393410 FKL393407:FKL393410 FUH393407:FUH393410 GED393407:GED393410 GNZ393407:GNZ393410 GXV393407:GXV393410 HHR393407:HHR393410 HRN393407:HRN393410 IBJ393407:IBJ393410 ILF393407:ILF393410 IVB393407:IVB393410 JEX393407:JEX393410 JOT393407:JOT393410 JYP393407:JYP393410 KIL393407:KIL393410 KSH393407:KSH393410 LCD393407:LCD393410 LLZ393407:LLZ393410 LVV393407:LVV393410 MFR393407:MFR393410 MPN393407:MPN393410 MZJ393407:MZJ393410 NJF393407:NJF393410 NTB393407:NTB393410 OCX393407:OCX393410 OMT393407:OMT393410 OWP393407:OWP393410 PGL393407:PGL393410 PQH393407:PQH393410 QAD393407:QAD393410 QJZ393407:QJZ393410 QTV393407:QTV393410 RDR393407:RDR393410 RNN393407:RNN393410 RXJ393407:RXJ393410 SHF393407:SHF393410 SRB393407:SRB393410 TAX393407:TAX393410 TKT393407:TKT393410 TUP393407:TUP393410 UEL393407:UEL393410 UOH393407:UOH393410 UYD393407:UYD393410 VHZ393407:VHZ393410 VRV393407:VRV393410 WBR393407:WBR393410 WLN393407:WLN393410 WVJ393407:WVJ393410 B458943:B458946 ST458943:ST458946 ACP458943:ACP458946 AML458943:AML458946 AWH458943:AWH458946 BGD458943:BGD458946 BPZ458943:BPZ458946 BZV458943:BZV458946 CJR458943:CJR458946 CTN458943:CTN458946 DDJ458943:DDJ458946 DNF458943:DNF458946 DXB458943:DXB458946 EGX458943:EGX458946 EQT458943:EQT458946 FAP458943:FAP458946 FKL458943:FKL458946 FUH458943:FUH458946 GED458943:GED458946 GNZ458943:GNZ458946 GXV458943:GXV458946 HHR458943:HHR458946 HRN458943:HRN458946 IBJ458943:IBJ458946 ILF458943:ILF458946 IVB458943:IVB458946 JEX458943:JEX458946 JOT458943:JOT458946 JYP458943:JYP458946 KIL458943:KIL458946 KSH458943:KSH458946 LCD458943:LCD458946 LLZ458943:LLZ458946 LVV458943:LVV458946 MFR458943:MFR458946 MPN458943:MPN458946 MZJ458943:MZJ458946 NJF458943:NJF458946 NTB458943:NTB458946 OCX458943:OCX458946 OMT458943:OMT458946 OWP458943:OWP458946 PGL458943:PGL458946 PQH458943:PQH458946 QAD458943:QAD458946 QJZ458943:QJZ458946 QTV458943:QTV458946 RDR458943:RDR458946 RNN458943:RNN458946 RXJ458943:RXJ458946 SHF458943:SHF458946 SRB458943:SRB458946 TAX458943:TAX458946 TKT458943:TKT458946 TUP458943:TUP458946 UEL458943:UEL458946 UOH458943:UOH458946 UYD458943:UYD458946 VHZ458943:VHZ458946 VRV458943:VRV458946 WBR458943:WBR458946 WLN458943:WLN458946 WVJ458943:WVJ458946 B524479:B524482 ST524479:ST524482 ACP524479:ACP524482 AML524479:AML524482 AWH524479:AWH524482 BGD524479:BGD524482 BPZ524479:BPZ524482 BZV524479:BZV524482 CJR524479:CJR524482 CTN524479:CTN524482 DDJ524479:DDJ524482 DNF524479:DNF524482 DXB524479:DXB524482 EGX524479:EGX524482 EQT524479:EQT524482 FAP524479:FAP524482 FKL524479:FKL524482 FUH524479:FUH524482 GED524479:GED524482 GNZ524479:GNZ524482 GXV524479:GXV524482 HHR524479:HHR524482 HRN524479:HRN524482 IBJ524479:IBJ524482 ILF524479:ILF524482 IVB524479:IVB524482 JEX524479:JEX524482 JOT524479:JOT524482 JYP524479:JYP524482 KIL524479:KIL524482 KSH524479:KSH524482 LCD524479:LCD524482 LLZ524479:LLZ524482 LVV524479:LVV524482 MFR524479:MFR524482 MPN524479:MPN524482 MZJ524479:MZJ524482 NJF524479:NJF524482 NTB524479:NTB524482 OCX524479:OCX524482 OMT524479:OMT524482 OWP524479:OWP524482 PGL524479:PGL524482 PQH524479:PQH524482 QAD524479:QAD524482 QJZ524479:QJZ524482 QTV524479:QTV524482 RDR524479:RDR524482 RNN524479:RNN524482 RXJ524479:RXJ524482 SHF524479:SHF524482 SRB524479:SRB524482 TAX524479:TAX524482 TKT524479:TKT524482 TUP524479:TUP524482 UEL524479:UEL524482 UOH524479:UOH524482 UYD524479:UYD524482 VHZ524479:VHZ524482 VRV524479:VRV524482 WBR524479:WBR524482 WLN524479:WLN524482 WVJ524479:WVJ524482 B590015:B590018 ST590015:ST590018 ACP590015:ACP590018 AML590015:AML590018 AWH590015:AWH590018 BGD590015:BGD590018 BPZ590015:BPZ590018 BZV590015:BZV590018 CJR590015:CJR590018 CTN590015:CTN590018 DDJ590015:DDJ590018 DNF590015:DNF590018 DXB590015:DXB590018 EGX590015:EGX590018 EQT590015:EQT590018 FAP590015:FAP590018 FKL590015:FKL590018 FUH590015:FUH590018 GED590015:GED590018 GNZ590015:GNZ590018 GXV590015:GXV590018 HHR590015:HHR590018 HRN590015:HRN590018 IBJ590015:IBJ590018 ILF590015:ILF590018 IVB590015:IVB590018 JEX590015:JEX590018 JOT590015:JOT590018 JYP590015:JYP590018 KIL590015:KIL590018 KSH590015:KSH590018 LCD590015:LCD590018 LLZ590015:LLZ590018 LVV590015:LVV590018 MFR590015:MFR590018 MPN590015:MPN590018 MZJ590015:MZJ590018 NJF590015:NJF590018 NTB590015:NTB590018 OCX590015:OCX590018 OMT590015:OMT590018 OWP590015:OWP590018 PGL590015:PGL590018 PQH590015:PQH590018 QAD590015:QAD590018 QJZ590015:QJZ590018 QTV590015:QTV590018 RDR590015:RDR590018 RNN590015:RNN590018 RXJ590015:RXJ590018 SHF590015:SHF590018 SRB590015:SRB590018 TAX590015:TAX590018 TKT590015:TKT590018 TUP590015:TUP590018 UEL590015:UEL590018 UOH590015:UOH590018 UYD590015:UYD590018 VHZ590015:VHZ590018 VRV590015:VRV590018 WBR590015:WBR590018 WLN590015:WLN590018 WVJ590015:WVJ590018 B655551:B655554 ST655551:ST655554 ACP655551:ACP655554 AML655551:AML655554 AWH655551:AWH655554 BGD655551:BGD655554 BPZ655551:BPZ655554 BZV655551:BZV655554 CJR655551:CJR655554 CTN655551:CTN655554 DDJ655551:DDJ655554 DNF655551:DNF655554 DXB655551:DXB655554 EGX655551:EGX655554 EQT655551:EQT655554 FAP655551:FAP655554 FKL655551:FKL655554 FUH655551:FUH655554 GED655551:GED655554 GNZ655551:GNZ655554 GXV655551:GXV655554 HHR655551:HHR655554 HRN655551:HRN655554 IBJ655551:IBJ655554 ILF655551:ILF655554 IVB655551:IVB655554 JEX655551:JEX655554 JOT655551:JOT655554 JYP655551:JYP655554 KIL655551:KIL655554 KSH655551:KSH655554 LCD655551:LCD655554 LLZ655551:LLZ655554 LVV655551:LVV655554 MFR655551:MFR655554 MPN655551:MPN655554 MZJ655551:MZJ655554 NJF655551:NJF655554 NTB655551:NTB655554 OCX655551:OCX655554 OMT655551:OMT655554 OWP655551:OWP655554 PGL655551:PGL655554 PQH655551:PQH655554 QAD655551:QAD655554 QJZ655551:QJZ655554 QTV655551:QTV655554 RDR655551:RDR655554 RNN655551:RNN655554 RXJ655551:RXJ655554 SHF655551:SHF655554 SRB655551:SRB655554 TAX655551:TAX655554 TKT655551:TKT655554 TUP655551:TUP655554 UEL655551:UEL655554 UOH655551:UOH655554 UYD655551:UYD655554 VHZ655551:VHZ655554 VRV655551:VRV655554 WBR655551:WBR655554 WLN655551:WLN655554 WVJ655551:WVJ655554 B721087:B721090 ST721087:ST721090 ACP721087:ACP721090 AML721087:AML721090 AWH721087:AWH721090 BGD721087:BGD721090 BPZ721087:BPZ721090 BZV721087:BZV721090 CJR721087:CJR721090 CTN721087:CTN721090 DDJ721087:DDJ721090 DNF721087:DNF721090 DXB721087:DXB721090 EGX721087:EGX721090 EQT721087:EQT721090 FAP721087:FAP721090 FKL721087:FKL721090 FUH721087:FUH721090 GED721087:GED721090 GNZ721087:GNZ721090 GXV721087:GXV721090 HHR721087:HHR721090 HRN721087:HRN721090 IBJ721087:IBJ721090 ILF721087:ILF721090 IVB721087:IVB721090 JEX721087:JEX721090 JOT721087:JOT721090 JYP721087:JYP721090 KIL721087:KIL721090 KSH721087:KSH721090 LCD721087:LCD721090 LLZ721087:LLZ721090 LVV721087:LVV721090 MFR721087:MFR721090 MPN721087:MPN721090 MZJ721087:MZJ721090 NJF721087:NJF721090 NTB721087:NTB721090 OCX721087:OCX721090 OMT721087:OMT721090 OWP721087:OWP721090 PGL721087:PGL721090 PQH721087:PQH721090 QAD721087:QAD721090 QJZ721087:QJZ721090 QTV721087:QTV721090 RDR721087:RDR721090 RNN721087:RNN721090 RXJ721087:RXJ721090 SHF721087:SHF721090 SRB721087:SRB721090 TAX721087:TAX721090 TKT721087:TKT721090 TUP721087:TUP721090 UEL721087:UEL721090 UOH721087:UOH721090 UYD721087:UYD721090 VHZ721087:VHZ721090 VRV721087:VRV721090 WBR721087:WBR721090 WLN721087:WLN721090 WVJ721087:WVJ721090 B786623:B786626 ST786623:ST786626 ACP786623:ACP786626 AML786623:AML786626 AWH786623:AWH786626 BGD786623:BGD786626 BPZ786623:BPZ786626 BZV786623:BZV786626 CJR786623:CJR786626 CTN786623:CTN786626 DDJ786623:DDJ786626 DNF786623:DNF786626 DXB786623:DXB786626 EGX786623:EGX786626 EQT786623:EQT786626 FAP786623:FAP786626 FKL786623:FKL786626 FUH786623:FUH786626 GED786623:GED786626 GNZ786623:GNZ786626 GXV786623:GXV786626 HHR786623:HHR786626 HRN786623:HRN786626 IBJ786623:IBJ786626 ILF786623:ILF786626 IVB786623:IVB786626 JEX786623:JEX786626 JOT786623:JOT786626 JYP786623:JYP786626 KIL786623:KIL786626 KSH786623:KSH786626 LCD786623:LCD786626 LLZ786623:LLZ786626 LVV786623:LVV786626 MFR786623:MFR786626 MPN786623:MPN786626 MZJ786623:MZJ786626 NJF786623:NJF786626 NTB786623:NTB786626 OCX786623:OCX786626 OMT786623:OMT786626 OWP786623:OWP786626 PGL786623:PGL786626 PQH786623:PQH786626 QAD786623:QAD786626 QJZ786623:QJZ786626 QTV786623:QTV786626 RDR786623:RDR786626 RNN786623:RNN786626 RXJ786623:RXJ786626 SHF786623:SHF786626 SRB786623:SRB786626 TAX786623:TAX786626 TKT786623:TKT786626 TUP786623:TUP786626 UEL786623:UEL786626 UOH786623:UOH786626 UYD786623:UYD786626 VHZ786623:VHZ786626 VRV786623:VRV786626 WBR786623:WBR786626 WLN786623:WLN786626 WVJ786623:WVJ786626 B852159:B852162 ST852159:ST852162 ACP852159:ACP852162 AML852159:AML852162 AWH852159:AWH852162 BGD852159:BGD852162 BPZ852159:BPZ852162 BZV852159:BZV852162 CJR852159:CJR852162 CTN852159:CTN852162 DDJ852159:DDJ852162 DNF852159:DNF852162 DXB852159:DXB852162 EGX852159:EGX852162 EQT852159:EQT852162 FAP852159:FAP852162 FKL852159:FKL852162 FUH852159:FUH852162 GED852159:GED852162 GNZ852159:GNZ852162 GXV852159:GXV852162 HHR852159:HHR852162 HRN852159:HRN852162 IBJ852159:IBJ852162 ILF852159:ILF852162 IVB852159:IVB852162 JEX852159:JEX852162 JOT852159:JOT852162 JYP852159:JYP852162 KIL852159:KIL852162 KSH852159:KSH852162 LCD852159:LCD852162 LLZ852159:LLZ852162 LVV852159:LVV852162 MFR852159:MFR852162 MPN852159:MPN852162 MZJ852159:MZJ852162 NJF852159:NJF852162 NTB852159:NTB852162 OCX852159:OCX852162 OMT852159:OMT852162 OWP852159:OWP852162 PGL852159:PGL852162 PQH852159:PQH852162 QAD852159:QAD852162 QJZ852159:QJZ852162 QTV852159:QTV852162 RDR852159:RDR852162 RNN852159:RNN852162 RXJ852159:RXJ852162 SHF852159:SHF852162 SRB852159:SRB852162 TAX852159:TAX852162 TKT852159:TKT852162 TUP852159:TUP852162 UEL852159:UEL852162 UOH852159:UOH852162 UYD852159:UYD852162 VHZ852159:VHZ852162 VRV852159:VRV852162 WBR852159:WBR852162 WLN852159:WLN852162 WVJ852159:WVJ852162 B917695:B917698 ST917695:ST917698 ACP917695:ACP917698 AML917695:AML917698 AWH917695:AWH917698 BGD917695:BGD917698 BPZ917695:BPZ917698 BZV917695:BZV917698 CJR917695:CJR917698 CTN917695:CTN917698 DDJ917695:DDJ917698 DNF917695:DNF917698 DXB917695:DXB917698 EGX917695:EGX917698 EQT917695:EQT917698 FAP917695:FAP917698 FKL917695:FKL917698 FUH917695:FUH917698 GED917695:GED917698 GNZ917695:GNZ917698 GXV917695:GXV917698 HHR917695:HHR917698 HRN917695:HRN917698 IBJ917695:IBJ917698 ILF917695:ILF917698 IVB917695:IVB917698 JEX917695:JEX917698 JOT917695:JOT917698 JYP917695:JYP917698 KIL917695:KIL917698 KSH917695:KSH917698 LCD917695:LCD917698 LLZ917695:LLZ917698 LVV917695:LVV917698 MFR917695:MFR917698 MPN917695:MPN917698 MZJ917695:MZJ917698 NJF917695:NJF917698 NTB917695:NTB917698 OCX917695:OCX917698 OMT917695:OMT917698 OWP917695:OWP917698 PGL917695:PGL917698 PQH917695:PQH917698 QAD917695:QAD917698 QJZ917695:QJZ917698 QTV917695:QTV917698 RDR917695:RDR917698 RNN917695:RNN917698 RXJ917695:RXJ917698 SHF917695:SHF917698 SRB917695:SRB917698 TAX917695:TAX917698 TKT917695:TKT917698 TUP917695:TUP917698 UEL917695:UEL917698 UOH917695:UOH917698 UYD917695:UYD917698 VHZ917695:VHZ917698 VRV917695:VRV917698 WBR917695:WBR917698 WLN917695:WLN917698 WVJ917695:WVJ917698 B983231:B983234 ST983231:ST983234 ACP983231:ACP983234 AML983231:AML983234 AWH983231:AWH983234 BGD983231:BGD983234 BPZ983231:BPZ983234 BZV983231:BZV983234 CJR983231:CJR983234 CTN983231:CTN983234 DDJ983231:DDJ983234 DNF983231:DNF983234 DXB983231:DXB983234 EGX983231:EGX983234 EQT983231:EQT983234 FAP983231:FAP983234 FKL983231:FKL983234 FUH983231:FUH983234 GED983231:GED983234 GNZ983231:GNZ983234 GXV983231:GXV983234 HHR983231:HHR983234 HRN983231:HRN983234 IBJ983231:IBJ983234 ILF983231:ILF983234 IVB983231:IVB983234 JEX983231:JEX983234 JOT983231:JOT983234 JYP983231:JYP983234 KIL983231:KIL983234 KSH983231:KSH983234 LCD983231:LCD983234 LLZ983231:LLZ983234 LVV983231:LVV983234 MFR983231:MFR983234 MPN983231:MPN983234 MZJ983231:MZJ983234 NJF983231:NJF983234 NTB983231:NTB983234 OCX983231:OCX983234 OMT983231:OMT983234 OWP983231:OWP983234 PGL983231:PGL983234 PQH983231:PQH983234 QAD983231:QAD983234 QJZ983231:QJZ983234 QTV983231:QTV983234 RDR983231:RDR983234 RNN983231:RNN983234 RXJ983231:RXJ983234 SHF983231:SHF983234 SRB983231:SRB983234 TAX983231:TAX983234 TKT983231:TKT983234 TUP983231:TUP983234 UEL983231:UEL983234 UOH983231:UOH983234 UYD983231:UYD983234 VHZ983231:VHZ983234 VRV983231:VRV983234 WBR983231:WBR983234 WLN983231:WLN983234" xr:uid="{76D4F49E-4DB1-49EA-9B0F-DEC7EBC860BA}">
      <formula1>DOS</formula1>
    </dataValidation>
    <dataValidation type="list" allowBlank="1" showInputMessage="1" showErrorMessage="1" errorTitle="N° Evaluación" error="SÓLO DEBE MARCAR CON N° 1" promptTitle="N° EVALUACIÓN" prompt="Esta primera Evaluación, debe llevar el N° 1" sqref="WVJ983227:WVJ983230 ST182:ST185 ACP182:ACP185 AML182:AML185 AWH182:AWH185 BGD182:BGD185 BPZ182:BPZ185 BZV182:BZV185 CJR182:CJR185 CTN182:CTN185 DDJ182:DDJ185 DNF182:DNF185 DXB182:DXB185 EGX182:EGX185 EQT182:EQT185 FAP182:FAP185 FKL182:FKL185 FUH182:FUH185 GED182:GED185 GNZ182:GNZ185 GXV182:GXV185 HHR182:HHR185 HRN182:HRN185 IBJ182:IBJ185 ILF182:ILF185 IVB182:IVB185 JEX182:JEX185 JOT182:JOT185 JYP182:JYP185 KIL182:KIL185 KSH182:KSH185 LCD182:LCD185 LLZ182:LLZ185 LVV182:LVV185 MFR182:MFR185 MPN182:MPN185 MZJ182:MZJ185 NJF182:NJF185 NTB182:NTB185 OCX182:OCX185 OMT182:OMT185 OWP182:OWP185 PGL182:PGL185 PQH182:PQH185 QAD182:QAD185 QJZ182:QJZ185 QTV182:QTV185 RDR182:RDR185 RNN182:RNN185 RXJ182:RXJ185 SHF182:SHF185 SRB182:SRB185 TAX182:TAX185 TKT182:TKT185 TUP182:TUP185 UEL182:UEL185 UOH182:UOH185 UYD182:UYD185 VHZ182:VHZ185 VRV182:VRV185 WBR182:WBR185 WLN182:WLN185 WVJ182:WVJ185 B65723:B65726 ST65723:ST65726 ACP65723:ACP65726 AML65723:AML65726 AWH65723:AWH65726 BGD65723:BGD65726 BPZ65723:BPZ65726 BZV65723:BZV65726 CJR65723:CJR65726 CTN65723:CTN65726 DDJ65723:DDJ65726 DNF65723:DNF65726 DXB65723:DXB65726 EGX65723:EGX65726 EQT65723:EQT65726 FAP65723:FAP65726 FKL65723:FKL65726 FUH65723:FUH65726 GED65723:GED65726 GNZ65723:GNZ65726 GXV65723:GXV65726 HHR65723:HHR65726 HRN65723:HRN65726 IBJ65723:IBJ65726 ILF65723:ILF65726 IVB65723:IVB65726 JEX65723:JEX65726 JOT65723:JOT65726 JYP65723:JYP65726 KIL65723:KIL65726 KSH65723:KSH65726 LCD65723:LCD65726 LLZ65723:LLZ65726 LVV65723:LVV65726 MFR65723:MFR65726 MPN65723:MPN65726 MZJ65723:MZJ65726 NJF65723:NJF65726 NTB65723:NTB65726 OCX65723:OCX65726 OMT65723:OMT65726 OWP65723:OWP65726 PGL65723:PGL65726 PQH65723:PQH65726 QAD65723:QAD65726 QJZ65723:QJZ65726 QTV65723:QTV65726 RDR65723:RDR65726 RNN65723:RNN65726 RXJ65723:RXJ65726 SHF65723:SHF65726 SRB65723:SRB65726 TAX65723:TAX65726 TKT65723:TKT65726 TUP65723:TUP65726 UEL65723:UEL65726 UOH65723:UOH65726 UYD65723:UYD65726 VHZ65723:VHZ65726 VRV65723:VRV65726 WBR65723:WBR65726 WLN65723:WLN65726 WVJ65723:WVJ65726 B131259:B131262 ST131259:ST131262 ACP131259:ACP131262 AML131259:AML131262 AWH131259:AWH131262 BGD131259:BGD131262 BPZ131259:BPZ131262 BZV131259:BZV131262 CJR131259:CJR131262 CTN131259:CTN131262 DDJ131259:DDJ131262 DNF131259:DNF131262 DXB131259:DXB131262 EGX131259:EGX131262 EQT131259:EQT131262 FAP131259:FAP131262 FKL131259:FKL131262 FUH131259:FUH131262 GED131259:GED131262 GNZ131259:GNZ131262 GXV131259:GXV131262 HHR131259:HHR131262 HRN131259:HRN131262 IBJ131259:IBJ131262 ILF131259:ILF131262 IVB131259:IVB131262 JEX131259:JEX131262 JOT131259:JOT131262 JYP131259:JYP131262 KIL131259:KIL131262 KSH131259:KSH131262 LCD131259:LCD131262 LLZ131259:LLZ131262 LVV131259:LVV131262 MFR131259:MFR131262 MPN131259:MPN131262 MZJ131259:MZJ131262 NJF131259:NJF131262 NTB131259:NTB131262 OCX131259:OCX131262 OMT131259:OMT131262 OWP131259:OWP131262 PGL131259:PGL131262 PQH131259:PQH131262 QAD131259:QAD131262 QJZ131259:QJZ131262 QTV131259:QTV131262 RDR131259:RDR131262 RNN131259:RNN131262 RXJ131259:RXJ131262 SHF131259:SHF131262 SRB131259:SRB131262 TAX131259:TAX131262 TKT131259:TKT131262 TUP131259:TUP131262 UEL131259:UEL131262 UOH131259:UOH131262 UYD131259:UYD131262 VHZ131259:VHZ131262 VRV131259:VRV131262 WBR131259:WBR131262 WLN131259:WLN131262 WVJ131259:WVJ131262 B196795:B196798 ST196795:ST196798 ACP196795:ACP196798 AML196795:AML196798 AWH196795:AWH196798 BGD196795:BGD196798 BPZ196795:BPZ196798 BZV196795:BZV196798 CJR196795:CJR196798 CTN196795:CTN196798 DDJ196795:DDJ196798 DNF196795:DNF196798 DXB196795:DXB196798 EGX196795:EGX196798 EQT196795:EQT196798 FAP196795:FAP196798 FKL196795:FKL196798 FUH196795:FUH196798 GED196795:GED196798 GNZ196795:GNZ196798 GXV196795:GXV196798 HHR196795:HHR196798 HRN196795:HRN196798 IBJ196795:IBJ196798 ILF196795:ILF196798 IVB196795:IVB196798 JEX196795:JEX196798 JOT196795:JOT196798 JYP196795:JYP196798 KIL196795:KIL196798 KSH196795:KSH196798 LCD196795:LCD196798 LLZ196795:LLZ196798 LVV196795:LVV196798 MFR196795:MFR196798 MPN196795:MPN196798 MZJ196795:MZJ196798 NJF196795:NJF196798 NTB196795:NTB196798 OCX196795:OCX196798 OMT196795:OMT196798 OWP196795:OWP196798 PGL196795:PGL196798 PQH196795:PQH196798 QAD196795:QAD196798 QJZ196795:QJZ196798 QTV196795:QTV196798 RDR196795:RDR196798 RNN196795:RNN196798 RXJ196795:RXJ196798 SHF196795:SHF196798 SRB196795:SRB196798 TAX196795:TAX196798 TKT196795:TKT196798 TUP196795:TUP196798 UEL196795:UEL196798 UOH196795:UOH196798 UYD196795:UYD196798 VHZ196795:VHZ196798 VRV196795:VRV196798 WBR196795:WBR196798 WLN196795:WLN196798 WVJ196795:WVJ196798 B262331:B262334 ST262331:ST262334 ACP262331:ACP262334 AML262331:AML262334 AWH262331:AWH262334 BGD262331:BGD262334 BPZ262331:BPZ262334 BZV262331:BZV262334 CJR262331:CJR262334 CTN262331:CTN262334 DDJ262331:DDJ262334 DNF262331:DNF262334 DXB262331:DXB262334 EGX262331:EGX262334 EQT262331:EQT262334 FAP262331:FAP262334 FKL262331:FKL262334 FUH262331:FUH262334 GED262331:GED262334 GNZ262331:GNZ262334 GXV262331:GXV262334 HHR262331:HHR262334 HRN262331:HRN262334 IBJ262331:IBJ262334 ILF262331:ILF262334 IVB262331:IVB262334 JEX262331:JEX262334 JOT262331:JOT262334 JYP262331:JYP262334 KIL262331:KIL262334 KSH262331:KSH262334 LCD262331:LCD262334 LLZ262331:LLZ262334 LVV262331:LVV262334 MFR262331:MFR262334 MPN262331:MPN262334 MZJ262331:MZJ262334 NJF262331:NJF262334 NTB262331:NTB262334 OCX262331:OCX262334 OMT262331:OMT262334 OWP262331:OWP262334 PGL262331:PGL262334 PQH262331:PQH262334 QAD262331:QAD262334 QJZ262331:QJZ262334 QTV262331:QTV262334 RDR262331:RDR262334 RNN262331:RNN262334 RXJ262331:RXJ262334 SHF262331:SHF262334 SRB262331:SRB262334 TAX262331:TAX262334 TKT262331:TKT262334 TUP262331:TUP262334 UEL262331:UEL262334 UOH262331:UOH262334 UYD262331:UYD262334 VHZ262331:VHZ262334 VRV262331:VRV262334 WBR262331:WBR262334 WLN262331:WLN262334 WVJ262331:WVJ262334 B327867:B327870 ST327867:ST327870 ACP327867:ACP327870 AML327867:AML327870 AWH327867:AWH327870 BGD327867:BGD327870 BPZ327867:BPZ327870 BZV327867:BZV327870 CJR327867:CJR327870 CTN327867:CTN327870 DDJ327867:DDJ327870 DNF327867:DNF327870 DXB327867:DXB327870 EGX327867:EGX327870 EQT327867:EQT327870 FAP327867:FAP327870 FKL327867:FKL327870 FUH327867:FUH327870 GED327867:GED327870 GNZ327867:GNZ327870 GXV327867:GXV327870 HHR327867:HHR327870 HRN327867:HRN327870 IBJ327867:IBJ327870 ILF327867:ILF327870 IVB327867:IVB327870 JEX327867:JEX327870 JOT327867:JOT327870 JYP327867:JYP327870 KIL327867:KIL327870 KSH327867:KSH327870 LCD327867:LCD327870 LLZ327867:LLZ327870 LVV327867:LVV327870 MFR327867:MFR327870 MPN327867:MPN327870 MZJ327867:MZJ327870 NJF327867:NJF327870 NTB327867:NTB327870 OCX327867:OCX327870 OMT327867:OMT327870 OWP327867:OWP327870 PGL327867:PGL327870 PQH327867:PQH327870 QAD327867:QAD327870 QJZ327867:QJZ327870 QTV327867:QTV327870 RDR327867:RDR327870 RNN327867:RNN327870 RXJ327867:RXJ327870 SHF327867:SHF327870 SRB327867:SRB327870 TAX327867:TAX327870 TKT327867:TKT327870 TUP327867:TUP327870 UEL327867:UEL327870 UOH327867:UOH327870 UYD327867:UYD327870 VHZ327867:VHZ327870 VRV327867:VRV327870 WBR327867:WBR327870 WLN327867:WLN327870 WVJ327867:WVJ327870 B393403:B393406 ST393403:ST393406 ACP393403:ACP393406 AML393403:AML393406 AWH393403:AWH393406 BGD393403:BGD393406 BPZ393403:BPZ393406 BZV393403:BZV393406 CJR393403:CJR393406 CTN393403:CTN393406 DDJ393403:DDJ393406 DNF393403:DNF393406 DXB393403:DXB393406 EGX393403:EGX393406 EQT393403:EQT393406 FAP393403:FAP393406 FKL393403:FKL393406 FUH393403:FUH393406 GED393403:GED393406 GNZ393403:GNZ393406 GXV393403:GXV393406 HHR393403:HHR393406 HRN393403:HRN393406 IBJ393403:IBJ393406 ILF393403:ILF393406 IVB393403:IVB393406 JEX393403:JEX393406 JOT393403:JOT393406 JYP393403:JYP393406 KIL393403:KIL393406 KSH393403:KSH393406 LCD393403:LCD393406 LLZ393403:LLZ393406 LVV393403:LVV393406 MFR393403:MFR393406 MPN393403:MPN393406 MZJ393403:MZJ393406 NJF393403:NJF393406 NTB393403:NTB393406 OCX393403:OCX393406 OMT393403:OMT393406 OWP393403:OWP393406 PGL393403:PGL393406 PQH393403:PQH393406 QAD393403:QAD393406 QJZ393403:QJZ393406 QTV393403:QTV393406 RDR393403:RDR393406 RNN393403:RNN393406 RXJ393403:RXJ393406 SHF393403:SHF393406 SRB393403:SRB393406 TAX393403:TAX393406 TKT393403:TKT393406 TUP393403:TUP393406 UEL393403:UEL393406 UOH393403:UOH393406 UYD393403:UYD393406 VHZ393403:VHZ393406 VRV393403:VRV393406 WBR393403:WBR393406 WLN393403:WLN393406 WVJ393403:WVJ393406 B458939:B458942 ST458939:ST458942 ACP458939:ACP458942 AML458939:AML458942 AWH458939:AWH458942 BGD458939:BGD458942 BPZ458939:BPZ458942 BZV458939:BZV458942 CJR458939:CJR458942 CTN458939:CTN458942 DDJ458939:DDJ458942 DNF458939:DNF458942 DXB458939:DXB458942 EGX458939:EGX458942 EQT458939:EQT458942 FAP458939:FAP458942 FKL458939:FKL458942 FUH458939:FUH458942 GED458939:GED458942 GNZ458939:GNZ458942 GXV458939:GXV458942 HHR458939:HHR458942 HRN458939:HRN458942 IBJ458939:IBJ458942 ILF458939:ILF458942 IVB458939:IVB458942 JEX458939:JEX458942 JOT458939:JOT458942 JYP458939:JYP458942 KIL458939:KIL458942 KSH458939:KSH458942 LCD458939:LCD458942 LLZ458939:LLZ458942 LVV458939:LVV458942 MFR458939:MFR458942 MPN458939:MPN458942 MZJ458939:MZJ458942 NJF458939:NJF458942 NTB458939:NTB458942 OCX458939:OCX458942 OMT458939:OMT458942 OWP458939:OWP458942 PGL458939:PGL458942 PQH458939:PQH458942 QAD458939:QAD458942 QJZ458939:QJZ458942 QTV458939:QTV458942 RDR458939:RDR458942 RNN458939:RNN458942 RXJ458939:RXJ458942 SHF458939:SHF458942 SRB458939:SRB458942 TAX458939:TAX458942 TKT458939:TKT458942 TUP458939:TUP458942 UEL458939:UEL458942 UOH458939:UOH458942 UYD458939:UYD458942 VHZ458939:VHZ458942 VRV458939:VRV458942 WBR458939:WBR458942 WLN458939:WLN458942 WVJ458939:WVJ458942 B524475:B524478 ST524475:ST524478 ACP524475:ACP524478 AML524475:AML524478 AWH524475:AWH524478 BGD524475:BGD524478 BPZ524475:BPZ524478 BZV524475:BZV524478 CJR524475:CJR524478 CTN524475:CTN524478 DDJ524475:DDJ524478 DNF524475:DNF524478 DXB524475:DXB524478 EGX524475:EGX524478 EQT524475:EQT524478 FAP524475:FAP524478 FKL524475:FKL524478 FUH524475:FUH524478 GED524475:GED524478 GNZ524475:GNZ524478 GXV524475:GXV524478 HHR524475:HHR524478 HRN524475:HRN524478 IBJ524475:IBJ524478 ILF524475:ILF524478 IVB524475:IVB524478 JEX524475:JEX524478 JOT524475:JOT524478 JYP524475:JYP524478 KIL524475:KIL524478 KSH524475:KSH524478 LCD524475:LCD524478 LLZ524475:LLZ524478 LVV524475:LVV524478 MFR524475:MFR524478 MPN524475:MPN524478 MZJ524475:MZJ524478 NJF524475:NJF524478 NTB524475:NTB524478 OCX524475:OCX524478 OMT524475:OMT524478 OWP524475:OWP524478 PGL524475:PGL524478 PQH524475:PQH524478 QAD524475:QAD524478 QJZ524475:QJZ524478 QTV524475:QTV524478 RDR524475:RDR524478 RNN524475:RNN524478 RXJ524475:RXJ524478 SHF524475:SHF524478 SRB524475:SRB524478 TAX524475:TAX524478 TKT524475:TKT524478 TUP524475:TUP524478 UEL524475:UEL524478 UOH524475:UOH524478 UYD524475:UYD524478 VHZ524475:VHZ524478 VRV524475:VRV524478 WBR524475:WBR524478 WLN524475:WLN524478 WVJ524475:WVJ524478 B590011:B590014 ST590011:ST590014 ACP590011:ACP590014 AML590011:AML590014 AWH590011:AWH590014 BGD590011:BGD590014 BPZ590011:BPZ590014 BZV590011:BZV590014 CJR590011:CJR590014 CTN590011:CTN590014 DDJ590011:DDJ590014 DNF590011:DNF590014 DXB590011:DXB590014 EGX590011:EGX590014 EQT590011:EQT590014 FAP590011:FAP590014 FKL590011:FKL590014 FUH590011:FUH590014 GED590011:GED590014 GNZ590011:GNZ590014 GXV590011:GXV590014 HHR590011:HHR590014 HRN590011:HRN590014 IBJ590011:IBJ590014 ILF590011:ILF590014 IVB590011:IVB590014 JEX590011:JEX590014 JOT590011:JOT590014 JYP590011:JYP590014 KIL590011:KIL590014 KSH590011:KSH590014 LCD590011:LCD590014 LLZ590011:LLZ590014 LVV590011:LVV590014 MFR590011:MFR590014 MPN590011:MPN590014 MZJ590011:MZJ590014 NJF590011:NJF590014 NTB590011:NTB590014 OCX590011:OCX590014 OMT590011:OMT590014 OWP590011:OWP590014 PGL590011:PGL590014 PQH590011:PQH590014 QAD590011:QAD590014 QJZ590011:QJZ590014 QTV590011:QTV590014 RDR590011:RDR590014 RNN590011:RNN590014 RXJ590011:RXJ590014 SHF590011:SHF590014 SRB590011:SRB590014 TAX590011:TAX590014 TKT590011:TKT590014 TUP590011:TUP590014 UEL590011:UEL590014 UOH590011:UOH590014 UYD590011:UYD590014 VHZ590011:VHZ590014 VRV590011:VRV590014 WBR590011:WBR590014 WLN590011:WLN590014 WVJ590011:WVJ590014 B655547:B655550 ST655547:ST655550 ACP655547:ACP655550 AML655547:AML655550 AWH655547:AWH655550 BGD655547:BGD655550 BPZ655547:BPZ655550 BZV655547:BZV655550 CJR655547:CJR655550 CTN655547:CTN655550 DDJ655547:DDJ655550 DNF655547:DNF655550 DXB655547:DXB655550 EGX655547:EGX655550 EQT655547:EQT655550 FAP655547:FAP655550 FKL655547:FKL655550 FUH655547:FUH655550 GED655547:GED655550 GNZ655547:GNZ655550 GXV655547:GXV655550 HHR655547:HHR655550 HRN655547:HRN655550 IBJ655547:IBJ655550 ILF655547:ILF655550 IVB655547:IVB655550 JEX655547:JEX655550 JOT655547:JOT655550 JYP655547:JYP655550 KIL655547:KIL655550 KSH655547:KSH655550 LCD655547:LCD655550 LLZ655547:LLZ655550 LVV655547:LVV655550 MFR655547:MFR655550 MPN655547:MPN655550 MZJ655547:MZJ655550 NJF655547:NJF655550 NTB655547:NTB655550 OCX655547:OCX655550 OMT655547:OMT655550 OWP655547:OWP655550 PGL655547:PGL655550 PQH655547:PQH655550 QAD655547:QAD655550 QJZ655547:QJZ655550 QTV655547:QTV655550 RDR655547:RDR655550 RNN655547:RNN655550 RXJ655547:RXJ655550 SHF655547:SHF655550 SRB655547:SRB655550 TAX655547:TAX655550 TKT655547:TKT655550 TUP655547:TUP655550 UEL655547:UEL655550 UOH655547:UOH655550 UYD655547:UYD655550 VHZ655547:VHZ655550 VRV655547:VRV655550 WBR655547:WBR655550 WLN655547:WLN655550 WVJ655547:WVJ655550 B721083:B721086 ST721083:ST721086 ACP721083:ACP721086 AML721083:AML721086 AWH721083:AWH721086 BGD721083:BGD721086 BPZ721083:BPZ721086 BZV721083:BZV721086 CJR721083:CJR721086 CTN721083:CTN721086 DDJ721083:DDJ721086 DNF721083:DNF721086 DXB721083:DXB721086 EGX721083:EGX721086 EQT721083:EQT721086 FAP721083:FAP721086 FKL721083:FKL721086 FUH721083:FUH721086 GED721083:GED721086 GNZ721083:GNZ721086 GXV721083:GXV721086 HHR721083:HHR721086 HRN721083:HRN721086 IBJ721083:IBJ721086 ILF721083:ILF721086 IVB721083:IVB721086 JEX721083:JEX721086 JOT721083:JOT721086 JYP721083:JYP721086 KIL721083:KIL721086 KSH721083:KSH721086 LCD721083:LCD721086 LLZ721083:LLZ721086 LVV721083:LVV721086 MFR721083:MFR721086 MPN721083:MPN721086 MZJ721083:MZJ721086 NJF721083:NJF721086 NTB721083:NTB721086 OCX721083:OCX721086 OMT721083:OMT721086 OWP721083:OWP721086 PGL721083:PGL721086 PQH721083:PQH721086 QAD721083:QAD721086 QJZ721083:QJZ721086 QTV721083:QTV721086 RDR721083:RDR721086 RNN721083:RNN721086 RXJ721083:RXJ721086 SHF721083:SHF721086 SRB721083:SRB721086 TAX721083:TAX721086 TKT721083:TKT721086 TUP721083:TUP721086 UEL721083:UEL721086 UOH721083:UOH721086 UYD721083:UYD721086 VHZ721083:VHZ721086 VRV721083:VRV721086 WBR721083:WBR721086 WLN721083:WLN721086 WVJ721083:WVJ721086 B786619:B786622 ST786619:ST786622 ACP786619:ACP786622 AML786619:AML786622 AWH786619:AWH786622 BGD786619:BGD786622 BPZ786619:BPZ786622 BZV786619:BZV786622 CJR786619:CJR786622 CTN786619:CTN786622 DDJ786619:DDJ786622 DNF786619:DNF786622 DXB786619:DXB786622 EGX786619:EGX786622 EQT786619:EQT786622 FAP786619:FAP786622 FKL786619:FKL786622 FUH786619:FUH786622 GED786619:GED786622 GNZ786619:GNZ786622 GXV786619:GXV786622 HHR786619:HHR786622 HRN786619:HRN786622 IBJ786619:IBJ786622 ILF786619:ILF786622 IVB786619:IVB786622 JEX786619:JEX786622 JOT786619:JOT786622 JYP786619:JYP786622 KIL786619:KIL786622 KSH786619:KSH786622 LCD786619:LCD786622 LLZ786619:LLZ786622 LVV786619:LVV786622 MFR786619:MFR786622 MPN786619:MPN786622 MZJ786619:MZJ786622 NJF786619:NJF786622 NTB786619:NTB786622 OCX786619:OCX786622 OMT786619:OMT786622 OWP786619:OWP786622 PGL786619:PGL786622 PQH786619:PQH786622 QAD786619:QAD786622 QJZ786619:QJZ786622 QTV786619:QTV786622 RDR786619:RDR786622 RNN786619:RNN786622 RXJ786619:RXJ786622 SHF786619:SHF786622 SRB786619:SRB786622 TAX786619:TAX786622 TKT786619:TKT786622 TUP786619:TUP786622 UEL786619:UEL786622 UOH786619:UOH786622 UYD786619:UYD786622 VHZ786619:VHZ786622 VRV786619:VRV786622 WBR786619:WBR786622 WLN786619:WLN786622 WVJ786619:WVJ786622 B852155:B852158 ST852155:ST852158 ACP852155:ACP852158 AML852155:AML852158 AWH852155:AWH852158 BGD852155:BGD852158 BPZ852155:BPZ852158 BZV852155:BZV852158 CJR852155:CJR852158 CTN852155:CTN852158 DDJ852155:DDJ852158 DNF852155:DNF852158 DXB852155:DXB852158 EGX852155:EGX852158 EQT852155:EQT852158 FAP852155:FAP852158 FKL852155:FKL852158 FUH852155:FUH852158 GED852155:GED852158 GNZ852155:GNZ852158 GXV852155:GXV852158 HHR852155:HHR852158 HRN852155:HRN852158 IBJ852155:IBJ852158 ILF852155:ILF852158 IVB852155:IVB852158 JEX852155:JEX852158 JOT852155:JOT852158 JYP852155:JYP852158 KIL852155:KIL852158 KSH852155:KSH852158 LCD852155:LCD852158 LLZ852155:LLZ852158 LVV852155:LVV852158 MFR852155:MFR852158 MPN852155:MPN852158 MZJ852155:MZJ852158 NJF852155:NJF852158 NTB852155:NTB852158 OCX852155:OCX852158 OMT852155:OMT852158 OWP852155:OWP852158 PGL852155:PGL852158 PQH852155:PQH852158 QAD852155:QAD852158 QJZ852155:QJZ852158 QTV852155:QTV852158 RDR852155:RDR852158 RNN852155:RNN852158 RXJ852155:RXJ852158 SHF852155:SHF852158 SRB852155:SRB852158 TAX852155:TAX852158 TKT852155:TKT852158 TUP852155:TUP852158 UEL852155:UEL852158 UOH852155:UOH852158 UYD852155:UYD852158 VHZ852155:VHZ852158 VRV852155:VRV852158 WBR852155:WBR852158 WLN852155:WLN852158 WVJ852155:WVJ852158 B917691:B917694 ST917691:ST917694 ACP917691:ACP917694 AML917691:AML917694 AWH917691:AWH917694 BGD917691:BGD917694 BPZ917691:BPZ917694 BZV917691:BZV917694 CJR917691:CJR917694 CTN917691:CTN917694 DDJ917691:DDJ917694 DNF917691:DNF917694 DXB917691:DXB917694 EGX917691:EGX917694 EQT917691:EQT917694 FAP917691:FAP917694 FKL917691:FKL917694 FUH917691:FUH917694 GED917691:GED917694 GNZ917691:GNZ917694 GXV917691:GXV917694 HHR917691:HHR917694 HRN917691:HRN917694 IBJ917691:IBJ917694 ILF917691:ILF917694 IVB917691:IVB917694 JEX917691:JEX917694 JOT917691:JOT917694 JYP917691:JYP917694 KIL917691:KIL917694 KSH917691:KSH917694 LCD917691:LCD917694 LLZ917691:LLZ917694 LVV917691:LVV917694 MFR917691:MFR917694 MPN917691:MPN917694 MZJ917691:MZJ917694 NJF917691:NJF917694 NTB917691:NTB917694 OCX917691:OCX917694 OMT917691:OMT917694 OWP917691:OWP917694 PGL917691:PGL917694 PQH917691:PQH917694 QAD917691:QAD917694 QJZ917691:QJZ917694 QTV917691:QTV917694 RDR917691:RDR917694 RNN917691:RNN917694 RXJ917691:RXJ917694 SHF917691:SHF917694 SRB917691:SRB917694 TAX917691:TAX917694 TKT917691:TKT917694 TUP917691:TUP917694 UEL917691:UEL917694 UOH917691:UOH917694 UYD917691:UYD917694 VHZ917691:VHZ917694 VRV917691:VRV917694 WBR917691:WBR917694 WLN917691:WLN917694 WVJ917691:WVJ917694 B983227:B983230 ST983227:ST983230 ACP983227:ACP983230 AML983227:AML983230 AWH983227:AWH983230 BGD983227:BGD983230 BPZ983227:BPZ983230 BZV983227:BZV983230 CJR983227:CJR983230 CTN983227:CTN983230 DDJ983227:DDJ983230 DNF983227:DNF983230 DXB983227:DXB983230 EGX983227:EGX983230 EQT983227:EQT983230 FAP983227:FAP983230 FKL983227:FKL983230 FUH983227:FUH983230 GED983227:GED983230 GNZ983227:GNZ983230 GXV983227:GXV983230 HHR983227:HHR983230 HRN983227:HRN983230 IBJ983227:IBJ983230 ILF983227:ILF983230 IVB983227:IVB983230 JEX983227:JEX983230 JOT983227:JOT983230 JYP983227:JYP983230 KIL983227:KIL983230 KSH983227:KSH983230 LCD983227:LCD983230 LLZ983227:LLZ983230 LVV983227:LVV983230 MFR983227:MFR983230 MPN983227:MPN983230 MZJ983227:MZJ983230 NJF983227:NJF983230 NTB983227:NTB983230 OCX983227:OCX983230 OMT983227:OMT983230 OWP983227:OWP983230 PGL983227:PGL983230 PQH983227:PQH983230 QAD983227:QAD983230 QJZ983227:QJZ983230 QTV983227:QTV983230 RDR983227:RDR983230 RNN983227:RNN983230 RXJ983227:RXJ983230 SHF983227:SHF983230 SRB983227:SRB983230 TAX983227:TAX983230 TKT983227:TKT983230 TUP983227:TUP983230 UEL983227:UEL983230 UOH983227:UOH983230 UYD983227:UYD983230 VHZ983227:VHZ983230 VRV983227:VRV983230 WBR983227:WBR983230 WLN983227:WLN983230" xr:uid="{15A8A47C-073F-43F7-85EF-2314ED4374E4}">
      <formula1>uno</formula1>
    </dataValidation>
    <dataValidation type="list" allowBlank="1" showInputMessage="1" showErrorMessage="1" errorTitle="Destinatarios" error="Debe elegir de lista desplegable" promptTitle="Alternativas de destinatarios" prompt="Elija de la lista desplegable" sqref="K80:O85" xr:uid="{3B6B9292-DAF0-409E-A641-2F146FBFDBE7}">
      <formula1>Destinatarios_difusión_2023</formula1>
    </dataValidation>
    <dataValidation type="list" allowBlank="1" showInputMessage="1" showErrorMessage="1" errorTitle="Infraestructura" error="Seleccionar de lista desplegable" promptTitle="Infraestructura" prompt="Considere una de las alternativas de lista desplegable" sqref="P94:Q98" xr:uid="{6B32D439-9302-4CEB-9616-379198A3E323}">
      <formula1>infra_2023</formula1>
    </dataValidation>
    <dataValidation type="list" allowBlank="1" showInputMessage="1" showErrorMessage="1" errorTitle="Horas taller" error="Recuerde, son mínimo 2 horas a la semana_x000a_y sólo números_x000a_" promptTitle="Horas a la semana" prompt="Deben ser mínimo 2 horas por taller, ingresar números" sqref="I95:I98" xr:uid="{5A6526FF-488E-45F6-B0A6-3C1AA9799DCF}">
      <formula1>Hrs_semana_2023</formula1>
    </dataValidation>
    <dataValidation type="list" allowBlank="1" showInputMessage="1" showErrorMessage="1" errorTitle="N° talleres" error="Debe ingresar un 1" promptTitle="N° de talleres" prompt="Se debe identificar con un 1" sqref="B94" xr:uid="{CC6487C3-19E8-4B89-84CE-F22F82A3A0A6}">
      <formula1>uno_2023</formula1>
    </dataValidation>
    <dataValidation type="list" allowBlank="1" showInputMessage="1" showErrorMessage="1" errorTitle="N° de talleres" error="Debe ingresar un 2" promptTitle="N° de talleres" prompt="Se debe identificar con un 2" sqref="B95" xr:uid="{B3370991-E6DF-464B-B0DE-ECFD15B661BF}">
      <formula1>dos_2023</formula1>
    </dataValidation>
    <dataValidation type="list" allowBlank="1" showInputMessage="1" showErrorMessage="1" errorTitle="N° de talleres" error="Debe ingresar un 3" promptTitle="N° de talleres" prompt="Se debe identificar con un 3" sqref="B96" xr:uid="{56268A41-61BC-4F14-80AF-28D00A24B9B9}">
      <formula1>Tres_2023</formula1>
    </dataValidation>
    <dataValidation type="list" allowBlank="1" showInputMessage="1" showErrorMessage="1" errorTitle="N° de talleres" error="Debe ingresar un 4" promptTitle="N° de talleres" prompt="Se debe identificar con un 4" sqref="B97" xr:uid="{DF45EE98-931D-45E5-83C8-1DEA72DE8F21}">
      <formula1>Cuatro_2023</formula1>
    </dataValidation>
    <dataValidation type="list" allowBlank="1" showInputMessage="1" showErrorMessage="1" errorTitle="N° de talleres" error="Debe ingresar un 5" promptTitle="N° de talleres" prompt="Se debe identificar con un 5_x000a_" sqref="B98" xr:uid="{17A22986-3E22-40A6-BF8C-3E7216B29E54}">
      <formula1>Cinco_2023</formula1>
    </dataValidation>
    <dataValidation type="list" allowBlank="1" showInputMessage="1" showErrorMessage="1" sqref="E138:Q146 O37:Q38 B80:B85" xr:uid="{3A2D70FD-3C3F-42C3-97DF-7D8373B2AB75}">
      <formula1>x_2023</formula1>
    </dataValidation>
    <dataValidation type="list" allowBlank="1" showInputMessage="1" showErrorMessage="1" errorTitle="Día" error="Usar sólo números" promptTitle="Día" prompt="Ingrese día con número" sqref="J110:K114 N110:O114" xr:uid="{BBBA8EAD-505F-459E-980B-21AC82FD77A0}">
      <formula1>Días_2023</formula1>
    </dataValidation>
    <dataValidation type="list" showInputMessage="1" showErrorMessage="1" errorTitle="Mes" error="Debe ser texto" promptTitle="Mes" prompt="Escriba el mes, o use lista desplegable" sqref="L110:M114 P110:Q114" xr:uid="{DA483DF4-1F71-4E18-9BDF-129DEFC839C3}">
      <formula1>Mes_2023</formula1>
    </dataValidation>
    <dataValidation type="list" allowBlank="1" showInputMessage="1" showErrorMessage="1" errorTitle="N° Evaluación" error="SÓLO DEBE MARCAR CON N° 1" promptTitle="N° EVALUACIÓN" prompt="Esta primera Evaluación, debe llevar el N° 1" sqref="B182:B185" xr:uid="{AE3CBFAB-68AC-45CB-B1DD-5CFC26D6AD3B}">
      <formula1>uno_2023</formula1>
    </dataValidation>
    <dataValidation type="list" allowBlank="1" showInputMessage="1" showErrorMessage="1" promptTitle="N° EVALUACIÓN" prompt="Esta primera Evaluación, debe llevar el N° 2" sqref="B186:B189" xr:uid="{3DFB0D2D-03D3-4840-B3C7-4645D525E914}">
      <formula1>dos_2023</formula1>
    </dataValidation>
    <dataValidation type="list" allowBlank="1" showInputMessage="1" showErrorMessage="1" promptTitle="N° EVALUACIÓN" prompt="Esta primera Evaluación, debe llevar el N° 3" sqref="B190:B193" xr:uid="{9E631B90-7FDA-44FE-82E4-3688FE262051}">
      <formula1>Tres_2023</formula1>
    </dataValidation>
    <dataValidation type="list" allowBlank="1" showInputMessage="1" showErrorMessage="1" promptTitle="N° EVALUACIÓN" prompt="Esta primera Evaluación, debe llevar el N° 4" sqref="B194:B197" xr:uid="{9F4BB783-A9B8-44DF-9468-1823A6BF2DCB}">
      <formula1>Cuatro_2023</formula1>
    </dataValidation>
    <dataValidation type="list" allowBlank="1" showInputMessage="1" showErrorMessage="1" sqref="K94:K98" xr:uid="{B7F5045B-D029-41C8-A994-D33685C91CA6}">
      <formula1>Estudiantes_2023</formula1>
    </dataValidation>
    <dataValidation type="custom" allowBlank="1" showInputMessage="1" showErrorMessage="1" sqref="CD185 CD190" xr:uid="{14849930-65F6-431B-B072-2F302976484F}">
      <formula1>$CD$192&lt;2</formula1>
    </dataValidation>
    <dataValidation type="custom" allowBlank="1" showInputMessage="1" showErrorMessage="1" errorTitle="Marcar 1 o 2" error="Se debe marcar 1 o 2, según a quienes se considera en la evaluación" promptTitle="Puntaje extra" prompt="Marcar 1 punto si se consideran estudiantes o 2 puntos si además se agregam apoderados y docentes" sqref="BZ185 BZ190" xr:uid="{9A69F562-A09F-4E5A-8C2F-562E3AF20CD1}">
      <formula1>$CD$192&lt;2</formula1>
    </dataValidation>
    <dataValidation type="list" allowBlank="1" showInputMessage="1" showErrorMessage="1" sqref="BV219:BW219" xr:uid="{8E2D0690-51ED-4C50-B31C-5E21D9F5A50B}">
      <formula1>SI_NO</formula1>
    </dataValidation>
    <dataValidation type="custom" allowBlank="1" showInputMessage="1" showErrorMessage="1" errorTitle="Marcar 1" error="Sólo se puede marcar 1 alternativa" promptTitle="Marcar 1" prompt="Se debe marcar 1 sola alternativa_x000a_" sqref="CH125:CH129" xr:uid="{498B71E3-593A-4752-B205-A315716DAD7C}">
      <formula1>$CH$130&lt;2</formula1>
    </dataValidation>
    <dataValidation type="list" allowBlank="1" showInputMessage="1" showErrorMessage="1" errorTitle="Horas taller" promptTitle="Horas a la semana" sqref="I94" xr:uid="{59C52B23-850F-4F10-B905-DF16C611C4F9}">
      <formula1>Hrs_semana_2023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70E02-6C25-409B-8905-21678474CF7A}">
  <dimension ref="A1:V4508"/>
  <sheetViews>
    <sheetView topLeftCell="A4476" workbookViewId="0">
      <selection activeCell="A2" sqref="A2:E4508"/>
    </sheetView>
  </sheetViews>
  <sheetFormatPr baseColWidth="10" defaultRowHeight="15" x14ac:dyDescent="0.25"/>
  <cols>
    <col min="5" max="5" width="33.28515625" customWidth="1"/>
    <col min="19" max="19" width="12.5703125" customWidth="1"/>
    <col min="22" max="22" width="39.7109375" customWidth="1"/>
  </cols>
  <sheetData>
    <row r="1" spans="1:22" x14ac:dyDescent="0.25">
      <c r="K1" s="687" t="s">
        <v>254</v>
      </c>
      <c r="L1" s="687"/>
      <c r="M1" s="687"/>
      <c r="N1" s="688" t="s">
        <v>4880</v>
      </c>
      <c r="O1" s="688"/>
      <c r="P1" s="688"/>
      <c r="Q1" s="688"/>
      <c r="R1" s="688"/>
    </row>
    <row r="2" spans="1:22" ht="71.25" x14ac:dyDescent="0.25">
      <c r="A2" s="124" t="s">
        <v>24</v>
      </c>
      <c r="B2" s="124" t="s">
        <v>271</v>
      </c>
      <c r="C2" s="124" t="s">
        <v>20</v>
      </c>
      <c r="D2" s="124" t="s">
        <v>272</v>
      </c>
      <c r="E2" s="124" t="s">
        <v>255</v>
      </c>
      <c r="F2" s="125" t="s">
        <v>273</v>
      </c>
      <c r="G2" s="126" t="s">
        <v>274</v>
      </c>
      <c r="H2" s="126" t="s">
        <v>275</v>
      </c>
      <c r="I2" s="126" t="s">
        <v>276</v>
      </c>
      <c r="J2" s="124" t="s">
        <v>24</v>
      </c>
      <c r="K2" s="189" t="s">
        <v>173</v>
      </c>
      <c r="L2" s="189" t="s">
        <v>178</v>
      </c>
      <c r="M2" s="190" t="s">
        <v>4865</v>
      </c>
      <c r="N2" s="200">
        <v>1</v>
      </c>
      <c r="O2" s="200">
        <v>2</v>
      </c>
      <c r="P2" s="200">
        <v>3</v>
      </c>
      <c r="Q2" s="200">
        <v>4</v>
      </c>
      <c r="R2" s="200">
        <v>5</v>
      </c>
      <c r="S2" s="201" t="s">
        <v>4879</v>
      </c>
      <c r="U2" s="192" t="s">
        <v>4872</v>
      </c>
    </row>
    <row r="3" spans="1:22" ht="17.25" thickBot="1" x14ac:dyDescent="0.3">
      <c r="A3" s="130">
        <v>1</v>
      </c>
      <c r="B3" s="89" t="s">
        <v>277</v>
      </c>
      <c r="C3" s="89" t="s">
        <v>278</v>
      </c>
      <c r="D3" s="89" t="s">
        <v>279</v>
      </c>
      <c r="E3" s="89" t="s">
        <v>4871</v>
      </c>
      <c r="F3" s="89">
        <v>603</v>
      </c>
      <c r="G3" s="127">
        <v>0</v>
      </c>
      <c r="H3" s="127">
        <v>0.9362186788154897</v>
      </c>
      <c r="I3" s="127"/>
      <c r="J3" s="130">
        <v>1</v>
      </c>
      <c r="K3" s="89"/>
      <c r="L3" s="89"/>
      <c r="M3" s="89"/>
      <c r="N3">
        <v>0</v>
      </c>
      <c r="O3">
        <v>0</v>
      </c>
      <c r="P3">
        <v>0</v>
      </c>
      <c r="Q3">
        <v>0</v>
      </c>
      <c r="R3">
        <v>0</v>
      </c>
      <c r="S3">
        <f>SUM(N3:R3)</f>
        <v>0</v>
      </c>
      <c r="U3" s="193"/>
    </row>
    <row r="4" spans="1:22" ht="15.75" thickBot="1" x14ac:dyDescent="0.3">
      <c r="A4" s="130">
        <v>3</v>
      </c>
      <c r="B4" s="89" t="s">
        <v>280</v>
      </c>
      <c r="C4" s="89" t="s">
        <v>278</v>
      </c>
      <c r="D4" s="89" t="s">
        <v>279</v>
      </c>
      <c r="E4" s="89" t="s">
        <v>4871</v>
      </c>
      <c r="F4" s="89">
        <v>534</v>
      </c>
      <c r="G4" s="127">
        <v>0</v>
      </c>
      <c r="H4" s="127">
        <v>0</v>
      </c>
      <c r="I4" s="128">
        <v>0.81835601154527149</v>
      </c>
      <c r="J4" s="130">
        <v>3</v>
      </c>
      <c r="K4" s="89"/>
      <c r="L4" s="89"/>
      <c r="M4" s="89"/>
      <c r="N4">
        <v>1</v>
      </c>
      <c r="O4">
        <v>0</v>
      </c>
      <c r="P4">
        <v>0</v>
      </c>
      <c r="Q4">
        <v>0</v>
      </c>
      <c r="R4">
        <v>0</v>
      </c>
      <c r="S4">
        <f t="shared" ref="S4:S5" si="0">SUM(N4:R4)</f>
        <v>1</v>
      </c>
      <c r="U4" s="194" t="s">
        <v>62</v>
      </c>
      <c r="V4" s="195" t="s">
        <v>158</v>
      </c>
    </row>
    <row r="5" spans="1:22" ht="83.25" thickBot="1" x14ac:dyDescent="0.3">
      <c r="A5" s="130">
        <v>4</v>
      </c>
      <c r="B5" s="89" t="s">
        <v>281</v>
      </c>
      <c r="C5" s="89" t="s">
        <v>278</v>
      </c>
      <c r="D5" s="89" t="s">
        <v>279</v>
      </c>
      <c r="E5" s="89" t="s">
        <v>4871</v>
      </c>
      <c r="F5" s="129">
        <v>1010</v>
      </c>
      <c r="G5" s="127">
        <v>0</v>
      </c>
      <c r="H5" s="127">
        <v>0.8444902162718847</v>
      </c>
      <c r="I5" s="127"/>
      <c r="J5" s="130">
        <v>4</v>
      </c>
      <c r="K5" s="89"/>
      <c r="L5" s="89"/>
      <c r="M5" s="89"/>
      <c r="N5">
        <v>1</v>
      </c>
      <c r="O5">
        <v>1</v>
      </c>
      <c r="P5">
        <v>1</v>
      </c>
      <c r="Q5">
        <v>0</v>
      </c>
      <c r="R5">
        <v>0</v>
      </c>
      <c r="S5">
        <f t="shared" si="0"/>
        <v>3</v>
      </c>
      <c r="U5" s="196">
        <v>1</v>
      </c>
      <c r="V5" s="197" t="s">
        <v>4873</v>
      </c>
    </row>
    <row r="6" spans="1:22" ht="83.25" thickBot="1" x14ac:dyDescent="0.3">
      <c r="A6" s="130">
        <v>7</v>
      </c>
      <c r="B6" s="89" t="s">
        <v>282</v>
      </c>
      <c r="C6" s="89" t="s">
        <v>278</v>
      </c>
      <c r="D6" s="89" t="s">
        <v>279</v>
      </c>
      <c r="E6" s="89" t="s">
        <v>4871</v>
      </c>
      <c r="F6" s="129">
        <v>1142</v>
      </c>
      <c r="G6" s="127">
        <v>0</v>
      </c>
      <c r="H6" s="127">
        <v>0.93167701863354035</v>
      </c>
      <c r="I6" s="127"/>
      <c r="J6" s="130">
        <v>7</v>
      </c>
      <c r="K6" s="89"/>
      <c r="L6" s="89"/>
      <c r="M6" s="89"/>
      <c r="U6" s="196">
        <v>2</v>
      </c>
      <c r="V6" s="197" t="s">
        <v>4874</v>
      </c>
    </row>
    <row r="7" spans="1:22" ht="83.25" thickBot="1" x14ac:dyDescent="0.3">
      <c r="A7" s="130">
        <v>8</v>
      </c>
      <c r="B7" s="89" t="s">
        <v>283</v>
      </c>
      <c r="C7" s="89" t="s">
        <v>278</v>
      </c>
      <c r="D7" s="89" t="s">
        <v>279</v>
      </c>
      <c r="E7" s="89" t="s">
        <v>4871</v>
      </c>
      <c r="F7" s="89">
        <v>648</v>
      </c>
      <c r="G7" s="127">
        <v>0.82624113475177308</v>
      </c>
      <c r="H7" s="127">
        <v>0</v>
      </c>
      <c r="I7" s="127"/>
      <c r="J7" s="130">
        <v>8</v>
      </c>
      <c r="K7" s="89"/>
      <c r="L7" s="89"/>
      <c r="M7" s="89"/>
      <c r="U7" s="196">
        <v>3</v>
      </c>
      <c r="V7" s="197" t="s">
        <v>4875</v>
      </c>
    </row>
    <row r="8" spans="1:22" ht="83.25" thickBot="1" x14ac:dyDescent="0.3">
      <c r="A8" s="130">
        <v>11</v>
      </c>
      <c r="B8" s="89" t="s">
        <v>284</v>
      </c>
      <c r="C8" s="89" t="s">
        <v>278</v>
      </c>
      <c r="D8" s="89" t="s">
        <v>279</v>
      </c>
      <c r="E8" s="89" t="s">
        <v>4871</v>
      </c>
      <c r="F8" s="89">
        <v>353</v>
      </c>
      <c r="G8" s="127">
        <v>0.94098360655737701</v>
      </c>
      <c r="H8" s="127">
        <v>0</v>
      </c>
      <c r="I8" s="127"/>
      <c r="J8" s="130">
        <v>11</v>
      </c>
      <c r="K8" s="89"/>
      <c r="L8" s="89"/>
      <c r="M8" s="89"/>
      <c r="U8" s="196">
        <v>4</v>
      </c>
      <c r="V8" s="197" t="s">
        <v>4876</v>
      </c>
    </row>
    <row r="9" spans="1:22" ht="50.25" thickBot="1" x14ac:dyDescent="0.3">
      <c r="A9" s="130">
        <v>12</v>
      </c>
      <c r="B9" s="89" t="s">
        <v>285</v>
      </c>
      <c r="C9" s="89" t="s">
        <v>278</v>
      </c>
      <c r="D9" s="89" t="s">
        <v>279</v>
      </c>
      <c r="E9" s="89" t="s">
        <v>4871</v>
      </c>
      <c r="F9" s="89">
        <v>337</v>
      </c>
      <c r="G9" s="127">
        <v>0.86851211072664358</v>
      </c>
      <c r="H9" s="127">
        <v>0</v>
      </c>
      <c r="I9" s="127"/>
      <c r="J9" s="130">
        <v>12</v>
      </c>
      <c r="K9" s="199">
        <v>45039</v>
      </c>
      <c r="L9" s="198">
        <v>45040</v>
      </c>
      <c r="M9" s="198">
        <v>45039</v>
      </c>
      <c r="U9" s="196">
        <v>5</v>
      </c>
      <c r="V9" s="197" t="s">
        <v>4877</v>
      </c>
    </row>
    <row r="10" spans="1:22" ht="16.5" x14ac:dyDescent="0.25">
      <c r="A10" s="130">
        <v>13</v>
      </c>
      <c r="B10" s="89" t="s">
        <v>286</v>
      </c>
      <c r="C10" s="89" t="s">
        <v>278</v>
      </c>
      <c r="D10" s="89" t="s">
        <v>279</v>
      </c>
      <c r="E10" s="89" t="s">
        <v>4871</v>
      </c>
      <c r="F10" s="89">
        <v>277</v>
      </c>
      <c r="G10" s="127">
        <v>0.87916666666666665</v>
      </c>
      <c r="H10" s="127">
        <v>0</v>
      </c>
      <c r="I10" s="127"/>
      <c r="J10" s="130">
        <v>13</v>
      </c>
      <c r="K10" s="89"/>
      <c r="L10" s="89"/>
      <c r="M10" s="89"/>
      <c r="U10" s="193"/>
    </row>
    <row r="11" spans="1:22" x14ac:dyDescent="0.25">
      <c r="A11" s="130">
        <v>14</v>
      </c>
      <c r="B11" s="89" t="s">
        <v>287</v>
      </c>
      <c r="C11" s="89" t="s">
        <v>278</v>
      </c>
      <c r="D11" s="89" t="s">
        <v>279</v>
      </c>
      <c r="E11" s="89" t="s">
        <v>4871</v>
      </c>
      <c r="F11" s="89">
        <v>350</v>
      </c>
      <c r="G11" s="127">
        <v>0.89895470383275267</v>
      </c>
      <c r="H11" s="127">
        <v>0</v>
      </c>
      <c r="I11" s="127"/>
      <c r="J11" s="130">
        <v>14</v>
      </c>
      <c r="K11" s="89"/>
      <c r="L11" s="89"/>
      <c r="M11" s="89"/>
    </row>
    <row r="12" spans="1:22" x14ac:dyDescent="0.25">
      <c r="A12" s="130">
        <v>16</v>
      </c>
      <c r="B12" s="89" t="s">
        <v>288</v>
      </c>
      <c r="C12" s="89" t="s">
        <v>278</v>
      </c>
      <c r="D12" s="89" t="s">
        <v>279</v>
      </c>
      <c r="E12" s="89" t="s">
        <v>4871</v>
      </c>
      <c r="F12" s="89">
        <v>310</v>
      </c>
      <c r="G12" s="127">
        <v>0.8208333333333333</v>
      </c>
      <c r="H12" s="127">
        <v>0</v>
      </c>
      <c r="I12" s="127"/>
      <c r="J12" s="130">
        <v>16</v>
      </c>
      <c r="K12" s="89"/>
      <c r="L12" s="89"/>
      <c r="M12" s="89"/>
    </row>
    <row r="13" spans="1:22" x14ac:dyDescent="0.25">
      <c r="A13" s="130">
        <v>17</v>
      </c>
      <c r="B13" s="130" t="s">
        <v>289</v>
      </c>
      <c r="C13" s="130" t="s">
        <v>278</v>
      </c>
      <c r="D13" s="130" t="s">
        <v>279</v>
      </c>
      <c r="E13" s="89" t="s">
        <v>4871</v>
      </c>
      <c r="F13" s="130">
        <v>431</v>
      </c>
      <c r="G13" s="131">
        <v>0.86338797814207646</v>
      </c>
      <c r="H13" s="131">
        <v>0</v>
      </c>
      <c r="I13" s="131"/>
      <c r="J13" s="130">
        <v>17</v>
      </c>
      <c r="K13" s="89"/>
      <c r="L13" s="89"/>
      <c r="M13" s="89"/>
    </row>
    <row r="14" spans="1:22" x14ac:dyDescent="0.25">
      <c r="A14" s="130">
        <v>18</v>
      </c>
      <c r="B14" s="89" t="s">
        <v>290</v>
      </c>
      <c r="C14" s="89" t="s">
        <v>278</v>
      </c>
      <c r="D14" s="89" t="s">
        <v>279</v>
      </c>
      <c r="E14" s="89" t="s">
        <v>4871</v>
      </c>
      <c r="F14" s="89">
        <v>327</v>
      </c>
      <c r="G14" s="127">
        <v>0.90034364261168387</v>
      </c>
      <c r="H14" s="127">
        <v>0</v>
      </c>
      <c r="I14" s="127"/>
      <c r="J14" s="130">
        <v>18</v>
      </c>
      <c r="K14" s="89"/>
      <c r="L14" s="89"/>
      <c r="M14" s="89"/>
    </row>
    <row r="15" spans="1:22" x14ac:dyDescent="0.25">
      <c r="A15" s="130">
        <v>19</v>
      </c>
      <c r="B15" s="89" t="s">
        <v>291</v>
      </c>
      <c r="C15" s="89" t="s">
        <v>278</v>
      </c>
      <c r="D15" s="89" t="s">
        <v>279</v>
      </c>
      <c r="E15" s="89" t="s">
        <v>4871</v>
      </c>
      <c r="F15" s="89">
        <v>313</v>
      </c>
      <c r="G15" s="127">
        <v>0.88931297709923662</v>
      </c>
      <c r="H15" s="127">
        <v>0</v>
      </c>
      <c r="I15" s="127"/>
      <c r="J15" s="130">
        <v>19</v>
      </c>
      <c r="K15" s="89"/>
      <c r="L15" s="89"/>
      <c r="M15" s="89"/>
    </row>
    <row r="16" spans="1:22" x14ac:dyDescent="0.25">
      <c r="A16" s="130">
        <v>20</v>
      </c>
      <c r="B16" s="89" t="s">
        <v>292</v>
      </c>
      <c r="C16" s="89" t="s">
        <v>278</v>
      </c>
      <c r="D16" s="89" t="s">
        <v>279</v>
      </c>
      <c r="E16" s="89" t="s">
        <v>4871</v>
      </c>
      <c r="F16" s="89">
        <v>455</v>
      </c>
      <c r="G16" s="127">
        <v>0.87951807228915657</v>
      </c>
      <c r="H16" s="127">
        <v>0</v>
      </c>
      <c r="I16" s="127"/>
      <c r="J16" s="130">
        <v>20</v>
      </c>
      <c r="K16" s="89"/>
      <c r="L16" s="89"/>
      <c r="M16" s="89"/>
    </row>
    <row r="17" spans="1:13" x14ac:dyDescent="0.25">
      <c r="A17" s="130">
        <v>22</v>
      </c>
      <c r="B17" s="89" t="s">
        <v>293</v>
      </c>
      <c r="C17" s="89" t="s">
        <v>278</v>
      </c>
      <c r="D17" s="89" t="s">
        <v>279</v>
      </c>
      <c r="E17" s="89" t="s">
        <v>4871</v>
      </c>
      <c r="F17" s="89">
        <v>952</v>
      </c>
      <c r="G17" s="127">
        <v>0.91298865069356872</v>
      </c>
      <c r="H17" s="127">
        <v>0</v>
      </c>
      <c r="I17" s="127"/>
      <c r="J17" s="130">
        <v>22</v>
      </c>
      <c r="K17" s="89"/>
      <c r="L17" s="89"/>
      <c r="M17" s="89"/>
    </row>
    <row r="18" spans="1:13" x14ac:dyDescent="0.25">
      <c r="A18" s="130">
        <v>25</v>
      </c>
      <c r="B18" s="89" t="s">
        <v>294</v>
      </c>
      <c r="C18" s="89" t="s">
        <v>278</v>
      </c>
      <c r="D18" s="89" t="s">
        <v>279</v>
      </c>
      <c r="E18" s="89" t="s">
        <v>4871</v>
      </c>
      <c r="F18" s="89">
        <v>808</v>
      </c>
      <c r="G18" s="127">
        <v>0.89463220675944333</v>
      </c>
      <c r="H18" s="127">
        <v>0</v>
      </c>
      <c r="I18" s="127"/>
      <c r="J18" s="130">
        <v>25</v>
      </c>
      <c r="K18" s="89"/>
      <c r="L18" s="89"/>
      <c r="M18" s="89"/>
    </row>
    <row r="19" spans="1:13" x14ac:dyDescent="0.25">
      <c r="A19" s="130">
        <v>26</v>
      </c>
      <c r="B19" s="89" t="s">
        <v>295</v>
      </c>
      <c r="C19" s="89" t="s">
        <v>278</v>
      </c>
      <c r="D19" s="89" t="s">
        <v>279</v>
      </c>
      <c r="E19" s="89" t="s">
        <v>4871</v>
      </c>
      <c r="F19" s="89">
        <v>252</v>
      </c>
      <c r="G19" s="127">
        <v>0.8080357142857143</v>
      </c>
      <c r="H19" s="127">
        <v>0</v>
      </c>
      <c r="I19" s="127"/>
      <c r="J19" s="130">
        <v>26</v>
      </c>
      <c r="K19" s="89"/>
      <c r="L19" s="89"/>
      <c r="M19" s="89"/>
    </row>
    <row r="20" spans="1:13" x14ac:dyDescent="0.25">
      <c r="A20" s="130">
        <v>30</v>
      </c>
      <c r="B20" s="89" t="s">
        <v>296</v>
      </c>
      <c r="C20" s="89" t="s">
        <v>278</v>
      </c>
      <c r="D20" s="89" t="s">
        <v>279</v>
      </c>
      <c r="E20" s="89" t="s">
        <v>4871</v>
      </c>
      <c r="F20" s="89">
        <v>180</v>
      </c>
      <c r="G20" s="127">
        <v>0</v>
      </c>
      <c r="H20" s="127">
        <v>0</v>
      </c>
      <c r="I20" s="128">
        <v>0.81835601154527149</v>
      </c>
      <c r="J20" s="130">
        <v>30</v>
      </c>
      <c r="K20" s="89"/>
      <c r="L20" s="89"/>
      <c r="M20" s="89"/>
    </row>
    <row r="21" spans="1:13" x14ac:dyDescent="0.25">
      <c r="A21" s="130">
        <v>31</v>
      </c>
      <c r="B21" s="89" t="s">
        <v>297</v>
      </c>
      <c r="C21" s="89" t="s">
        <v>278</v>
      </c>
      <c r="D21" s="89" t="s">
        <v>279</v>
      </c>
      <c r="E21" s="89" t="s">
        <v>4871</v>
      </c>
      <c r="F21" s="89">
        <v>414</v>
      </c>
      <c r="G21" s="127">
        <v>0.93768545994065278</v>
      </c>
      <c r="H21" s="127">
        <v>0</v>
      </c>
      <c r="I21" s="127"/>
      <c r="J21" s="130">
        <v>31</v>
      </c>
      <c r="K21" s="89"/>
      <c r="L21" s="89"/>
      <c r="M21" s="89"/>
    </row>
    <row r="22" spans="1:13" x14ac:dyDescent="0.25">
      <c r="A22" s="130">
        <v>32</v>
      </c>
      <c r="B22" s="89" t="s">
        <v>298</v>
      </c>
      <c r="C22" s="89" t="s">
        <v>278</v>
      </c>
      <c r="D22" s="89" t="s">
        <v>279</v>
      </c>
      <c r="E22" s="89" t="s">
        <v>4871</v>
      </c>
      <c r="F22" s="89">
        <v>796</v>
      </c>
      <c r="G22" s="127">
        <v>0.92982456140350878</v>
      </c>
      <c r="H22" s="127">
        <v>0</v>
      </c>
      <c r="I22" s="127"/>
      <c r="J22" s="130">
        <v>32</v>
      </c>
      <c r="K22" s="89"/>
      <c r="L22" s="89"/>
      <c r="M22" s="89"/>
    </row>
    <row r="23" spans="1:13" x14ac:dyDescent="0.25">
      <c r="A23" s="130">
        <v>33</v>
      </c>
      <c r="B23" s="89" t="s">
        <v>299</v>
      </c>
      <c r="C23" s="89" t="s">
        <v>278</v>
      </c>
      <c r="D23" s="89" t="s">
        <v>279</v>
      </c>
      <c r="E23" s="89" t="s">
        <v>4871</v>
      </c>
      <c r="F23" s="89">
        <v>198</v>
      </c>
      <c r="G23" s="127">
        <v>0.94339622641509435</v>
      </c>
      <c r="H23" s="127">
        <v>0</v>
      </c>
      <c r="I23" s="127"/>
      <c r="J23" s="130">
        <v>33</v>
      </c>
      <c r="K23" s="89"/>
      <c r="L23" s="89"/>
      <c r="M23" s="89"/>
    </row>
    <row r="24" spans="1:13" x14ac:dyDescent="0.25">
      <c r="A24" s="130">
        <v>35</v>
      </c>
      <c r="B24" s="89" t="s">
        <v>300</v>
      </c>
      <c r="C24" s="89" t="s">
        <v>278</v>
      </c>
      <c r="D24" s="89" t="s">
        <v>279</v>
      </c>
      <c r="E24" s="89" t="s">
        <v>4871</v>
      </c>
      <c r="F24" s="89">
        <v>116</v>
      </c>
      <c r="G24" s="127">
        <v>0.80722891566265065</v>
      </c>
      <c r="H24" s="127">
        <v>0</v>
      </c>
      <c r="I24" s="127"/>
      <c r="J24" s="130">
        <v>35</v>
      </c>
      <c r="K24" s="89"/>
      <c r="L24" s="89"/>
      <c r="M24" s="89"/>
    </row>
    <row r="25" spans="1:13" x14ac:dyDescent="0.25">
      <c r="A25" s="130">
        <v>36</v>
      </c>
      <c r="B25" s="89" t="s">
        <v>301</v>
      </c>
      <c r="C25" s="89" t="s">
        <v>278</v>
      </c>
      <c r="D25" s="89" t="s">
        <v>279</v>
      </c>
      <c r="E25" s="89" t="s">
        <v>4871</v>
      </c>
      <c r="F25" s="89">
        <v>322</v>
      </c>
      <c r="G25" s="127">
        <v>0.81818181818181823</v>
      </c>
      <c r="H25" s="127">
        <v>0</v>
      </c>
      <c r="I25" s="127"/>
      <c r="J25" s="130">
        <v>36</v>
      </c>
      <c r="K25" s="89"/>
      <c r="L25" s="89"/>
      <c r="M25" s="89"/>
    </row>
    <row r="26" spans="1:13" x14ac:dyDescent="0.25">
      <c r="A26" s="130">
        <v>38</v>
      </c>
      <c r="B26" s="89" t="s">
        <v>302</v>
      </c>
      <c r="C26" s="89" t="s">
        <v>278</v>
      </c>
      <c r="D26" s="89" t="s">
        <v>279</v>
      </c>
      <c r="E26" s="89" t="s">
        <v>4871</v>
      </c>
      <c r="F26" s="89">
        <v>503</v>
      </c>
      <c r="G26" s="127">
        <v>0.94772727272727275</v>
      </c>
      <c r="H26" s="127">
        <v>0</v>
      </c>
      <c r="I26" s="127"/>
      <c r="J26" s="130">
        <v>38</v>
      </c>
      <c r="K26" s="89"/>
      <c r="L26" s="89"/>
      <c r="M26" s="89"/>
    </row>
    <row r="27" spans="1:13" x14ac:dyDescent="0.25">
      <c r="A27" s="130">
        <v>39</v>
      </c>
      <c r="B27" s="89" t="s">
        <v>303</v>
      </c>
      <c r="C27" s="89" t="s">
        <v>278</v>
      </c>
      <c r="D27" s="89" t="s">
        <v>279</v>
      </c>
      <c r="E27" s="89" t="s">
        <v>4871</v>
      </c>
      <c r="F27" s="89">
        <v>71</v>
      </c>
      <c r="G27" s="127">
        <v>0.83333333333333337</v>
      </c>
      <c r="H27" s="127">
        <v>0</v>
      </c>
      <c r="I27" s="127"/>
      <c r="J27" s="130">
        <v>39</v>
      </c>
      <c r="K27" s="89"/>
      <c r="L27" s="89"/>
      <c r="M27" s="89"/>
    </row>
    <row r="28" spans="1:13" x14ac:dyDescent="0.25">
      <c r="A28" s="130">
        <v>41</v>
      </c>
      <c r="B28" s="89" t="s">
        <v>304</v>
      </c>
      <c r="C28" s="89" t="s">
        <v>278</v>
      </c>
      <c r="D28" s="89" t="s">
        <v>279</v>
      </c>
      <c r="E28" s="89" t="s">
        <v>4871</v>
      </c>
      <c r="F28" s="89">
        <v>59</v>
      </c>
      <c r="G28" s="127">
        <v>0.91111111111111109</v>
      </c>
      <c r="H28" s="127">
        <v>0</v>
      </c>
      <c r="I28" s="127"/>
      <c r="J28" s="130">
        <v>41</v>
      </c>
      <c r="K28" s="89"/>
      <c r="L28" s="89"/>
      <c r="M28" s="89"/>
    </row>
    <row r="29" spans="1:13" x14ac:dyDescent="0.25">
      <c r="A29" s="130">
        <v>42</v>
      </c>
      <c r="B29" s="89" t="s">
        <v>305</v>
      </c>
      <c r="C29" s="89" t="s">
        <v>278</v>
      </c>
      <c r="D29" s="89" t="s">
        <v>279</v>
      </c>
      <c r="E29" s="89" t="s">
        <v>4871</v>
      </c>
      <c r="F29" s="89">
        <v>22</v>
      </c>
      <c r="G29" s="127">
        <v>0.81818181818181823</v>
      </c>
      <c r="H29" s="127">
        <v>0</v>
      </c>
      <c r="I29" s="127"/>
      <c r="J29" s="130">
        <v>42</v>
      </c>
      <c r="K29" s="89"/>
      <c r="L29" s="89"/>
      <c r="M29" s="89"/>
    </row>
    <row r="30" spans="1:13" x14ac:dyDescent="0.25">
      <c r="A30" s="130">
        <v>73</v>
      </c>
      <c r="B30" s="89" t="s">
        <v>306</v>
      </c>
      <c r="C30" s="89" t="s">
        <v>307</v>
      </c>
      <c r="D30" s="89" t="s">
        <v>279</v>
      </c>
      <c r="E30" s="89" t="s">
        <v>4871</v>
      </c>
      <c r="F30" s="89">
        <v>2</v>
      </c>
      <c r="G30" s="127">
        <v>1</v>
      </c>
      <c r="H30" s="127">
        <v>0</v>
      </c>
      <c r="I30" s="127"/>
      <c r="J30" s="130">
        <v>73</v>
      </c>
      <c r="K30" s="89"/>
      <c r="L30" s="89"/>
      <c r="M30" s="89"/>
    </row>
    <row r="31" spans="1:13" x14ac:dyDescent="0.25">
      <c r="A31" s="130">
        <v>74</v>
      </c>
      <c r="B31" s="89" t="s">
        <v>308</v>
      </c>
      <c r="C31" s="89" t="s">
        <v>307</v>
      </c>
      <c r="D31" s="89" t="s">
        <v>279</v>
      </c>
      <c r="E31" s="89" t="s">
        <v>4871</v>
      </c>
      <c r="F31" s="89">
        <v>15</v>
      </c>
      <c r="G31" s="127">
        <v>1</v>
      </c>
      <c r="H31" s="127">
        <v>0</v>
      </c>
      <c r="I31" s="127"/>
      <c r="J31" s="130">
        <v>74</v>
      </c>
      <c r="K31" s="89"/>
      <c r="L31" s="89"/>
      <c r="M31" s="89"/>
    </row>
    <row r="32" spans="1:13" x14ac:dyDescent="0.25">
      <c r="A32" s="130">
        <v>75</v>
      </c>
      <c r="B32" s="89" t="s">
        <v>309</v>
      </c>
      <c r="C32" s="89" t="s">
        <v>307</v>
      </c>
      <c r="D32" s="89" t="s">
        <v>279</v>
      </c>
      <c r="E32" s="89" t="s">
        <v>4871</v>
      </c>
      <c r="F32" s="89">
        <v>4</v>
      </c>
      <c r="G32" s="127">
        <v>1</v>
      </c>
      <c r="H32" s="127">
        <v>0</v>
      </c>
      <c r="I32" s="127"/>
      <c r="J32" s="130">
        <v>75</v>
      </c>
      <c r="K32" s="89"/>
      <c r="L32" s="89"/>
      <c r="M32" s="89"/>
    </row>
    <row r="33" spans="1:13" x14ac:dyDescent="0.25">
      <c r="A33" s="130">
        <v>78</v>
      </c>
      <c r="B33" s="89" t="s">
        <v>310</v>
      </c>
      <c r="C33" s="89" t="s">
        <v>311</v>
      </c>
      <c r="D33" s="89" t="s">
        <v>279</v>
      </c>
      <c r="E33" s="89" t="s">
        <v>4871</v>
      </c>
      <c r="F33" s="89">
        <v>240</v>
      </c>
      <c r="G33" s="127">
        <v>0.90225563909774431</v>
      </c>
      <c r="H33" s="127">
        <v>0</v>
      </c>
      <c r="I33" s="127"/>
      <c r="J33" s="130">
        <v>78</v>
      </c>
      <c r="K33" s="89"/>
      <c r="L33" s="89"/>
      <c r="M33" s="89"/>
    </row>
    <row r="34" spans="1:13" x14ac:dyDescent="0.25">
      <c r="A34" s="130">
        <v>79</v>
      </c>
      <c r="B34" s="89" t="s">
        <v>312</v>
      </c>
      <c r="C34" s="89" t="s">
        <v>311</v>
      </c>
      <c r="D34" s="89" t="s">
        <v>279</v>
      </c>
      <c r="E34" s="89" t="s">
        <v>4871</v>
      </c>
      <c r="F34" s="89">
        <v>4</v>
      </c>
      <c r="G34" s="127">
        <v>1</v>
      </c>
      <c r="H34" s="127">
        <v>0</v>
      </c>
      <c r="I34" s="127"/>
      <c r="J34" s="130">
        <v>79</v>
      </c>
      <c r="K34" s="89"/>
      <c r="L34" s="89"/>
      <c r="M34" s="89"/>
    </row>
    <row r="35" spans="1:13" x14ac:dyDescent="0.25">
      <c r="A35" s="130">
        <v>81</v>
      </c>
      <c r="B35" s="89" t="s">
        <v>313</v>
      </c>
      <c r="C35" s="89" t="s">
        <v>311</v>
      </c>
      <c r="D35" s="89" t="s">
        <v>279</v>
      </c>
      <c r="E35" s="89" t="s">
        <v>4871</v>
      </c>
      <c r="F35" s="89">
        <v>2</v>
      </c>
      <c r="G35" s="127">
        <v>1</v>
      </c>
      <c r="H35" s="127">
        <v>0</v>
      </c>
      <c r="I35" s="127"/>
      <c r="J35" s="130">
        <v>81</v>
      </c>
      <c r="K35" s="89"/>
      <c r="L35" s="89"/>
      <c r="M35" s="89"/>
    </row>
    <row r="36" spans="1:13" x14ac:dyDescent="0.25">
      <c r="A36" s="130">
        <v>82</v>
      </c>
      <c r="B36" s="89" t="s">
        <v>314</v>
      </c>
      <c r="C36" s="89" t="s">
        <v>311</v>
      </c>
      <c r="D36" s="89" t="s">
        <v>279</v>
      </c>
      <c r="E36" s="89" t="s">
        <v>4871</v>
      </c>
      <c r="F36" s="89">
        <v>3</v>
      </c>
      <c r="G36" s="127">
        <v>1</v>
      </c>
      <c r="H36" s="127">
        <v>0</v>
      </c>
      <c r="I36" s="127"/>
      <c r="J36" s="130">
        <v>82</v>
      </c>
      <c r="K36" s="89"/>
      <c r="L36" s="89"/>
      <c r="M36" s="89"/>
    </row>
    <row r="37" spans="1:13" x14ac:dyDescent="0.25">
      <c r="A37" s="130">
        <v>83</v>
      </c>
      <c r="B37" s="89" t="s">
        <v>315</v>
      </c>
      <c r="C37" s="89" t="s">
        <v>311</v>
      </c>
      <c r="D37" s="89" t="s">
        <v>279</v>
      </c>
      <c r="E37" s="89" t="s">
        <v>4871</v>
      </c>
      <c r="F37" s="89">
        <v>2</v>
      </c>
      <c r="G37" s="127">
        <v>1</v>
      </c>
      <c r="H37" s="127">
        <v>0</v>
      </c>
      <c r="I37" s="127"/>
      <c r="J37" s="130">
        <v>83</v>
      </c>
      <c r="K37" s="89"/>
      <c r="L37" s="89"/>
      <c r="M37" s="89"/>
    </row>
    <row r="38" spans="1:13" x14ac:dyDescent="0.25">
      <c r="A38" s="130">
        <v>84</v>
      </c>
      <c r="B38" s="89" t="s">
        <v>316</v>
      </c>
      <c r="C38" s="89" t="s">
        <v>311</v>
      </c>
      <c r="D38" s="89" t="s">
        <v>279</v>
      </c>
      <c r="E38" s="89" t="s">
        <v>4871</v>
      </c>
      <c r="F38" s="89">
        <v>3</v>
      </c>
      <c r="G38" s="127">
        <v>1</v>
      </c>
      <c r="H38" s="127">
        <v>0</v>
      </c>
      <c r="I38" s="127"/>
      <c r="J38" s="130">
        <v>84</v>
      </c>
      <c r="K38" s="89"/>
      <c r="L38" s="89"/>
      <c r="M38" s="89"/>
    </row>
    <row r="39" spans="1:13" x14ac:dyDescent="0.25">
      <c r="A39" s="130">
        <v>86</v>
      </c>
      <c r="B39" s="89" t="s">
        <v>317</v>
      </c>
      <c r="C39" s="89" t="s">
        <v>311</v>
      </c>
      <c r="D39" s="89" t="s">
        <v>279</v>
      </c>
      <c r="E39" s="89" t="s">
        <v>4871</v>
      </c>
      <c r="F39" s="89">
        <v>7</v>
      </c>
      <c r="G39" s="127">
        <v>1</v>
      </c>
      <c r="H39" s="127">
        <v>0</v>
      </c>
      <c r="I39" s="127"/>
      <c r="J39" s="130">
        <v>86</v>
      </c>
      <c r="K39" s="89"/>
      <c r="L39" s="89"/>
      <c r="M39" s="89"/>
    </row>
    <row r="40" spans="1:13" x14ac:dyDescent="0.25">
      <c r="A40" s="130">
        <v>87</v>
      </c>
      <c r="B40" s="89" t="s">
        <v>318</v>
      </c>
      <c r="C40" s="89" t="s">
        <v>319</v>
      </c>
      <c r="D40" s="89" t="s">
        <v>279</v>
      </c>
      <c r="E40" s="89" t="s">
        <v>4871</v>
      </c>
      <c r="F40" s="89">
        <v>4</v>
      </c>
      <c r="G40" s="127">
        <v>1</v>
      </c>
      <c r="H40" s="127">
        <v>0</v>
      </c>
      <c r="I40" s="127"/>
      <c r="J40" s="130">
        <v>87</v>
      </c>
      <c r="K40" s="89"/>
      <c r="L40" s="89"/>
      <c r="M40" s="89"/>
    </row>
    <row r="41" spans="1:13" x14ac:dyDescent="0.25">
      <c r="A41" s="130">
        <v>89</v>
      </c>
      <c r="B41" s="89" t="s">
        <v>320</v>
      </c>
      <c r="C41" s="89" t="s">
        <v>319</v>
      </c>
      <c r="D41" s="89" t="s">
        <v>279</v>
      </c>
      <c r="E41" s="89" t="s">
        <v>4871</v>
      </c>
      <c r="F41" s="89">
        <v>2</v>
      </c>
      <c r="G41" s="127">
        <v>1</v>
      </c>
      <c r="H41" s="127">
        <v>0</v>
      </c>
      <c r="I41" s="127"/>
      <c r="J41" s="130">
        <v>89</v>
      </c>
      <c r="K41" s="89"/>
      <c r="L41" s="89"/>
      <c r="M41" s="89"/>
    </row>
    <row r="42" spans="1:13" x14ac:dyDescent="0.25">
      <c r="A42" s="130">
        <v>90</v>
      </c>
      <c r="B42" s="89" t="s">
        <v>321</v>
      </c>
      <c r="C42" s="89" t="s">
        <v>319</v>
      </c>
      <c r="D42" s="89" t="s">
        <v>279</v>
      </c>
      <c r="E42" s="89" t="s">
        <v>4871</v>
      </c>
      <c r="F42" s="89">
        <v>35</v>
      </c>
      <c r="G42" s="127">
        <v>0.875</v>
      </c>
      <c r="H42" s="127">
        <v>0</v>
      </c>
      <c r="I42" s="127"/>
      <c r="J42" s="130">
        <v>90</v>
      </c>
      <c r="K42" s="89"/>
      <c r="L42" s="89"/>
      <c r="M42" s="89"/>
    </row>
    <row r="43" spans="1:13" x14ac:dyDescent="0.25">
      <c r="A43" s="130">
        <v>91</v>
      </c>
      <c r="B43" s="89" t="s">
        <v>322</v>
      </c>
      <c r="C43" s="89" t="s">
        <v>319</v>
      </c>
      <c r="D43" s="89" t="s">
        <v>279</v>
      </c>
      <c r="E43" s="89" t="s">
        <v>4871</v>
      </c>
      <c r="F43" s="89">
        <v>5</v>
      </c>
      <c r="G43" s="127">
        <v>1</v>
      </c>
      <c r="H43" s="127">
        <v>0</v>
      </c>
      <c r="I43" s="127"/>
      <c r="J43" s="130">
        <v>91</v>
      </c>
      <c r="K43" s="89"/>
      <c r="L43" s="89"/>
      <c r="M43" s="89"/>
    </row>
    <row r="44" spans="1:13" x14ac:dyDescent="0.25">
      <c r="A44" s="130">
        <v>94</v>
      </c>
      <c r="B44" s="89" t="s">
        <v>323</v>
      </c>
      <c r="C44" s="89" t="s">
        <v>319</v>
      </c>
      <c r="D44" s="89" t="s">
        <v>279</v>
      </c>
      <c r="E44" s="89" t="s">
        <v>4871</v>
      </c>
      <c r="F44" s="89">
        <v>4</v>
      </c>
      <c r="G44" s="127">
        <v>1</v>
      </c>
      <c r="H44" s="127">
        <v>0</v>
      </c>
      <c r="I44" s="127"/>
      <c r="J44" s="130">
        <v>94</v>
      </c>
      <c r="K44" s="89"/>
      <c r="L44" s="89"/>
      <c r="M44" s="89"/>
    </row>
    <row r="45" spans="1:13" x14ac:dyDescent="0.25">
      <c r="A45" s="130">
        <v>95</v>
      </c>
      <c r="B45" s="89" t="s">
        <v>324</v>
      </c>
      <c r="C45" s="89" t="s">
        <v>319</v>
      </c>
      <c r="D45" s="89" t="s">
        <v>279</v>
      </c>
      <c r="E45" s="89" t="s">
        <v>4871</v>
      </c>
      <c r="F45" s="89">
        <v>1</v>
      </c>
      <c r="G45" s="127">
        <v>1</v>
      </c>
      <c r="H45" s="127">
        <v>0</v>
      </c>
      <c r="I45" s="127"/>
      <c r="J45" s="130">
        <v>95</v>
      </c>
      <c r="K45" s="89"/>
      <c r="L45" s="89"/>
      <c r="M45" s="89"/>
    </row>
    <row r="46" spans="1:13" x14ac:dyDescent="0.25">
      <c r="A46" s="130">
        <v>97</v>
      </c>
      <c r="B46" s="89" t="s">
        <v>325</v>
      </c>
      <c r="C46" s="89" t="s">
        <v>326</v>
      </c>
      <c r="D46" s="89" t="s">
        <v>327</v>
      </c>
      <c r="E46" s="89" t="s">
        <v>328</v>
      </c>
      <c r="F46" s="89">
        <v>467</v>
      </c>
      <c r="G46" s="127">
        <v>0</v>
      </c>
      <c r="H46" s="127">
        <v>0.82960893854748607</v>
      </c>
      <c r="I46" s="127"/>
      <c r="J46" s="130">
        <v>97</v>
      </c>
      <c r="K46" s="89"/>
      <c r="L46" s="89"/>
      <c r="M46" s="89"/>
    </row>
    <row r="47" spans="1:13" x14ac:dyDescent="0.25">
      <c r="A47" s="130">
        <v>103</v>
      </c>
      <c r="B47" s="89" t="s">
        <v>329</v>
      </c>
      <c r="C47" s="89" t="s">
        <v>326</v>
      </c>
      <c r="D47" s="89" t="s">
        <v>327</v>
      </c>
      <c r="E47" s="89" t="s">
        <v>328</v>
      </c>
      <c r="F47" s="89">
        <v>471</v>
      </c>
      <c r="G47" s="127">
        <v>0.87213114754098364</v>
      </c>
      <c r="H47" s="127">
        <v>0</v>
      </c>
      <c r="I47" s="127"/>
      <c r="J47" s="130">
        <v>103</v>
      </c>
      <c r="K47" s="89"/>
      <c r="L47" s="89"/>
      <c r="M47" s="89"/>
    </row>
    <row r="48" spans="1:13" x14ac:dyDescent="0.25">
      <c r="A48" s="130">
        <v>108</v>
      </c>
      <c r="B48" s="89" t="s">
        <v>330</v>
      </c>
      <c r="C48" s="89" t="s">
        <v>326</v>
      </c>
      <c r="D48" s="89" t="s">
        <v>327</v>
      </c>
      <c r="E48" s="89" t="s">
        <v>328</v>
      </c>
      <c r="F48" s="89">
        <v>534</v>
      </c>
      <c r="G48" s="127">
        <v>0</v>
      </c>
      <c r="H48" s="127">
        <v>0.80113636363636365</v>
      </c>
      <c r="I48" s="127"/>
      <c r="J48" s="130">
        <v>108</v>
      </c>
      <c r="K48" s="89"/>
      <c r="L48" s="89"/>
      <c r="M48" s="89"/>
    </row>
    <row r="49" spans="1:13" x14ac:dyDescent="0.25">
      <c r="A49" s="130">
        <v>110</v>
      </c>
      <c r="B49" s="89" t="s">
        <v>331</v>
      </c>
      <c r="C49" s="89" t="s">
        <v>326</v>
      </c>
      <c r="D49" s="89" t="s">
        <v>327</v>
      </c>
      <c r="E49" s="89" t="s">
        <v>328</v>
      </c>
      <c r="F49" s="89">
        <v>948</v>
      </c>
      <c r="G49" s="127">
        <v>0.80071174377224197</v>
      </c>
      <c r="H49" s="127">
        <v>0</v>
      </c>
      <c r="I49" s="127"/>
      <c r="J49" s="130">
        <v>110</v>
      </c>
      <c r="K49" s="89"/>
      <c r="L49" s="89"/>
      <c r="M49" s="89"/>
    </row>
    <row r="50" spans="1:13" x14ac:dyDescent="0.25">
      <c r="A50" s="130">
        <v>111</v>
      </c>
      <c r="B50" s="89" t="s">
        <v>293</v>
      </c>
      <c r="C50" s="89" t="s">
        <v>326</v>
      </c>
      <c r="D50" s="89" t="s">
        <v>327</v>
      </c>
      <c r="E50" s="89" t="s">
        <v>328</v>
      </c>
      <c r="F50" s="89">
        <v>691</v>
      </c>
      <c r="G50" s="127">
        <v>0.82032667876588017</v>
      </c>
      <c r="H50" s="127">
        <v>0</v>
      </c>
      <c r="I50" s="127"/>
      <c r="J50" s="130">
        <v>111</v>
      </c>
      <c r="K50" s="89"/>
      <c r="L50" s="89"/>
      <c r="M50" s="89"/>
    </row>
    <row r="51" spans="1:13" x14ac:dyDescent="0.25">
      <c r="A51" s="130">
        <v>123</v>
      </c>
      <c r="B51" s="89" t="s">
        <v>332</v>
      </c>
      <c r="C51" s="89" t="s">
        <v>326</v>
      </c>
      <c r="D51" s="89" t="s">
        <v>327</v>
      </c>
      <c r="E51" s="89" t="s">
        <v>328</v>
      </c>
      <c r="F51" s="89">
        <v>538</v>
      </c>
      <c r="G51" s="127">
        <v>0.83116883116883122</v>
      </c>
      <c r="H51" s="127">
        <v>0</v>
      </c>
      <c r="I51" s="127"/>
      <c r="J51" s="130">
        <v>123</v>
      </c>
      <c r="K51" s="89"/>
      <c r="L51" s="89"/>
      <c r="M51" s="89"/>
    </row>
    <row r="52" spans="1:13" x14ac:dyDescent="0.25">
      <c r="A52" s="130">
        <v>124</v>
      </c>
      <c r="B52" s="89" t="s">
        <v>333</v>
      </c>
      <c r="C52" s="89" t="s">
        <v>326</v>
      </c>
      <c r="D52" s="89" t="s">
        <v>327</v>
      </c>
      <c r="E52" s="89" t="s">
        <v>328</v>
      </c>
      <c r="F52" s="129">
        <v>1187</v>
      </c>
      <c r="G52" s="127">
        <v>0</v>
      </c>
      <c r="H52" s="127">
        <v>0.8887959866220736</v>
      </c>
      <c r="I52" s="127"/>
      <c r="J52" s="130">
        <v>124</v>
      </c>
      <c r="K52" s="89"/>
      <c r="L52" s="89"/>
      <c r="M52" s="89"/>
    </row>
    <row r="53" spans="1:13" x14ac:dyDescent="0.25">
      <c r="A53" s="130">
        <v>154</v>
      </c>
      <c r="B53" s="89" t="s">
        <v>334</v>
      </c>
      <c r="C53" s="89" t="s">
        <v>335</v>
      </c>
      <c r="D53" s="89" t="s">
        <v>327</v>
      </c>
      <c r="E53" s="89" t="s">
        <v>336</v>
      </c>
      <c r="F53" s="89">
        <v>45</v>
      </c>
      <c r="G53" s="127">
        <v>0.85</v>
      </c>
      <c r="H53" s="127">
        <v>0</v>
      </c>
      <c r="I53" s="127"/>
      <c r="J53" s="130">
        <v>154</v>
      </c>
      <c r="K53" s="89"/>
      <c r="L53" s="89"/>
      <c r="M53" s="89"/>
    </row>
    <row r="54" spans="1:13" x14ac:dyDescent="0.25">
      <c r="A54" s="130">
        <v>156</v>
      </c>
      <c r="B54" s="89" t="s">
        <v>337</v>
      </c>
      <c r="C54" s="89" t="s">
        <v>335</v>
      </c>
      <c r="D54" s="89" t="s">
        <v>327</v>
      </c>
      <c r="E54" s="89" t="s">
        <v>336</v>
      </c>
      <c r="F54" s="89">
        <v>46</v>
      </c>
      <c r="G54" s="127">
        <v>0.96551724137931039</v>
      </c>
      <c r="H54" s="127">
        <v>0</v>
      </c>
      <c r="I54" s="127"/>
      <c r="J54" s="130">
        <v>156</v>
      </c>
      <c r="K54" s="89"/>
      <c r="L54" s="89"/>
      <c r="M54" s="89"/>
    </row>
    <row r="55" spans="1:13" x14ac:dyDescent="0.25">
      <c r="A55" s="130">
        <v>158</v>
      </c>
      <c r="B55" s="89" t="s">
        <v>338</v>
      </c>
      <c r="C55" s="89" t="s">
        <v>335</v>
      </c>
      <c r="D55" s="89" t="s">
        <v>327</v>
      </c>
      <c r="E55" s="89" t="s">
        <v>336</v>
      </c>
      <c r="F55" s="89">
        <v>5</v>
      </c>
      <c r="G55" s="127">
        <v>1</v>
      </c>
      <c r="H55" s="127">
        <v>0</v>
      </c>
      <c r="I55" s="127"/>
      <c r="J55" s="130">
        <v>158</v>
      </c>
      <c r="K55" s="89"/>
      <c r="L55" s="89"/>
      <c r="M55" s="89"/>
    </row>
    <row r="56" spans="1:13" x14ac:dyDescent="0.25">
      <c r="A56" s="130">
        <v>159</v>
      </c>
      <c r="B56" s="89" t="s">
        <v>339</v>
      </c>
      <c r="C56" s="89" t="s">
        <v>335</v>
      </c>
      <c r="D56" s="89" t="s">
        <v>327</v>
      </c>
      <c r="E56" s="89" t="s">
        <v>336</v>
      </c>
      <c r="F56" s="89">
        <v>2</v>
      </c>
      <c r="G56" s="127">
        <v>1</v>
      </c>
      <c r="H56" s="127">
        <v>0</v>
      </c>
      <c r="I56" s="127"/>
      <c r="J56" s="130">
        <v>159</v>
      </c>
      <c r="K56" s="89"/>
      <c r="L56" s="89"/>
      <c r="M56" s="89"/>
    </row>
    <row r="57" spans="1:13" x14ac:dyDescent="0.25">
      <c r="A57" s="130">
        <v>160</v>
      </c>
      <c r="B57" s="89" t="s">
        <v>340</v>
      </c>
      <c r="C57" s="89" t="s">
        <v>335</v>
      </c>
      <c r="D57" s="89" t="s">
        <v>327</v>
      </c>
      <c r="E57" s="89" t="s">
        <v>336</v>
      </c>
      <c r="F57" s="89">
        <v>31</v>
      </c>
      <c r="G57" s="127">
        <v>1</v>
      </c>
      <c r="H57" s="127">
        <v>0</v>
      </c>
      <c r="I57" s="127"/>
      <c r="J57" s="130">
        <v>160</v>
      </c>
      <c r="K57" s="89"/>
      <c r="L57" s="89"/>
      <c r="M57" s="89"/>
    </row>
    <row r="58" spans="1:13" x14ac:dyDescent="0.25">
      <c r="A58" s="130">
        <v>161</v>
      </c>
      <c r="B58" s="89" t="s">
        <v>341</v>
      </c>
      <c r="C58" s="89" t="s">
        <v>335</v>
      </c>
      <c r="D58" s="89" t="s">
        <v>327</v>
      </c>
      <c r="E58" s="89" t="s">
        <v>336</v>
      </c>
      <c r="F58" s="89">
        <v>427</v>
      </c>
      <c r="G58" s="127">
        <v>0.84771573604060912</v>
      </c>
      <c r="H58" s="127">
        <v>0</v>
      </c>
      <c r="I58" s="127"/>
      <c r="J58" s="130">
        <v>161</v>
      </c>
      <c r="K58" s="89"/>
      <c r="L58" s="89"/>
      <c r="M58" s="89"/>
    </row>
    <row r="59" spans="1:13" x14ac:dyDescent="0.25">
      <c r="A59" s="130">
        <v>162</v>
      </c>
      <c r="B59" s="89" t="s">
        <v>342</v>
      </c>
      <c r="C59" s="89" t="s">
        <v>335</v>
      </c>
      <c r="D59" s="89" t="s">
        <v>327</v>
      </c>
      <c r="E59" s="89" t="s">
        <v>336</v>
      </c>
      <c r="F59" s="89">
        <v>41</v>
      </c>
      <c r="G59" s="127">
        <v>1</v>
      </c>
      <c r="H59" s="127">
        <v>0</v>
      </c>
      <c r="I59" s="127"/>
      <c r="J59" s="130">
        <v>162</v>
      </c>
      <c r="K59" s="89"/>
      <c r="L59" s="89"/>
      <c r="M59" s="89"/>
    </row>
    <row r="60" spans="1:13" x14ac:dyDescent="0.25">
      <c r="A60" s="130">
        <v>165</v>
      </c>
      <c r="B60" s="89" t="s">
        <v>343</v>
      </c>
      <c r="C60" s="89" t="s">
        <v>335</v>
      </c>
      <c r="D60" s="89" t="s">
        <v>327</v>
      </c>
      <c r="E60" s="89" t="s">
        <v>336</v>
      </c>
      <c r="F60" s="89">
        <v>2</v>
      </c>
      <c r="G60" s="127">
        <v>1</v>
      </c>
      <c r="H60" s="127">
        <v>0</v>
      </c>
      <c r="I60" s="127"/>
      <c r="J60" s="130">
        <v>165</v>
      </c>
      <c r="K60" s="89"/>
      <c r="L60" s="89"/>
      <c r="M60" s="89"/>
    </row>
    <row r="61" spans="1:13" x14ac:dyDescent="0.25">
      <c r="A61" s="130">
        <v>167</v>
      </c>
      <c r="B61" s="89" t="s">
        <v>344</v>
      </c>
      <c r="C61" s="89" t="s">
        <v>345</v>
      </c>
      <c r="D61" s="89" t="s">
        <v>327</v>
      </c>
      <c r="E61" s="89" t="s">
        <v>336</v>
      </c>
      <c r="F61" s="89">
        <v>140</v>
      </c>
      <c r="G61" s="127">
        <v>0.91269841269841268</v>
      </c>
      <c r="H61" s="127">
        <v>0</v>
      </c>
      <c r="I61" s="127"/>
      <c r="J61" s="130">
        <v>167</v>
      </c>
      <c r="K61" s="89"/>
      <c r="L61" s="89"/>
      <c r="M61" s="89"/>
    </row>
    <row r="62" spans="1:13" x14ac:dyDescent="0.25">
      <c r="A62" s="130">
        <v>168</v>
      </c>
      <c r="B62" s="89" t="s">
        <v>346</v>
      </c>
      <c r="C62" s="89" t="s">
        <v>345</v>
      </c>
      <c r="D62" s="89" t="s">
        <v>327</v>
      </c>
      <c r="E62" s="89" t="s">
        <v>336</v>
      </c>
      <c r="F62" s="89">
        <v>5</v>
      </c>
      <c r="G62" s="127">
        <v>1</v>
      </c>
      <c r="H62" s="127">
        <v>0</v>
      </c>
      <c r="I62" s="127"/>
      <c r="J62" s="130">
        <v>168</v>
      </c>
      <c r="K62" s="89"/>
      <c r="L62" s="89"/>
      <c r="M62" s="89"/>
    </row>
    <row r="63" spans="1:13" x14ac:dyDescent="0.25">
      <c r="A63" s="130">
        <v>169</v>
      </c>
      <c r="B63" s="89" t="s">
        <v>347</v>
      </c>
      <c r="C63" s="89" t="s">
        <v>345</v>
      </c>
      <c r="D63" s="89" t="s">
        <v>327</v>
      </c>
      <c r="E63" s="89" t="s">
        <v>336</v>
      </c>
      <c r="F63" s="89">
        <v>4</v>
      </c>
      <c r="G63" s="127">
        <v>1</v>
      </c>
      <c r="H63" s="127">
        <v>0</v>
      </c>
      <c r="I63" s="127"/>
      <c r="J63" s="130">
        <v>169</v>
      </c>
      <c r="K63" s="89"/>
      <c r="L63" s="89"/>
      <c r="M63" s="89"/>
    </row>
    <row r="64" spans="1:13" x14ac:dyDescent="0.25">
      <c r="A64" s="130">
        <v>170</v>
      </c>
      <c r="B64" s="89" t="s">
        <v>348</v>
      </c>
      <c r="C64" s="89" t="s">
        <v>345</v>
      </c>
      <c r="D64" s="89" t="s">
        <v>327</v>
      </c>
      <c r="E64" s="89" t="s">
        <v>336</v>
      </c>
      <c r="F64" s="89">
        <v>5</v>
      </c>
      <c r="G64" s="127">
        <v>0.8</v>
      </c>
      <c r="H64" s="127">
        <v>0</v>
      </c>
      <c r="I64" s="127"/>
      <c r="J64" s="130">
        <v>170</v>
      </c>
      <c r="K64" s="89"/>
      <c r="L64" s="89"/>
      <c r="M64" s="89"/>
    </row>
    <row r="65" spans="1:13" x14ac:dyDescent="0.25">
      <c r="A65" s="130">
        <v>172</v>
      </c>
      <c r="B65" s="89" t="s">
        <v>349</v>
      </c>
      <c r="C65" s="89" t="s">
        <v>345</v>
      </c>
      <c r="D65" s="89" t="s">
        <v>327</v>
      </c>
      <c r="E65" s="89" t="s">
        <v>336</v>
      </c>
      <c r="F65" s="89">
        <v>5</v>
      </c>
      <c r="G65" s="127">
        <v>1</v>
      </c>
      <c r="H65" s="127">
        <v>0</v>
      </c>
      <c r="I65" s="127"/>
      <c r="J65" s="130">
        <v>172</v>
      </c>
      <c r="K65" s="89"/>
      <c r="L65" s="89"/>
      <c r="M65" s="89"/>
    </row>
    <row r="66" spans="1:13" x14ac:dyDescent="0.25">
      <c r="A66" s="130">
        <v>173</v>
      </c>
      <c r="B66" s="89" t="s">
        <v>350</v>
      </c>
      <c r="C66" s="89" t="s">
        <v>345</v>
      </c>
      <c r="D66" s="89" t="s">
        <v>327</v>
      </c>
      <c r="E66" s="89" t="s">
        <v>336</v>
      </c>
      <c r="F66" s="89">
        <v>13</v>
      </c>
      <c r="G66" s="127">
        <v>0.84615384615384615</v>
      </c>
      <c r="H66" s="127">
        <v>0</v>
      </c>
      <c r="I66" s="127"/>
      <c r="J66" s="130">
        <v>173</v>
      </c>
      <c r="K66" s="89"/>
      <c r="L66" s="89"/>
      <c r="M66" s="89"/>
    </row>
    <row r="67" spans="1:13" x14ac:dyDescent="0.25">
      <c r="A67" s="130">
        <v>174</v>
      </c>
      <c r="B67" s="89" t="s">
        <v>351</v>
      </c>
      <c r="C67" s="89" t="s">
        <v>345</v>
      </c>
      <c r="D67" s="89" t="s">
        <v>327</v>
      </c>
      <c r="E67" s="89" t="s">
        <v>336</v>
      </c>
      <c r="F67" s="89">
        <v>24</v>
      </c>
      <c r="G67" s="127">
        <v>1</v>
      </c>
      <c r="H67" s="127">
        <v>0</v>
      </c>
      <c r="I67" s="127"/>
      <c r="J67" s="130">
        <v>174</v>
      </c>
      <c r="K67" s="89"/>
      <c r="L67" s="89"/>
      <c r="M67" s="89"/>
    </row>
    <row r="68" spans="1:13" x14ac:dyDescent="0.25">
      <c r="A68" s="130">
        <v>175</v>
      </c>
      <c r="B68" s="89" t="s">
        <v>352</v>
      </c>
      <c r="C68" s="89" t="s">
        <v>345</v>
      </c>
      <c r="D68" s="89" t="s">
        <v>327</v>
      </c>
      <c r="E68" s="89" t="s">
        <v>336</v>
      </c>
      <c r="F68" s="89">
        <v>7</v>
      </c>
      <c r="G68" s="127">
        <v>1</v>
      </c>
      <c r="H68" s="127">
        <v>0</v>
      </c>
      <c r="I68" s="127"/>
      <c r="J68" s="130">
        <v>175</v>
      </c>
      <c r="K68" s="89"/>
      <c r="L68" s="89"/>
      <c r="M68" s="89"/>
    </row>
    <row r="69" spans="1:13" x14ac:dyDescent="0.25">
      <c r="A69" s="130">
        <v>177</v>
      </c>
      <c r="B69" s="89" t="s">
        <v>353</v>
      </c>
      <c r="C69" s="89" t="s">
        <v>354</v>
      </c>
      <c r="D69" s="89" t="s">
        <v>327</v>
      </c>
      <c r="E69" s="89" t="s">
        <v>336</v>
      </c>
      <c r="F69" s="89">
        <v>7</v>
      </c>
      <c r="G69" s="127">
        <v>0.8</v>
      </c>
      <c r="H69" s="127">
        <v>0</v>
      </c>
      <c r="I69" s="127"/>
      <c r="J69" s="130">
        <v>177</v>
      </c>
      <c r="K69" s="89"/>
      <c r="L69" s="89"/>
      <c r="M69" s="89"/>
    </row>
    <row r="70" spans="1:13" x14ac:dyDescent="0.25">
      <c r="A70" s="130">
        <v>186</v>
      </c>
      <c r="B70" s="89" t="s">
        <v>355</v>
      </c>
      <c r="C70" s="89" t="s">
        <v>354</v>
      </c>
      <c r="D70" s="89" t="s">
        <v>327</v>
      </c>
      <c r="E70" s="89" t="s">
        <v>336</v>
      </c>
      <c r="F70" s="89">
        <v>2</v>
      </c>
      <c r="G70" s="127">
        <v>1</v>
      </c>
      <c r="H70" s="127">
        <v>0</v>
      </c>
      <c r="I70" s="127"/>
      <c r="J70" s="130">
        <v>186</v>
      </c>
      <c r="K70" s="89"/>
      <c r="L70" s="89"/>
      <c r="M70" s="89"/>
    </row>
    <row r="71" spans="1:13" x14ac:dyDescent="0.25">
      <c r="A71" s="130">
        <v>187</v>
      </c>
      <c r="B71" s="89" t="s">
        <v>356</v>
      </c>
      <c r="C71" s="89" t="s">
        <v>357</v>
      </c>
      <c r="D71" s="89" t="s">
        <v>327</v>
      </c>
      <c r="E71" s="89" t="s">
        <v>336</v>
      </c>
      <c r="F71" s="89">
        <v>318</v>
      </c>
      <c r="G71" s="127">
        <v>0.82462686567164178</v>
      </c>
      <c r="H71" s="127">
        <v>0</v>
      </c>
      <c r="I71" s="127"/>
      <c r="J71" s="130">
        <v>187</v>
      </c>
      <c r="K71" s="89"/>
      <c r="L71" s="89"/>
      <c r="M71" s="89"/>
    </row>
    <row r="72" spans="1:13" x14ac:dyDescent="0.25">
      <c r="A72" s="130">
        <v>191</v>
      </c>
      <c r="B72" s="89" t="s">
        <v>358</v>
      </c>
      <c r="C72" s="89" t="s">
        <v>359</v>
      </c>
      <c r="D72" s="89" t="s">
        <v>327</v>
      </c>
      <c r="E72" s="89" t="s">
        <v>328</v>
      </c>
      <c r="F72" s="89">
        <v>827</v>
      </c>
      <c r="G72" s="127">
        <v>0</v>
      </c>
      <c r="H72" s="127">
        <v>0.79564032697547682</v>
      </c>
      <c r="I72" s="127"/>
      <c r="J72" s="130">
        <v>191</v>
      </c>
      <c r="K72" s="89"/>
      <c r="L72" s="89"/>
      <c r="M72" s="89"/>
    </row>
    <row r="73" spans="1:13" x14ac:dyDescent="0.25">
      <c r="A73" s="130">
        <v>192</v>
      </c>
      <c r="B73" s="89" t="s">
        <v>360</v>
      </c>
      <c r="C73" s="89" t="s">
        <v>359</v>
      </c>
      <c r="D73" s="89" t="s">
        <v>327</v>
      </c>
      <c r="E73" s="89" t="s">
        <v>328</v>
      </c>
      <c r="F73" s="89">
        <v>43</v>
      </c>
      <c r="G73" s="127">
        <v>0.80555555555555558</v>
      </c>
      <c r="H73" s="127">
        <v>0</v>
      </c>
      <c r="I73" s="127"/>
      <c r="J73" s="130">
        <v>192</v>
      </c>
      <c r="K73" s="89"/>
      <c r="L73" s="89"/>
      <c r="M73" s="89"/>
    </row>
    <row r="74" spans="1:13" x14ac:dyDescent="0.25">
      <c r="A74" s="130">
        <v>193</v>
      </c>
      <c r="B74" s="89" t="s">
        <v>361</v>
      </c>
      <c r="C74" s="89" t="s">
        <v>359</v>
      </c>
      <c r="D74" s="89" t="s">
        <v>327</v>
      </c>
      <c r="E74" s="89" t="s">
        <v>328</v>
      </c>
      <c r="F74" s="89">
        <v>681</v>
      </c>
      <c r="G74" s="127">
        <v>0.80289330922242319</v>
      </c>
      <c r="H74" s="127">
        <v>0</v>
      </c>
      <c r="I74" s="127"/>
      <c r="J74" s="130">
        <v>193</v>
      </c>
      <c r="K74" s="89"/>
      <c r="L74" s="89"/>
      <c r="M74" s="89"/>
    </row>
    <row r="75" spans="1:13" x14ac:dyDescent="0.25">
      <c r="A75" s="130">
        <v>195</v>
      </c>
      <c r="B75" s="89" t="s">
        <v>362</v>
      </c>
      <c r="C75" s="89" t="s">
        <v>359</v>
      </c>
      <c r="D75" s="89" t="s">
        <v>327</v>
      </c>
      <c r="E75" s="89" t="s">
        <v>328</v>
      </c>
      <c r="F75" s="89">
        <v>290</v>
      </c>
      <c r="G75" s="127">
        <v>0.89912280701754388</v>
      </c>
      <c r="H75" s="127">
        <v>0</v>
      </c>
      <c r="I75" s="127"/>
      <c r="J75" s="130">
        <v>195</v>
      </c>
      <c r="K75" s="89"/>
      <c r="L75" s="89"/>
      <c r="M75" s="89"/>
    </row>
    <row r="76" spans="1:13" x14ac:dyDescent="0.25">
      <c r="A76" s="130">
        <v>198</v>
      </c>
      <c r="B76" s="89" t="s">
        <v>363</v>
      </c>
      <c r="C76" s="89" t="s">
        <v>359</v>
      </c>
      <c r="D76" s="89" t="s">
        <v>327</v>
      </c>
      <c r="E76" s="89" t="s">
        <v>328</v>
      </c>
      <c r="F76" s="89">
        <v>105</v>
      </c>
      <c r="G76" s="127">
        <v>0.8666666666666667</v>
      </c>
      <c r="H76" s="127">
        <v>0</v>
      </c>
      <c r="I76" s="127"/>
      <c r="J76" s="130">
        <v>198</v>
      </c>
      <c r="K76" s="89"/>
      <c r="L76" s="89"/>
      <c r="M76" s="89"/>
    </row>
    <row r="77" spans="1:13" x14ac:dyDescent="0.25">
      <c r="A77" s="130">
        <v>199</v>
      </c>
      <c r="B77" s="89" t="s">
        <v>364</v>
      </c>
      <c r="C77" s="89" t="s">
        <v>365</v>
      </c>
      <c r="D77" s="89" t="s">
        <v>366</v>
      </c>
      <c r="E77" s="89" t="s">
        <v>336</v>
      </c>
      <c r="F77" s="89">
        <v>713</v>
      </c>
      <c r="G77" s="127">
        <v>0.85483870967741937</v>
      </c>
      <c r="H77" s="127">
        <v>0</v>
      </c>
      <c r="I77" s="127"/>
      <c r="J77" s="130">
        <v>199</v>
      </c>
      <c r="K77" s="89"/>
      <c r="L77" s="89"/>
      <c r="M77" s="89"/>
    </row>
    <row r="78" spans="1:13" x14ac:dyDescent="0.25">
      <c r="A78" s="130">
        <v>200</v>
      </c>
      <c r="B78" s="89" t="s">
        <v>367</v>
      </c>
      <c r="C78" s="89" t="s">
        <v>365</v>
      </c>
      <c r="D78" s="89" t="s">
        <v>366</v>
      </c>
      <c r="E78" s="89" t="s">
        <v>336</v>
      </c>
      <c r="F78" s="89">
        <v>598</v>
      </c>
      <c r="G78" s="127">
        <v>0</v>
      </c>
      <c r="H78" s="127">
        <v>0.93023255813953487</v>
      </c>
      <c r="I78" s="127"/>
      <c r="J78" s="130">
        <v>200</v>
      </c>
      <c r="K78" s="89"/>
      <c r="L78" s="89"/>
      <c r="M78" s="89"/>
    </row>
    <row r="79" spans="1:13" x14ac:dyDescent="0.25">
      <c r="A79" s="130">
        <v>201</v>
      </c>
      <c r="B79" s="89" t="s">
        <v>299</v>
      </c>
      <c r="C79" s="89" t="s">
        <v>365</v>
      </c>
      <c r="D79" s="89" t="s">
        <v>366</v>
      </c>
      <c r="E79" s="89" t="s">
        <v>336</v>
      </c>
      <c r="F79" s="89">
        <v>526</v>
      </c>
      <c r="G79" s="127">
        <v>0.84361233480176212</v>
      </c>
      <c r="H79" s="127">
        <v>0</v>
      </c>
      <c r="I79" s="127"/>
      <c r="J79" s="130">
        <v>201</v>
      </c>
      <c r="K79" s="89"/>
      <c r="L79" s="89"/>
      <c r="M79" s="89"/>
    </row>
    <row r="80" spans="1:13" x14ac:dyDescent="0.25">
      <c r="A80" s="130">
        <v>203</v>
      </c>
      <c r="B80" s="89" t="s">
        <v>368</v>
      </c>
      <c r="C80" s="89" t="s">
        <v>365</v>
      </c>
      <c r="D80" s="89" t="s">
        <v>366</v>
      </c>
      <c r="E80" s="89" t="s">
        <v>336</v>
      </c>
      <c r="F80" s="89">
        <v>565</v>
      </c>
      <c r="G80" s="127">
        <v>0.88362919132149897</v>
      </c>
      <c r="H80" s="127">
        <v>0</v>
      </c>
      <c r="I80" s="127"/>
      <c r="J80" s="130">
        <v>203</v>
      </c>
      <c r="K80" s="89"/>
      <c r="L80" s="89"/>
      <c r="M80" s="89"/>
    </row>
    <row r="81" spans="1:13" x14ac:dyDescent="0.25">
      <c r="A81" s="130">
        <v>204</v>
      </c>
      <c r="B81" s="89" t="s">
        <v>369</v>
      </c>
      <c r="C81" s="89" t="s">
        <v>365</v>
      </c>
      <c r="D81" s="89" t="s">
        <v>366</v>
      </c>
      <c r="E81" s="89" t="s">
        <v>336</v>
      </c>
      <c r="F81" s="89">
        <v>649</v>
      </c>
      <c r="G81" s="127">
        <v>0.88600000000000001</v>
      </c>
      <c r="H81" s="127">
        <v>0</v>
      </c>
      <c r="I81" s="127"/>
      <c r="J81" s="130">
        <v>204</v>
      </c>
      <c r="K81" s="89"/>
      <c r="L81" s="89"/>
      <c r="M81" s="89"/>
    </row>
    <row r="82" spans="1:13" x14ac:dyDescent="0.25">
      <c r="A82" s="130">
        <v>205</v>
      </c>
      <c r="B82" s="89" t="s">
        <v>370</v>
      </c>
      <c r="C82" s="89" t="s">
        <v>365</v>
      </c>
      <c r="D82" s="89" t="s">
        <v>366</v>
      </c>
      <c r="E82" s="89" t="s">
        <v>336</v>
      </c>
      <c r="F82" s="89">
        <v>446</v>
      </c>
      <c r="G82" s="127">
        <v>0.84732824427480913</v>
      </c>
      <c r="H82" s="127">
        <v>0</v>
      </c>
      <c r="I82" s="127"/>
      <c r="J82" s="130">
        <v>205</v>
      </c>
      <c r="K82" s="89"/>
      <c r="L82" s="89"/>
      <c r="M82" s="89"/>
    </row>
    <row r="83" spans="1:13" x14ac:dyDescent="0.25">
      <c r="A83" s="130">
        <v>206</v>
      </c>
      <c r="B83" s="89" t="s">
        <v>371</v>
      </c>
      <c r="C83" s="89" t="s">
        <v>365</v>
      </c>
      <c r="D83" s="89" t="s">
        <v>366</v>
      </c>
      <c r="E83" s="89" t="s">
        <v>336</v>
      </c>
      <c r="F83" s="89">
        <v>416</v>
      </c>
      <c r="G83" s="127">
        <v>0.88271604938271608</v>
      </c>
      <c r="H83" s="127">
        <v>0</v>
      </c>
      <c r="I83" s="127"/>
      <c r="J83" s="130">
        <v>206</v>
      </c>
      <c r="K83" s="89"/>
      <c r="L83" s="89"/>
      <c r="M83" s="89"/>
    </row>
    <row r="84" spans="1:13" x14ac:dyDescent="0.25">
      <c r="A84" s="130">
        <v>207</v>
      </c>
      <c r="B84" s="89" t="s">
        <v>372</v>
      </c>
      <c r="C84" s="89" t="s">
        <v>365</v>
      </c>
      <c r="D84" s="89" t="s">
        <v>366</v>
      </c>
      <c r="E84" s="89" t="s">
        <v>336</v>
      </c>
      <c r="F84" s="89">
        <v>79</v>
      </c>
      <c r="G84" s="127">
        <v>0</v>
      </c>
      <c r="H84" s="127">
        <v>0</v>
      </c>
      <c r="I84" s="128">
        <v>0.82105263157894737</v>
      </c>
      <c r="J84" s="130">
        <v>207</v>
      </c>
      <c r="K84" s="89"/>
      <c r="L84" s="89"/>
      <c r="M84" s="89"/>
    </row>
    <row r="85" spans="1:13" x14ac:dyDescent="0.25">
      <c r="A85" s="130">
        <v>214</v>
      </c>
      <c r="B85" s="89" t="s">
        <v>301</v>
      </c>
      <c r="C85" s="89" t="s">
        <v>373</v>
      </c>
      <c r="D85" s="89" t="s">
        <v>366</v>
      </c>
      <c r="E85" s="89" t="s">
        <v>336</v>
      </c>
      <c r="F85" s="89">
        <v>26</v>
      </c>
      <c r="G85" s="127">
        <v>0.90322580645161288</v>
      </c>
      <c r="H85" s="127">
        <v>0</v>
      </c>
      <c r="I85" s="127"/>
      <c r="J85" s="130">
        <v>214</v>
      </c>
      <c r="K85" s="89"/>
      <c r="L85" s="89"/>
      <c r="M85" s="89"/>
    </row>
    <row r="86" spans="1:13" x14ac:dyDescent="0.25">
      <c r="A86" s="130">
        <v>217</v>
      </c>
      <c r="B86" s="89" t="s">
        <v>374</v>
      </c>
      <c r="C86" s="89" t="s">
        <v>375</v>
      </c>
      <c r="D86" s="89" t="s">
        <v>366</v>
      </c>
      <c r="E86" s="89" t="s">
        <v>328</v>
      </c>
      <c r="F86" s="129">
        <v>1111</v>
      </c>
      <c r="G86" s="127">
        <v>0.58750000000000002</v>
      </c>
      <c r="H86" s="127">
        <v>0.86868686868686873</v>
      </c>
      <c r="I86" s="127"/>
      <c r="J86" s="130">
        <v>217</v>
      </c>
      <c r="K86" s="89"/>
      <c r="L86" s="89"/>
      <c r="M86" s="89"/>
    </row>
    <row r="87" spans="1:13" x14ac:dyDescent="0.25">
      <c r="A87" s="130">
        <v>219</v>
      </c>
      <c r="B87" s="89" t="s">
        <v>376</v>
      </c>
      <c r="C87" s="89" t="s">
        <v>375</v>
      </c>
      <c r="D87" s="89" t="s">
        <v>366</v>
      </c>
      <c r="E87" s="89" t="s">
        <v>328</v>
      </c>
      <c r="F87" s="89">
        <v>863</v>
      </c>
      <c r="G87" s="127">
        <v>0</v>
      </c>
      <c r="H87" s="127">
        <v>0.87530266343825669</v>
      </c>
      <c r="I87" s="127"/>
      <c r="J87" s="130">
        <v>219</v>
      </c>
      <c r="K87" s="89"/>
      <c r="L87" s="89"/>
      <c r="M87" s="89"/>
    </row>
    <row r="88" spans="1:13" x14ac:dyDescent="0.25">
      <c r="A88" s="130">
        <v>220</v>
      </c>
      <c r="B88" s="89" t="s">
        <v>377</v>
      </c>
      <c r="C88" s="89" t="s">
        <v>375</v>
      </c>
      <c r="D88" s="89" t="s">
        <v>366</v>
      </c>
      <c r="E88" s="89" t="s">
        <v>328</v>
      </c>
      <c r="F88" s="129">
        <v>1009</v>
      </c>
      <c r="G88" s="127">
        <v>0</v>
      </c>
      <c r="H88" s="127">
        <v>0.86868686868686873</v>
      </c>
      <c r="I88" s="127"/>
      <c r="J88" s="130">
        <v>220</v>
      </c>
      <c r="K88" s="89"/>
      <c r="L88" s="89"/>
      <c r="M88" s="89"/>
    </row>
    <row r="89" spans="1:13" x14ac:dyDescent="0.25">
      <c r="A89" s="130">
        <v>224</v>
      </c>
      <c r="B89" s="89" t="s">
        <v>378</v>
      </c>
      <c r="C89" s="89" t="s">
        <v>375</v>
      </c>
      <c r="D89" s="89" t="s">
        <v>366</v>
      </c>
      <c r="E89" s="89" t="s">
        <v>328</v>
      </c>
      <c r="F89" s="129">
        <v>1025</v>
      </c>
      <c r="G89" s="127">
        <v>0.79529872673849167</v>
      </c>
      <c r="H89" s="127">
        <v>0</v>
      </c>
      <c r="I89" s="127"/>
      <c r="J89" s="130">
        <v>224</v>
      </c>
      <c r="K89" s="89"/>
      <c r="L89" s="89"/>
      <c r="M89" s="89"/>
    </row>
    <row r="90" spans="1:13" x14ac:dyDescent="0.25">
      <c r="A90" s="130">
        <v>246</v>
      </c>
      <c r="B90" s="89" t="s">
        <v>379</v>
      </c>
      <c r="C90" s="89" t="s">
        <v>375</v>
      </c>
      <c r="D90" s="89" t="s">
        <v>366</v>
      </c>
      <c r="E90" s="89" t="s">
        <v>328</v>
      </c>
      <c r="F90" s="89">
        <v>19</v>
      </c>
      <c r="G90" s="127">
        <v>1</v>
      </c>
      <c r="H90" s="127">
        <v>0</v>
      </c>
      <c r="I90" s="127"/>
      <c r="J90" s="130">
        <v>246</v>
      </c>
      <c r="K90" s="89"/>
      <c r="L90" s="89"/>
      <c r="M90" s="89"/>
    </row>
    <row r="91" spans="1:13" x14ac:dyDescent="0.25">
      <c r="A91" s="130">
        <v>252</v>
      </c>
      <c r="B91" s="89" t="s">
        <v>380</v>
      </c>
      <c r="C91" s="89" t="s">
        <v>375</v>
      </c>
      <c r="D91" s="89" t="s">
        <v>366</v>
      </c>
      <c r="E91" s="89" t="s">
        <v>328</v>
      </c>
      <c r="F91" s="89">
        <v>106</v>
      </c>
      <c r="G91" s="127">
        <v>0.81914893617021278</v>
      </c>
      <c r="H91" s="127">
        <v>0</v>
      </c>
      <c r="I91" s="127"/>
      <c r="J91" s="130">
        <v>252</v>
      </c>
      <c r="K91" s="89"/>
      <c r="L91" s="89"/>
      <c r="M91" s="89"/>
    </row>
    <row r="92" spans="1:13" x14ac:dyDescent="0.25">
      <c r="A92" s="130">
        <v>271</v>
      </c>
      <c r="B92" s="89" t="s">
        <v>381</v>
      </c>
      <c r="C92" s="89" t="s">
        <v>382</v>
      </c>
      <c r="D92" s="89" t="s">
        <v>366</v>
      </c>
      <c r="E92" s="89" t="s">
        <v>336</v>
      </c>
      <c r="F92" s="89">
        <v>13</v>
      </c>
      <c r="G92" s="127">
        <v>0.83333333333333337</v>
      </c>
      <c r="H92" s="127">
        <v>0</v>
      </c>
      <c r="I92" s="127"/>
      <c r="J92" s="130">
        <v>271</v>
      </c>
      <c r="K92" s="89"/>
      <c r="L92" s="89"/>
      <c r="M92" s="89"/>
    </row>
    <row r="93" spans="1:13" x14ac:dyDescent="0.25">
      <c r="A93" s="130">
        <v>275</v>
      </c>
      <c r="B93" s="89" t="s">
        <v>383</v>
      </c>
      <c r="C93" s="89" t="s">
        <v>382</v>
      </c>
      <c r="D93" s="89" t="s">
        <v>366</v>
      </c>
      <c r="E93" s="89" t="s">
        <v>336</v>
      </c>
      <c r="F93" s="89">
        <v>1</v>
      </c>
      <c r="G93" s="127">
        <v>1</v>
      </c>
      <c r="H93" s="127">
        <v>0</v>
      </c>
      <c r="I93" s="127"/>
      <c r="J93" s="130">
        <v>275</v>
      </c>
      <c r="K93" s="89"/>
      <c r="L93" s="89"/>
      <c r="M93" s="89"/>
    </row>
    <row r="94" spans="1:13" x14ac:dyDescent="0.25">
      <c r="A94" s="130">
        <v>279</v>
      </c>
      <c r="B94" s="89" t="s">
        <v>384</v>
      </c>
      <c r="C94" s="89" t="s">
        <v>385</v>
      </c>
      <c r="D94" s="89" t="s">
        <v>366</v>
      </c>
      <c r="E94" s="89" t="s">
        <v>328</v>
      </c>
      <c r="F94" s="129">
        <v>1864</v>
      </c>
      <c r="G94" s="127">
        <v>0</v>
      </c>
      <c r="H94" s="127">
        <v>0.86692650334075727</v>
      </c>
      <c r="I94" s="127"/>
      <c r="J94" s="130">
        <v>279</v>
      </c>
      <c r="K94" s="89"/>
      <c r="L94" s="89"/>
      <c r="M94" s="89"/>
    </row>
    <row r="95" spans="1:13" x14ac:dyDescent="0.25">
      <c r="A95" s="130">
        <v>283</v>
      </c>
      <c r="B95" s="89" t="s">
        <v>386</v>
      </c>
      <c r="C95" s="89" t="s">
        <v>385</v>
      </c>
      <c r="D95" s="89" t="s">
        <v>366</v>
      </c>
      <c r="E95" s="89" t="s">
        <v>328</v>
      </c>
      <c r="F95" s="129">
        <v>1204</v>
      </c>
      <c r="G95" s="127">
        <v>0</v>
      </c>
      <c r="H95" s="127">
        <v>0.86660175267770201</v>
      </c>
      <c r="I95" s="127"/>
      <c r="J95" s="130">
        <v>283</v>
      </c>
      <c r="K95" s="89"/>
      <c r="L95" s="89"/>
      <c r="M95" s="89"/>
    </row>
    <row r="96" spans="1:13" x14ac:dyDescent="0.25">
      <c r="A96" s="130">
        <v>286</v>
      </c>
      <c r="B96" s="89" t="s">
        <v>387</v>
      </c>
      <c r="C96" s="89" t="s">
        <v>385</v>
      </c>
      <c r="D96" s="89" t="s">
        <v>366</v>
      </c>
      <c r="E96" s="89" t="s">
        <v>328</v>
      </c>
      <c r="F96" s="89">
        <v>825</v>
      </c>
      <c r="G96" s="127">
        <v>0</v>
      </c>
      <c r="H96" s="127">
        <v>0.82475660639777471</v>
      </c>
      <c r="I96" s="127"/>
      <c r="J96" s="130">
        <v>286</v>
      </c>
      <c r="K96" s="89"/>
      <c r="L96" s="89"/>
      <c r="M96" s="89"/>
    </row>
    <row r="97" spans="1:13" x14ac:dyDescent="0.25">
      <c r="A97" s="130">
        <v>288</v>
      </c>
      <c r="B97" s="89" t="s">
        <v>388</v>
      </c>
      <c r="C97" s="89" t="s">
        <v>385</v>
      </c>
      <c r="D97" s="89" t="s">
        <v>366</v>
      </c>
      <c r="E97" s="89" t="s">
        <v>328</v>
      </c>
      <c r="F97" s="129">
        <v>1122</v>
      </c>
      <c r="G97" s="127">
        <v>0.80545774647887325</v>
      </c>
      <c r="H97" s="127">
        <v>0</v>
      </c>
      <c r="I97" s="127"/>
      <c r="J97" s="130">
        <v>288</v>
      </c>
      <c r="K97" s="89"/>
      <c r="L97" s="89"/>
      <c r="M97" s="89"/>
    </row>
    <row r="98" spans="1:13" x14ac:dyDescent="0.25">
      <c r="A98" s="130">
        <v>291</v>
      </c>
      <c r="B98" s="89" t="s">
        <v>389</v>
      </c>
      <c r="C98" s="89" t="s">
        <v>385</v>
      </c>
      <c r="D98" s="89" t="s">
        <v>366</v>
      </c>
      <c r="E98" s="89" t="s">
        <v>328</v>
      </c>
      <c r="F98" s="129">
        <v>1153</v>
      </c>
      <c r="G98" s="127">
        <v>0.84636614535418586</v>
      </c>
      <c r="H98" s="127">
        <v>0</v>
      </c>
      <c r="I98" s="127"/>
      <c r="J98" s="130">
        <v>291</v>
      </c>
      <c r="K98" s="89"/>
      <c r="L98" s="89"/>
      <c r="M98" s="89"/>
    </row>
    <row r="99" spans="1:13" x14ac:dyDescent="0.25">
      <c r="A99" s="130">
        <v>293</v>
      </c>
      <c r="B99" s="89" t="s">
        <v>390</v>
      </c>
      <c r="C99" s="89" t="s">
        <v>385</v>
      </c>
      <c r="D99" s="89" t="s">
        <v>366</v>
      </c>
      <c r="E99" s="89" t="s">
        <v>328</v>
      </c>
      <c r="F99" s="129">
        <v>1319</v>
      </c>
      <c r="G99" s="127">
        <v>0.86113537117903927</v>
      </c>
      <c r="H99" s="127">
        <v>0</v>
      </c>
      <c r="I99" s="127"/>
      <c r="J99" s="130">
        <v>293</v>
      </c>
      <c r="K99" s="89"/>
      <c r="L99" s="89"/>
      <c r="M99" s="89"/>
    </row>
    <row r="100" spans="1:13" x14ac:dyDescent="0.25">
      <c r="A100" s="130">
        <v>296</v>
      </c>
      <c r="B100" s="89" t="s">
        <v>391</v>
      </c>
      <c r="C100" s="89" t="s">
        <v>385</v>
      </c>
      <c r="D100" s="89" t="s">
        <v>366</v>
      </c>
      <c r="E100" s="89" t="s">
        <v>328</v>
      </c>
      <c r="F100" s="89">
        <v>614</v>
      </c>
      <c r="G100" s="127">
        <v>0.80279232111692844</v>
      </c>
      <c r="H100" s="127">
        <v>0</v>
      </c>
      <c r="I100" s="127"/>
      <c r="J100" s="130">
        <v>296</v>
      </c>
      <c r="K100" s="89"/>
      <c r="L100" s="89"/>
      <c r="M100" s="89"/>
    </row>
    <row r="101" spans="1:13" x14ac:dyDescent="0.25">
      <c r="A101" s="130">
        <v>301</v>
      </c>
      <c r="B101" s="89" t="s">
        <v>287</v>
      </c>
      <c r="C101" s="89" t="s">
        <v>385</v>
      </c>
      <c r="D101" s="89" t="s">
        <v>366</v>
      </c>
      <c r="E101" s="89" t="s">
        <v>328</v>
      </c>
      <c r="F101" s="89">
        <v>590</v>
      </c>
      <c r="G101" s="127">
        <v>0.82352941176470584</v>
      </c>
      <c r="H101" s="127">
        <v>0</v>
      </c>
      <c r="I101" s="127"/>
      <c r="J101" s="130">
        <v>301</v>
      </c>
      <c r="K101" s="89"/>
      <c r="L101" s="89"/>
      <c r="M101" s="89"/>
    </row>
    <row r="102" spans="1:13" x14ac:dyDescent="0.25">
      <c r="A102" s="130">
        <v>305</v>
      </c>
      <c r="B102" s="89" t="s">
        <v>392</v>
      </c>
      <c r="C102" s="89" t="s">
        <v>385</v>
      </c>
      <c r="D102" s="89" t="s">
        <v>366</v>
      </c>
      <c r="E102" s="89" t="s">
        <v>328</v>
      </c>
      <c r="F102" s="129">
        <v>1118</v>
      </c>
      <c r="G102" s="127">
        <v>0.8470705064548163</v>
      </c>
      <c r="H102" s="127">
        <v>0</v>
      </c>
      <c r="I102" s="127"/>
      <c r="J102" s="130">
        <v>305</v>
      </c>
      <c r="K102" s="89"/>
      <c r="L102" s="89"/>
      <c r="M102" s="89"/>
    </row>
    <row r="103" spans="1:13" x14ac:dyDescent="0.25">
      <c r="A103" s="130">
        <v>310</v>
      </c>
      <c r="B103" s="89" t="s">
        <v>393</v>
      </c>
      <c r="C103" s="89" t="s">
        <v>385</v>
      </c>
      <c r="D103" s="89" t="s">
        <v>366</v>
      </c>
      <c r="E103" s="89" t="s">
        <v>328</v>
      </c>
      <c r="F103" s="89">
        <v>557</v>
      </c>
      <c r="G103" s="127">
        <v>0.8270042194092827</v>
      </c>
      <c r="H103" s="127">
        <v>0</v>
      </c>
      <c r="I103" s="127"/>
      <c r="J103" s="130">
        <v>310</v>
      </c>
      <c r="K103" s="89"/>
      <c r="L103" s="89"/>
      <c r="M103" s="89"/>
    </row>
    <row r="104" spans="1:13" x14ac:dyDescent="0.25">
      <c r="A104" s="130">
        <v>313</v>
      </c>
      <c r="B104" s="89" t="s">
        <v>394</v>
      </c>
      <c r="C104" s="89" t="s">
        <v>385</v>
      </c>
      <c r="D104" s="89" t="s">
        <v>366</v>
      </c>
      <c r="E104" s="89" t="s">
        <v>328</v>
      </c>
      <c r="F104" s="129">
        <v>1200</v>
      </c>
      <c r="G104" s="127">
        <v>0.8587257617728532</v>
      </c>
      <c r="H104" s="127">
        <v>0</v>
      </c>
      <c r="I104" s="127"/>
      <c r="J104" s="130">
        <v>313</v>
      </c>
      <c r="K104" s="89"/>
      <c r="L104" s="89"/>
      <c r="M104" s="89"/>
    </row>
    <row r="105" spans="1:13" x14ac:dyDescent="0.25">
      <c r="A105" s="130">
        <v>315</v>
      </c>
      <c r="B105" s="89" t="s">
        <v>395</v>
      </c>
      <c r="C105" s="89" t="s">
        <v>385</v>
      </c>
      <c r="D105" s="89" t="s">
        <v>366</v>
      </c>
      <c r="E105" s="89" t="s">
        <v>328</v>
      </c>
      <c r="F105" s="89">
        <v>550</v>
      </c>
      <c r="G105" s="127">
        <v>0.80722891566265065</v>
      </c>
      <c r="H105" s="127">
        <v>0</v>
      </c>
      <c r="I105" s="127"/>
      <c r="J105" s="130">
        <v>315</v>
      </c>
      <c r="K105" s="89"/>
      <c r="L105" s="89"/>
      <c r="M105" s="89"/>
    </row>
    <row r="106" spans="1:13" x14ac:dyDescent="0.25">
      <c r="A106" s="130">
        <v>319</v>
      </c>
      <c r="B106" s="89" t="s">
        <v>396</v>
      </c>
      <c r="C106" s="89" t="s">
        <v>385</v>
      </c>
      <c r="D106" s="89" t="s">
        <v>366</v>
      </c>
      <c r="E106" s="89" t="s">
        <v>328</v>
      </c>
      <c r="F106" s="89">
        <v>934</v>
      </c>
      <c r="G106" s="127">
        <v>0.86352657004830913</v>
      </c>
      <c r="H106" s="127">
        <v>0</v>
      </c>
      <c r="I106" s="127"/>
      <c r="J106" s="130">
        <v>319</v>
      </c>
      <c r="K106" s="89"/>
      <c r="L106" s="89"/>
      <c r="M106" s="89"/>
    </row>
    <row r="107" spans="1:13" x14ac:dyDescent="0.25">
      <c r="A107" s="130">
        <v>320</v>
      </c>
      <c r="B107" s="89" t="s">
        <v>397</v>
      </c>
      <c r="C107" s="89" t="s">
        <v>385</v>
      </c>
      <c r="D107" s="89" t="s">
        <v>366</v>
      </c>
      <c r="E107" s="89" t="s">
        <v>328</v>
      </c>
      <c r="F107" s="89">
        <v>855</v>
      </c>
      <c r="G107" s="127">
        <v>0.79578947368421049</v>
      </c>
      <c r="H107" s="127">
        <v>0</v>
      </c>
      <c r="I107" s="127"/>
      <c r="J107" s="130">
        <v>320</v>
      </c>
      <c r="K107" s="89"/>
      <c r="L107" s="89"/>
      <c r="M107" s="89"/>
    </row>
    <row r="108" spans="1:13" x14ac:dyDescent="0.25">
      <c r="A108" s="130">
        <v>326</v>
      </c>
      <c r="B108" s="89" t="s">
        <v>398</v>
      </c>
      <c r="C108" s="89" t="s">
        <v>385</v>
      </c>
      <c r="D108" s="89" t="s">
        <v>366</v>
      </c>
      <c r="E108" s="89" t="s">
        <v>328</v>
      </c>
      <c r="F108" s="89">
        <v>609</v>
      </c>
      <c r="G108" s="127">
        <v>0.84778012684989434</v>
      </c>
      <c r="H108" s="127">
        <v>0</v>
      </c>
      <c r="I108" s="127"/>
      <c r="J108" s="130">
        <v>326</v>
      </c>
      <c r="K108" s="89"/>
      <c r="L108" s="89"/>
      <c r="M108" s="89"/>
    </row>
    <row r="109" spans="1:13" x14ac:dyDescent="0.25">
      <c r="A109" s="130">
        <v>329</v>
      </c>
      <c r="B109" s="89" t="s">
        <v>399</v>
      </c>
      <c r="C109" s="89" t="s">
        <v>385</v>
      </c>
      <c r="D109" s="89" t="s">
        <v>366</v>
      </c>
      <c r="E109" s="89" t="s">
        <v>328</v>
      </c>
      <c r="F109" s="89">
        <v>628</v>
      </c>
      <c r="G109" s="127">
        <v>0.62779156327543428</v>
      </c>
      <c r="H109" s="127">
        <v>0.86792452830188682</v>
      </c>
      <c r="I109" s="127"/>
      <c r="J109" s="130">
        <v>329</v>
      </c>
      <c r="K109" s="89"/>
      <c r="L109" s="89"/>
      <c r="M109" s="89"/>
    </row>
    <row r="110" spans="1:13" x14ac:dyDescent="0.25">
      <c r="A110" s="130">
        <v>332</v>
      </c>
      <c r="B110" s="89" t="s">
        <v>293</v>
      </c>
      <c r="C110" s="89" t="s">
        <v>385</v>
      </c>
      <c r="D110" s="89" t="s">
        <v>366</v>
      </c>
      <c r="E110" s="89" t="s">
        <v>328</v>
      </c>
      <c r="F110" s="89">
        <v>576</v>
      </c>
      <c r="G110" s="127">
        <v>0.82912621359223304</v>
      </c>
      <c r="H110" s="127">
        <v>0</v>
      </c>
      <c r="I110" s="127"/>
      <c r="J110" s="130">
        <v>332</v>
      </c>
      <c r="K110" s="89"/>
      <c r="L110" s="89"/>
      <c r="M110" s="89"/>
    </row>
    <row r="111" spans="1:13" x14ac:dyDescent="0.25">
      <c r="A111" s="130">
        <v>369</v>
      </c>
      <c r="B111" s="89" t="s">
        <v>400</v>
      </c>
      <c r="C111" s="89" t="s">
        <v>401</v>
      </c>
      <c r="D111" s="89" t="s">
        <v>366</v>
      </c>
      <c r="E111" s="89" t="s">
        <v>336</v>
      </c>
      <c r="F111" s="89">
        <v>20</v>
      </c>
      <c r="G111" s="127">
        <v>0.875</v>
      </c>
      <c r="H111" s="127">
        <v>0</v>
      </c>
      <c r="I111" s="127"/>
      <c r="J111" s="130">
        <v>369</v>
      </c>
      <c r="K111" s="89"/>
      <c r="L111" s="89"/>
      <c r="M111" s="89"/>
    </row>
    <row r="112" spans="1:13" x14ac:dyDescent="0.25">
      <c r="A112" s="130">
        <v>372</v>
      </c>
      <c r="B112" s="89" t="s">
        <v>402</v>
      </c>
      <c r="C112" s="89" t="s">
        <v>403</v>
      </c>
      <c r="D112" s="89" t="s">
        <v>366</v>
      </c>
      <c r="E112" s="89" t="s">
        <v>336</v>
      </c>
      <c r="F112" s="89">
        <v>588</v>
      </c>
      <c r="G112" s="127">
        <v>0.89447236180904521</v>
      </c>
      <c r="H112" s="127">
        <v>0</v>
      </c>
      <c r="I112" s="127"/>
      <c r="J112" s="130">
        <v>372</v>
      </c>
      <c r="K112" s="89"/>
      <c r="L112" s="89"/>
      <c r="M112" s="89"/>
    </row>
    <row r="113" spans="1:13" x14ac:dyDescent="0.25">
      <c r="A113" s="130">
        <v>374</v>
      </c>
      <c r="B113" s="89" t="s">
        <v>404</v>
      </c>
      <c r="C113" s="89" t="s">
        <v>403</v>
      </c>
      <c r="D113" s="89" t="s">
        <v>366</v>
      </c>
      <c r="E113" s="89" t="s">
        <v>336</v>
      </c>
      <c r="F113" s="89">
        <v>437</v>
      </c>
      <c r="G113" s="127">
        <v>0.80804953560371517</v>
      </c>
      <c r="H113" s="127">
        <v>0</v>
      </c>
      <c r="I113" s="127"/>
      <c r="J113" s="130">
        <v>374</v>
      </c>
      <c r="K113" s="89"/>
      <c r="L113" s="89"/>
      <c r="M113" s="89"/>
    </row>
    <row r="114" spans="1:13" x14ac:dyDescent="0.25">
      <c r="A114" s="130">
        <v>377</v>
      </c>
      <c r="B114" s="89" t="s">
        <v>405</v>
      </c>
      <c r="C114" s="89" t="s">
        <v>403</v>
      </c>
      <c r="D114" s="89" t="s">
        <v>366</v>
      </c>
      <c r="E114" s="89" t="s">
        <v>336</v>
      </c>
      <c r="F114" s="89">
        <v>29</v>
      </c>
      <c r="G114" s="127">
        <v>0.97435897435897434</v>
      </c>
      <c r="H114" s="127">
        <v>0</v>
      </c>
      <c r="I114" s="127"/>
      <c r="J114" s="130">
        <v>377</v>
      </c>
      <c r="K114" s="89"/>
      <c r="L114" s="89"/>
      <c r="M114" s="89"/>
    </row>
    <row r="115" spans="1:13" x14ac:dyDescent="0.25">
      <c r="A115" s="130">
        <v>379</v>
      </c>
      <c r="B115" s="89" t="s">
        <v>406</v>
      </c>
      <c r="C115" s="89" t="s">
        <v>407</v>
      </c>
      <c r="D115" s="89" t="s">
        <v>408</v>
      </c>
      <c r="E115" s="89" t="s">
        <v>4871</v>
      </c>
      <c r="F115" s="89">
        <v>672</v>
      </c>
      <c r="G115" s="127">
        <v>0</v>
      </c>
      <c r="H115" s="127">
        <v>0.86494688922610019</v>
      </c>
      <c r="I115" s="127"/>
      <c r="J115" s="130">
        <v>379</v>
      </c>
      <c r="K115" s="89"/>
      <c r="L115" s="89"/>
      <c r="M115" s="89"/>
    </row>
    <row r="116" spans="1:13" x14ac:dyDescent="0.25">
      <c r="A116" s="130">
        <v>380</v>
      </c>
      <c r="B116" s="89" t="s">
        <v>409</v>
      </c>
      <c r="C116" s="89" t="s">
        <v>407</v>
      </c>
      <c r="D116" s="89" t="s">
        <v>408</v>
      </c>
      <c r="E116" s="89" t="s">
        <v>4871</v>
      </c>
      <c r="F116" s="89">
        <v>346</v>
      </c>
      <c r="G116" s="127">
        <v>0.91496598639455784</v>
      </c>
      <c r="H116" s="127">
        <v>0</v>
      </c>
      <c r="I116" s="127"/>
      <c r="J116" s="130">
        <v>380</v>
      </c>
      <c r="K116" s="89"/>
      <c r="L116" s="89"/>
      <c r="M116" s="89"/>
    </row>
    <row r="117" spans="1:13" x14ac:dyDescent="0.25">
      <c r="A117" s="130">
        <v>381</v>
      </c>
      <c r="B117" s="89" t="s">
        <v>410</v>
      </c>
      <c r="C117" s="89" t="s">
        <v>407</v>
      </c>
      <c r="D117" s="89" t="s">
        <v>408</v>
      </c>
      <c r="E117" s="89" t="s">
        <v>4871</v>
      </c>
      <c r="F117" s="89">
        <v>148</v>
      </c>
      <c r="G117" s="127">
        <v>0.8848920863309353</v>
      </c>
      <c r="H117" s="127">
        <v>0</v>
      </c>
      <c r="I117" s="127"/>
      <c r="J117" s="130">
        <v>381</v>
      </c>
      <c r="K117" s="89"/>
      <c r="L117" s="89"/>
      <c r="M117" s="89"/>
    </row>
    <row r="118" spans="1:13" x14ac:dyDescent="0.25">
      <c r="A118" s="130">
        <v>383</v>
      </c>
      <c r="B118" s="89" t="s">
        <v>411</v>
      </c>
      <c r="C118" s="89" t="s">
        <v>407</v>
      </c>
      <c r="D118" s="89" t="s">
        <v>408</v>
      </c>
      <c r="E118" s="89" t="s">
        <v>4871</v>
      </c>
      <c r="F118" s="89">
        <v>74</v>
      </c>
      <c r="G118" s="127">
        <v>0</v>
      </c>
      <c r="H118" s="127">
        <v>0</v>
      </c>
      <c r="I118" s="128">
        <v>0.84911003236245952</v>
      </c>
      <c r="J118" s="130">
        <v>383</v>
      </c>
      <c r="K118" s="89"/>
      <c r="L118" s="89"/>
      <c r="M118" s="89"/>
    </row>
    <row r="119" spans="1:13" x14ac:dyDescent="0.25">
      <c r="A119" s="130">
        <v>384</v>
      </c>
      <c r="B119" s="89" t="s">
        <v>412</v>
      </c>
      <c r="C119" s="89" t="s">
        <v>413</v>
      </c>
      <c r="D119" s="89" t="s">
        <v>408</v>
      </c>
      <c r="E119" s="89" t="s">
        <v>4871</v>
      </c>
      <c r="F119" s="89">
        <v>516</v>
      </c>
      <c r="G119" s="127">
        <v>0</v>
      </c>
      <c r="H119" s="127">
        <v>0.87234042553191493</v>
      </c>
      <c r="I119" s="127"/>
      <c r="J119" s="130">
        <v>384</v>
      </c>
      <c r="K119" s="89"/>
      <c r="L119" s="89"/>
      <c r="M119" s="89"/>
    </row>
    <row r="120" spans="1:13" x14ac:dyDescent="0.25">
      <c r="A120" s="130">
        <v>386</v>
      </c>
      <c r="B120" s="89" t="s">
        <v>414</v>
      </c>
      <c r="C120" s="89" t="s">
        <v>413</v>
      </c>
      <c r="D120" s="89" t="s">
        <v>408</v>
      </c>
      <c r="E120" s="89" t="s">
        <v>4871</v>
      </c>
      <c r="F120" s="89">
        <v>597</v>
      </c>
      <c r="G120" s="127">
        <v>0.86085343228200373</v>
      </c>
      <c r="H120" s="127">
        <v>0</v>
      </c>
      <c r="I120" s="127"/>
      <c r="J120" s="130">
        <v>386</v>
      </c>
      <c r="K120" s="89"/>
      <c r="L120" s="89"/>
      <c r="M120" s="89"/>
    </row>
    <row r="121" spans="1:13" x14ac:dyDescent="0.25">
      <c r="A121" s="130">
        <v>387</v>
      </c>
      <c r="B121" s="130" t="s">
        <v>415</v>
      </c>
      <c r="C121" s="130" t="s">
        <v>413</v>
      </c>
      <c r="D121" s="130" t="s">
        <v>408</v>
      </c>
      <c r="E121" s="89" t="s">
        <v>4871</v>
      </c>
      <c r="F121" s="130">
        <v>39</v>
      </c>
      <c r="G121" s="131">
        <v>0.83333333333333337</v>
      </c>
      <c r="H121" s="131">
        <v>0</v>
      </c>
      <c r="I121" s="131"/>
      <c r="J121" s="130">
        <v>387</v>
      </c>
      <c r="K121" s="89"/>
      <c r="L121" s="89"/>
      <c r="M121" s="89"/>
    </row>
    <row r="122" spans="1:13" x14ac:dyDescent="0.25">
      <c r="A122" s="130">
        <v>396</v>
      </c>
      <c r="B122" s="89" t="s">
        <v>416</v>
      </c>
      <c r="C122" s="89" t="s">
        <v>417</v>
      </c>
      <c r="D122" s="89" t="s">
        <v>408</v>
      </c>
      <c r="E122" s="89" t="s">
        <v>4871</v>
      </c>
      <c r="F122" s="89">
        <v>667</v>
      </c>
      <c r="G122" s="127">
        <v>0</v>
      </c>
      <c r="H122" s="127">
        <v>0.89458272327964861</v>
      </c>
      <c r="I122" s="127"/>
      <c r="J122" s="130">
        <v>396</v>
      </c>
      <c r="K122" s="89"/>
      <c r="L122" s="89"/>
      <c r="M122" s="89"/>
    </row>
    <row r="123" spans="1:13" x14ac:dyDescent="0.25">
      <c r="A123" s="130">
        <v>399</v>
      </c>
      <c r="B123" s="89" t="s">
        <v>418</v>
      </c>
      <c r="C123" s="89" t="s">
        <v>417</v>
      </c>
      <c r="D123" s="89" t="s">
        <v>408</v>
      </c>
      <c r="E123" s="89" t="s">
        <v>4871</v>
      </c>
      <c r="F123" s="89">
        <v>866</v>
      </c>
      <c r="G123" s="127">
        <v>0</v>
      </c>
      <c r="H123" s="127">
        <v>0.92248062015503873</v>
      </c>
      <c r="I123" s="127"/>
      <c r="J123" s="130">
        <v>399</v>
      </c>
      <c r="K123" s="89"/>
      <c r="L123" s="89"/>
      <c r="M123" s="89"/>
    </row>
    <row r="124" spans="1:13" x14ac:dyDescent="0.25">
      <c r="A124" s="130">
        <v>400</v>
      </c>
      <c r="B124" s="89" t="s">
        <v>419</v>
      </c>
      <c r="C124" s="89" t="s">
        <v>417</v>
      </c>
      <c r="D124" s="89" t="s">
        <v>408</v>
      </c>
      <c r="E124" s="89" t="s">
        <v>4871</v>
      </c>
      <c r="F124" s="129">
        <v>1007</v>
      </c>
      <c r="G124" s="127">
        <v>0.81666666666666665</v>
      </c>
      <c r="H124" s="127">
        <v>0</v>
      </c>
      <c r="I124" s="127"/>
      <c r="J124" s="130">
        <v>400</v>
      </c>
      <c r="K124" s="89"/>
      <c r="L124" s="89"/>
      <c r="M124" s="89"/>
    </row>
    <row r="125" spans="1:13" x14ac:dyDescent="0.25">
      <c r="A125" s="130">
        <v>401</v>
      </c>
      <c r="B125" s="89" t="s">
        <v>420</v>
      </c>
      <c r="C125" s="89" t="s">
        <v>417</v>
      </c>
      <c r="D125" s="89" t="s">
        <v>408</v>
      </c>
      <c r="E125" s="89" t="s">
        <v>4871</v>
      </c>
      <c r="F125" s="89">
        <v>871</v>
      </c>
      <c r="G125" s="127">
        <v>0.86370157819225246</v>
      </c>
      <c r="H125" s="127">
        <v>0</v>
      </c>
      <c r="I125" s="127"/>
      <c r="J125" s="130">
        <v>401</v>
      </c>
      <c r="K125" s="89"/>
      <c r="L125" s="89"/>
      <c r="M125" s="89"/>
    </row>
    <row r="126" spans="1:13" x14ac:dyDescent="0.25">
      <c r="A126" s="130">
        <v>403</v>
      </c>
      <c r="B126" s="89" t="s">
        <v>421</v>
      </c>
      <c r="C126" s="89" t="s">
        <v>417</v>
      </c>
      <c r="D126" s="89" t="s">
        <v>408</v>
      </c>
      <c r="E126" s="89" t="s">
        <v>4871</v>
      </c>
      <c r="F126" s="89">
        <v>681</v>
      </c>
      <c r="G126" s="127">
        <v>0.92038216560509556</v>
      </c>
      <c r="H126" s="127">
        <v>0</v>
      </c>
      <c r="I126" s="127"/>
      <c r="J126" s="130">
        <v>403</v>
      </c>
      <c r="K126" s="89"/>
      <c r="L126" s="89"/>
      <c r="M126" s="89"/>
    </row>
    <row r="127" spans="1:13" x14ac:dyDescent="0.25">
      <c r="A127" s="130">
        <v>405</v>
      </c>
      <c r="B127" s="89" t="s">
        <v>422</v>
      </c>
      <c r="C127" s="89" t="s">
        <v>417</v>
      </c>
      <c r="D127" s="89" t="s">
        <v>408</v>
      </c>
      <c r="E127" s="89" t="s">
        <v>4871</v>
      </c>
      <c r="F127" s="89">
        <v>601</v>
      </c>
      <c r="G127" s="127">
        <v>0.92992424242424243</v>
      </c>
      <c r="H127" s="127">
        <v>0</v>
      </c>
      <c r="I127" s="127"/>
      <c r="J127" s="130">
        <v>405</v>
      </c>
      <c r="K127" s="89"/>
      <c r="L127" s="89"/>
      <c r="M127" s="89"/>
    </row>
    <row r="128" spans="1:13" x14ac:dyDescent="0.25">
      <c r="A128" s="130">
        <v>406</v>
      </c>
      <c r="B128" s="89" t="s">
        <v>423</v>
      </c>
      <c r="C128" s="89" t="s">
        <v>417</v>
      </c>
      <c r="D128" s="89" t="s">
        <v>408</v>
      </c>
      <c r="E128" s="89" t="s">
        <v>4871</v>
      </c>
      <c r="F128" s="89">
        <v>841</v>
      </c>
      <c r="G128" s="127">
        <v>0.84672619047619047</v>
      </c>
      <c r="H128" s="127">
        <v>0</v>
      </c>
      <c r="I128" s="127"/>
      <c r="J128" s="130">
        <v>406</v>
      </c>
      <c r="K128" s="89"/>
      <c r="L128" s="89"/>
      <c r="M128" s="89"/>
    </row>
    <row r="129" spans="1:13" x14ac:dyDescent="0.25">
      <c r="A129" s="130">
        <v>407</v>
      </c>
      <c r="B129" s="89" t="s">
        <v>424</v>
      </c>
      <c r="C129" s="89" t="s">
        <v>417</v>
      </c>
      <c r="D129" s="89" t="s">
        <v>408</v>
      </c>
      <c r="E129" s="89" t="s">
        <v>4871</v>
      </c>
      <c r="F129" s="89">
        <v>461</v>
      </c>
      <c r="G129" s="127">
        <v>0.85373134328358213</v>
      </c>
      <c r="H129" s="127">
        <v>0</v>
      </c>
      <c r="I129" s="127"/>
      <c r="J129" s="130">
        <v>407</v>
      </c>
      <c r="K129" s="89"/>
      <c r="L129" s="89"/>
      <c r="M129" s="89"/>
    </row>
    <row r="130" spans="1:13" x14ac:dyDescent="0.25">
      <c r="A130" s="130">
        <v>408</v>
      </c>
      <c r="B130" s="89" t="s">
        <v>425</v>
      </c>
      <c r="C130" s="89" t="s">
        <v>417</v>
      </c>
      <c r="D130" s="89" t="s">
        <v>408</v>
      </c>
      <c r="E130" s="89" t="s">
        <v>4871</v>
      </c>
      <c r="F130" s="129">
        <v>1069</v>
      </c>
      <c r="G130" s="127">
        <v>0.88538380651945325</v>
      </c>
      <c r="H130" s="127">
        <v>0</v>
      </c>
      <c r="I130" s="127"/>
      <c r="J130" s="130">
        <v>408</v>
      </c>
      <c r="K130" s="89"/>
      <c r="L130" s="89"/>
      <c r="M130" s="89"/>
    </row>
    <row r="131" spans="1:13" x14ac:dyDescent="0.25">
      <c r="A131" s="130">
        <v>410</v>
      </c>
      <c r="B131" s="89" t="s">
        <v>426</v>
      </c>
      <c r="C131" s="89" t="s">
        <v>417</v>
      </c>
      <c r="D131" s="89" t="s">
        <v>408</v>
      </c>
      <c r="E131" s="89" t="s">
        <v>4871</v>
      </c>
      <c r="F131" s="89">
        <v>596</v>
      </c>
      <c r="G131" s="127">
        <v>0.88446969696969702</v>
      </c>
      <c r="H131" s="127">
        <v>0</v>
      </c>
      <c r="I131" s="127"/>
      <c r="J131" s="130">
        <v>410</v>
      </c>
      <c r="K131" s="89"/>
      <c r="L131" s="89"/>
      <c r="M131" s="89"/>
    </row>
    <row r="132" spans="1:13" x14ac:dyDescent="0.25">
      <c r="A132" s="130">
        <v>411</v>
      </c>
      <c r="B132" s="89" t="s">
        <v>427</v>
      </c>
      <c r="C132" s="89" t="s">
        <v>417</v>
      </c>
      <c r="D132" s="89" t="s">
        <v>408</v>
      </c>
      <c r="E132" s="89" t="s">
        <v>4871</v>
      </c>
      <c r="F132" s="89">
        <v>629</v>
      </c>
      <c r="G132" s="127">
        <v>0.8972868217054264</v>
      </c>
      <c r="H132" s="127">
        <v>0</v>
      </c>
      <c r="I132" s="127"/>
      <c r="J132" s="130">
        <v>411</v>
      </c>
      <c r="K132" s="89"/>
      <c r="L132" s="89"/>
      <c r="M132" s="89"/>
    </row>
    <row r="133" spans="1:13" x14ac:dyDescent="0.25">
      <c r="A133" s="130">
        <v>413</v>
      </c>
      <c r="B133" s="89" t="s">
        <v>428</v>
      </c>
      <c r="C133" s="89" t="s">
        <v>417</v>
      </c>
      <c r="D133" s="89" t="s">
        <v>408</v>
      </c>
      <c r="E133" s="89" t="s">
        <v>4871</v>
      </c>
      <c r="F133" s="89">
        <v>263</v>
      </c>
      <c r="G133" s="127">
        <v>0.84862385321100919</v>
      </c>
      <c r="H133" s="127">
        <v>0</v>
      </c>
      <c r="I133" s="127"/>
      <c r="J133" s="130">
        <v>413</v>
      </c>
      <c r="K133" s="89"/>
      <c r="L133" s="89"/>
      <c r="M133" s="89"/>
    </row>
    <row r="134" spans="1:13" x14ac:dyDescent="0.25">
      <c r="A134" s="130">
        <v>416</v>
      </c>
      <c r="B134" s="89" t="s">
        <v>429</v>
      </c>
      <c r="C134" s="89" t="s">
        <v>417</v>
      </c>
      <c r="D134" s="89" t="s">
        <v>408</v>
      </c>
      <c r="E134" s="89" t="s">
        <v>4871</v>
      </c>
      <c r="F134" s="89">
        <v>730</v>
      </c>
      <c r="G134" s="127">
        <v>0.8557377049180328</v>
      </c>
      <c r="H134" s="127">
        <v>0</v>
      </c>
      <c r="I134" s="127"/>
      <c r="J134" s="130">
        <v>416</v>
      </c>
      <c r="K134" s="89"/>
      <c r="L134" s="89"/>
      <c r="M134" s="89"/>
    </row>
    <row r="135" spans="1:13" x14ac:dyDescent="0.25">
      <c r="A135" s="130">
        <v>417</v>
      </c>
      <c r="B135" s="89" t="s">
        <v>430</v>
      </c>
      <c r="C135" s="89" t="s">
        <v>417</v>
      </c>
      <c r="D135" s="89" t="s">
        <v>408</v>
      </c>
      <c r="E135" s="89" t="s">
        <v>4871</v>
      </c>
      <c r="F135" s="89">
        <v>806</v>
      </c>
      <c r="G135" s="127">
        <v>0.81329561527581329</v>
      </c>
      <c r="H135" s="127">
        <v>0</v>
      </c>
      <c r="I135" s="127"/>
      <c r="J135" s="130">
        <v>417</v>
      </c>
      <c r="K135" s="89"/>
      <c r="L135" s="89"/>
      <c r="M135" s="89"/>
    </row>
    <row r="136" spans="1:13" x14ac:dyDescent="0.25">
      <c r="A136" s="130">
        <v>418</v>
      </c>
      <c r="B136" s="89" t="s">
        <v>431</v>
      </c>
      <c r="C136" s="89" t="s">
        <v>417</v>
      </c>
      <c r="D136" s="89" t="s">
        <v>408</v>
      </c>
      <c r="E136" s="89" t="s">
        <v>4871</v>
      </c>
      <c r="F136" s="129">
        <v>1078</v>
      </c>
      <c r="G136" s="127">
        <v>0.86850152905198774</v>
      </c>
      <c r="H136" s="127">
        <v>0</v>
      </c>
      <c r="I136" s="127"/>
      <c r="J136" s="130">
        <v>418</v>
      </c>
      <c r="K136" s="89"/>
      <c r="L136" s="89"/>
      <c r="M136" s="89"/>
    </row>
    <row r="137" spans="1:13" x14ac:dyDescent="0.25">
      <c r="A137" s="130">
        <v>419</v>
      </c>
      <c r="B137" s="89" t="s">
        <v>432</v>
      </c>
      <c r="C137" s="89" t="s">
        <v>417</v>
      </c>
      <c r="D137" s="89" t="s">
        <v>408</v>
      </c>
      <c r="E137" s="89" t="s">
        <v>4871</v>
      </c>
      <c r="F137" s="89">
        <v>670</v>
      </c>
      <c r="G137" s="127">
        <v>0.93408662900188322</v>
      </c>
      <c r="H137" s="127">
        <v>0</v>
      </c>
      <c r="I137" s="127"/>
      <c r="J137" s="130">
        <v>419</v>
      </c>
      <c r="K137" s="89"/>
      <c r="L137" s="89"/>
      <c r="M137" s="89"/>
    </row>
    <row r="138" spans="1:13" x14ac:dyDescent="0.25">
      <c r="A138" s="130">
        <v>420</v>
      </c>
      <c r="B138" s="89" t="s">
        <v>433</v>
      </c>
      <c r="C138" s="89" t="s">
        <v>417</v>
      </c>
      <c r="D138" s="89" t="s">
        <v>408</v>
      </c>
      <c r="E138" s="89" t="s">
        <v>4871</v>
      </c>
      <c r="F138" s="129">
        <v>1588</v>
      </c>
      <c r="G138" s="127">
        <v>0.86771300448430488</v>
      </c>
      <c r="H138" s="127">
        <v>0</v>
      </c>
      <c r="I138" s="127"/>
      <c r="J138" s="130">
        <v>420</v>
      </c>
      <c r="K138" s="89"/>
      <c r="L138" s="89"/>
      <c r="M138" s="89"/>
    </row>
    <row r="139" spans="1:13" x14ac:dyDescent="0.25">
      <c r="A139" s="130">
        <v>421</v>
      </c>
      <c r="B139" s="89" t="s">
        <v>434</v>
      </c>
      <c r="C139" s="89" t="s">
        <v>417</v>
      </c>
      <c r="D139" s="89" t="s">
        <v>408</v>
      </c>
      <c r="E139" s="89" t="s">
        <v>4871</v>
      </c>
      <c r="F139" s="129">
        <v>1051</v>
      </c>
      <c r="G139" s="127">
        <v>0.81886387995712751</v>
      </c>
      <c r="H139" s="127">
        <v>0</v>
      </c>
      <c r="I139" s="127"/>
      <c r="J139" s="130">
        <v>421</v>
      </c>
      <c r="K139" s="89"/>
      <c r="L139" s="89"/>
      <c r="M139" s="89"/>
    </row>
    <row r="140" spans="1:13" x14ac:dyDescent="0.25">
      <c r="A140" s="130">
        <v>423</v>
      </c>
      <c r="B140" s="89" t="s">
        <v>435</v>
      </c>
      <c r="C140" s="89" t="s">
        <v>417</v>
      </c>
      <c r="D140" s="89" t="s">
        <v>408</v>
      </c>
      <c r="E140" s="89" t="s">
        <v>4871</v>
      </c>
      <c r="F140" s="89">
        <v>351</v>
      </c>
      <c r="G140" s="127">
        <v>0.89912280701754388</v>
      </c>
      <c r="H140" s="127">
        <v>0</v>
      </c>
      <c r="I140" s="127"/>
      <c r="J140" s="130">
        <v>423</v>
      </c>
      <c r="K140" s="89"/>
      <c r="L140" s="89"/>
      <c r="M140" s="89"/>
    </row>
    <row r="141" spans="1:13" x14ac:dyDescent="0.25">
      <c r="A141" s="130">
        <v>427</v>
      </c>
      <c r="B141" s="89" t="s">
        <v>436</v>
      </c>
      <c r="C141" s="89" t="s">
        <v>417</v>
      </c>
      <c r="D141" s="89" t="s">
        <v>408</v>
      </c>
      <c r="E141" s="89" t="s">
        <v>4871</v>
      </c>
      <c r="F141" s="89">
        <v>411</v>
      </c>
      <c r="G141" s="127">
        <v>0.82440476190476186</v>
      </c>
      <c r="H141" s="127">
        <v>0</v>
      </c>
      <c r="I141" s="127"/>
      <c r="J141" s="130">
        <v>427</v>
      </c>
      <c r="K141" s="89"/>
      <c r="L141" s="89"/>
      <c r="M141" s="89"/>
    </row>
    <row r="142" spans="1:13" x14ac:dyDescent="0.25">
      <c r="A142" s="130">
        <v>438</v>
      </c>
      <c r="B142" s="89" t="s">
        <v>437</v>
      </c>
      <c r="C142" s="89" t="s">
        <v>438</v>
      </c>
      <c r="D142" s="89" t="s">
        <v>408</v>
      </c>
      <c r="E142" s="89" t="s">
        <v>4871</v>
      </c>
      <c r="F142" s="89">
        <v>512</v>
      </c>
      <c r="G142" s="127">
        <v>0</v>
      </c>
      <c r="H142" s="127">
        <v>0.92688679245283023</v>
      </c>
      <c r="I142" s="127"/>
      <c r="J142" s="130">
        <v>438</v>
      </c>
      <c r="K142" s="89"/>
      <c r="L142" s="89"/>
      <c r="M142" s="89"/>
    </row>
    <row r="143" spans="1:13" x14ac:dyDescent="0.25">
      <c r="A143" s="130">
        <v>441</v>
      </c>
      <c r="B143" s="89" t="s">
        <v>439</v>
      </c>
      <c r="C143" s="89" t="s">
        <v>440</v>
      </c>
      <c r="D143" s="89" t="s">
        <v>408</v>
      </c>
      <c r="E143" s="89" t="s">
        <v>4871</v>
      </c>
      <c r="F143" s="89">
        <v>307</v>
      </c>
      <c r="G143" s="127">
        <v>0.85416666666666663</v>
      </c>
      <c r="H143" s="127">
        <v>0</v>
      </c>
      <c r="I143" s="127"/>
      <c r="J143" s="130">
        <v>441</v>
      </c>
      <c r="K143" s="89"/>
      <c r="L143" s="89"/>
      <c r="M143" s="89"/>
    </row>
    <row r="144" spans="1:13" x14ac:dyDescent="0.25">
      <c r="A144" s="130">
        <v>442</v>
      </c>
      <c r="B144" s="89" t="s">
        <v>441</v>
      </c>
      <c r="C144" s="89" t="s">
        <v>440</v>
      </c>
      <c r="D144" s="89" t="s">
        <v>408</v>
      </c>
      <c r="E144" s="89" t="s">
        <v>4871</v>
      </c>
      <c r="F144" s="89">
        <v>486</v>
      </c>
      <c r="G144" s="127">
        <v>0.85121951219512193</v>
      </c>
      <c r="H144" s="127">
        <v>0</v>
      </c>
      <c r="I144" s="127"/>
      <c r="J144" s="130">
        <v>442</v>
      </c>
      <c r="K144" s="89"/>
      <c r="L144" s="89"/>
      <c r="M144" s="89"/>
    </row>
    <row r="145" spans="1:13" x14ac:dyDescent="0.25">
      <c r="A145" s="130">
        <v>444</v>
      </c>
      <c r="B145" s="89" t="s">
        <v>442</v>
      </c>
      <c r="C145" s="89" t="s">
        <v>440</v>
      </c>
      <c r="D145" s="89" t="s">
        <v>408</v>
      </c>
      <c r="E145" s="89" t="s">
        <v>4871</v>
      </c>
      <c r="F145" s="89">
        <v>385</v>
      </c>
      <c r="G145" s="127">
        <v>0.914572864321608</v>
      </c>
      <c r="H145" s="127">
        <v>0</v>
      </c>
      <c r="I145" s="127"/>
      <c r="J145" s="130">
        <v>444</v>
      </c>
      <c r="K145" s="89"/>
      <c r="L145" s="89"/>
      <c r="M145" s="89"/>
    </row>
    <row r="146" spans="1:13" x14ac:dyDescent="0.25">
      <c r="A146" s="130">
        <v>445</v>
      </c>
      <c r="B146" s="89" t="s">
        <v>443</v>
      </c>
      <c r="C146" s="89" t="s">
        <v>440</v>
      </c>
      <c r="D146" s="89" t="s">
        <v>408</v>
      </c>
      <c r="E146" s="89" t="s">
        <v>4871</v>
      </c>
      <c r="F146" s="89">
        <v>44</v>
      </c>
      <c r="G146" s="127">
        <v>0.9285714285714286</v>
      </c>
      <c r="H146" s="127">
        <v>0</v>
      </c>
      <c r="I146" s="127"/>
      <c r="J146" s="130">
        <v>445</v>
      </c>
      <c r="K146" s="89"/>
      <c r="L146" s="89"/>
      <c r="M146" s="89"/>
    </row>
    <row r="147" spans="1:13" x14ac:dyDescent="0.25">
      <c r="A147" s="130">
        <v>446</v>
      </c>
      <c r="B147" s="89" t="s">
        <v>444</v>
      </c>
      <c r="C147" s="89" t="s">
        <v>440</v>
      </c>
      <c r="D147" s="89" t="s">
        <v>408</v>
      </c>
      <c r="E147" s="89" t="s">
        <v>4871</v>
      </c>
      <c r="F147" s="89">
        <v>39</v>
      </c>
      <c r="G147" s="127">
        <v>0.90476190476190477</v>
      </c>
      <c r="H147" s="127">
        <v>0</v>
      </c>
      <c r="I147" s="127"/>
      <c r="J147" s="130">
        <v>446</v>
      </c>
      <c r="K147" s="89"/>
      <c r="L147" s="89"/>
      <c r="M147" s="89"/>
    </row>
    <row r="148" spans="1:13" x14ac:dyDescent="0.25">
      <c r="A148" s="130">
        <v>447</v>
      </c>
      <c r="B148" s="89" t="s">
        <v>445</v>
      </c>
      <c r="C148" s="89" t="s">
        <v>440</v>
      </c>
      <c r="D148" s="89" t="s">
        <v>408</v>
      </c>
      <c r="E148" s="89" t="s">
        <v>4871</v>
      </c>
      <c r="F148" s="89">
        <v>6</v>
      </c>
      <c r="G148" s="127">
        <v>0.83333333333333337</v>
      </c>
      <c r="H148" s="127">
        <v>0</v>
      </c>
      <c r="I148" s="127"/>
      <c r="J148" s="130">
        <v>447</v>
      </c>
      <c r="K148" s="89"/>
      <c r="L148" s="89"/>
      <c r="M148" s="89"/>
    </row>
    <row r="149" spans="1:13" x14ac:dyDescent="0.25">
      <c r="A149" s="130">
        <v>448</v>
      </c>
      <c r="B149" s="89" t="s">
        <v>446</v>
      </c>
      <c r="C149" s="89" t="s">
        <v>447</v>
      </c>
      <c r="D149" s="89" t="s">
        <v>408</v>
      </c>
      <c r="E149" s="89" t="s">
        <v>4871</v>
      </c>
      <c r="F149" s="89">
        <v>857</v>
      </c>
      <c r="G149" s="127">
        <v>0</v>
      </c>
      <c r="H149" s="127">
        <v>0.86040914560770154</v>
      </c>
      <c r="I149" s="127"/>
      <c r="J149" s="130">
        <v>448</v>
      </c>
      <c r="K149" s="89"/>
      <c r="L149" s="89"/>
      <c r="M149" s="89"/>
    </row>
    <row r="150" spans="1:13" x14ac:dyDescent="0.25">
      <c r="A150" s="130">
        <v>449</v>
      </c>
      <c r="B150" s="89" t="s">
        <v>448</v>
      </c>
      <c r="C150" s="89" t="s">
        <v>447</v>
      </c>
      <c r="D150" s="89" t="s">
        <v>408</v>
      </c>
      <c r="E150" s="89" t="s">
        <v>4871</v>
      </c>
      <c r="F150" s="89">
        <v>666</v>
      </c>
      <c r="G150" s="127">
        <v>0</v>
      </c>
      <c r="H150" s="127">
        <v>0.93403298350824593</v>
      </c>
      <c r="I150" s="127"/>
      <c r="J150" s="130">
        <v>449</v>
      </c>
      <c r="K150" s="89"/>
      <c r="L150" s="89"/>
      <c r="M150" s="89"/>
    </row>
    <row r="151" spans="1:13" x14ac:dyDescent="0.25">
      <c r="A151" s="130">
        <v>450</v>
      </c>
      <c r="B151" s="89" t="s">
        <v>449</v>
      </c>
      <c r="C151" s="89" t="s">
        <v>447</v>
      </c>
      <c r="D151" s="89" t="s">
        <v>408</v>
      </c>
      <c r="E151" s="89" t="s">
        <v>4871</v>
      </c>
      <c r="F151" s="89">
        <v>296</v>
      </c>
      <c r="G151" s="127">
        <v>0.89406779661016944</v>
      </c>
      <c r="H151" s="127">
        <v>0</v>
      </c>
      <c r="I151" s="127"/>
      <c r="J151" s="130">
        <v>450</v>
      </c>
      <c r="K151" s="89"/>
      <c r="L151" s="89"/>
      <c r="M151" s="89"/>
    </row>
    <row r="152" spans="1:13" x14ac:dyDescent="0.25">
      <c r="A152" s="130">
        <v>452</v>
      </c>
      <c r="B152" s="89" t="s">
        <v>293</v>
      </c>
      <c r="C152" s="89" t="s">
        <v>447</v>
      </c>
      <c r="D152" s="89" t="s">
        <v>408</v>
      </c>
      <c r="E152" s="89" t="s">
        <v>4871</v>
      </c>
      <c r="F152" s="89">
        <v>385</v>
      </c>
      <c r="G152" s="127">
        <v>0.81873111782477337</v>
      </c>
      <c r="H152" s="127">
        <v>0</v>
      </c>
      <c r="I152" s="127"/>
      <c r="J152" s="130">
        <v>452</v>
      </c>
      <c r="K152" s="89"/>
      <c r="L152" s="89"/>
      <c r="M152" s="89"/>
    </row>
    <row r="153" spans="1:13" x14ac:dyDescent="0.25">
      <c r="A153" s="130">
        <v>453</v>
      </c>
      <c r="B153" s="89" t="s">
        <v>301</v>
      </c>
      <c r="C153" s="89" t="s">
        <v>447</v>
      </c>
      <c r="D153" s="89" t="s">
        <v>408</v>
      </c>
      <c r="E153" s="89" t="s">
        <v>4871</v>
      </c>
      <c r="F153" s="89">
        <v>746</v>
      </c>
      <c r="G153" s="127">
        <v>0.81072555205047314</v>
      </c>
      <c r="H153" s="127">
        <v>0</v>
      </c>
      <c r="I153" s="127"/>
      <c r="J153" s="130">
        <v>453</v>
      </c>
      <c r="K153" s="89"/>
      <c r="L153" s="89"/>
      <c r="M153" s="89"/>
    </row>
    <row r="154" spans="1:13" x14ac:dyDescent="0.25">
      <c r="A154" s="130">
        <v>454</v>
      </c>
      <c r="B154" s="89" t="s">
        <v>450</v>
      </c>
      <c r="C154" s="89" t="s">
        <v>447</v>
      </c>
      <c r="D154" s="89" t="s">
        <v>408</v>
      </c>
      <c r="E154" s="89" t="s">
        <v>4871</v>
      </c>
      <c r="F154" s="89">
        <v>944</v>
      </c>
      <c r="G154" s="127">
        <v>0.89605263157894732</v>
      </c>
      <c r="H154" s="127">
        <v>0</v>
      </c>
      <c r="I154" s="127"/>
      <c r="J154" s="130">
        <v>454</v>
      </c>
      <c r="K154" s="89"/>
      <c r="L154" s="89"/>
      <c r="M154" s="89"/>
    </row>
    <row r="155" spans="1:13" x14ac:dyDescent="0.25">
      <c r="A155" s="130">
        <v>456</v>
      </c>
      <c r="B155" s="89" t="s">
        <v>451</v>
      </c>
      <c r="C155" s="89" t="s">
        <v>447</v>
      </c>
      <c r="D155" s="89" t="s">
        <v>408</v>
      </c>
      <c r="E155" s="89" t="s">
        <v>4871</v>
      </c>
      <c r="F155" s="89">
        <v>90</v>
      </c>
      <c r="G155" s="127">
        <v>0</v>
      </c>
      <c r="H155" s="127">
        <v>0</v>
      </c>
      <c r="I155" s="128">
        <v>0.8189395460935931</v>
      </c>
      <c r="J155" s="130">
        <v>456</v>
      </c>
      <c r="K155" s="89"/>
      <c r="L155" s="89"/>
      <c r="M155" s="89"/>
    </row>
    <row r="156" spans="1:13" x14ac:dyDescent="0.25">
      <c r="A156" s="130">
        <v>458</v>
      </c>
      <c r="B156" s="89" t="s">
        <v>452</v>
      </c>
      <c r="C156" s="89" t="s">
        <v>447</v>
      </c>
      <c r="D156" s="89" t="s">
        <v>408</v>
      </c>
      <c r="E156" s="89" t="s">
        <v>4871</v>
      </c>
      <c r="F156" s="89">
        <v>360</v>
      </c>
      <c r="G156" s="127">
        <v>0.88732394366197187</v>
      </c>
      <c r="H156" s="127">
        <v>0</v>
      </c>
      <c r="I156" s="127"/>
      <c r="J156" s="130">
        <v>458</v>
      </c>
      <c r="K156" s="89"/>
      <c r="L156" s="89"/>
      <c r="M156" s="89"/>
    </row>
    <row r="157" spans="1:13" x14ac:dyDescent="0.25">
      <c r="A157" s="130">
        <v>459</v>
      </c>
      <c r="B157" s="89" t="s">
        <v>453</v>
      </c>
      <c r="C157" s="89" t="s">
        <v>447</v>
      </c>
      <c r="D157" s="89" t="s">
        <v>408</v>
      </c>
      <c r="E157" s="89" t="s">
        <v>4871</v>
      </c>
      <c r="F157" s="89">
        <v>552</v>
      </c>
      <c r="G157" s="127">
        <v>0.90322580645161288</v>
      </c>
      <c r="H157" s="127">
        <v>0</v>
      </c>
      <c r="I157" s="127"/>
      <c r="J157" s="130">
        <v>459</v>
      </c>
      <c r="K157" s="89"/>
      <c r="L157" s="89"/>
      <c r="M157" s="89"/>
    </row>
    <row r="158" spans="1:13" x14ac:dyDescent="0.25">
      <c r="A158" s="130">
        <v>461</v>
      </c>
      <c r="B158" s="89" t="s">
        <v>436</v>
      </c>
      <c r="C158" s="89" t="s">
        <v>447</v>
      </c>
      <c r="D158" s="89" t="s">
        <v>408</v>
      </c>
      <c r="E158" s="89" t="s">
        <v>4871</v>
      </c>
      <c r="F158" s="89">
        <v>308</v>
      </c>
      <c r="G158" s="127">
        <v>0.93501805054151621</v>
      </c>
      <c r="H158" s="127">
        <v>0</v>
      </c>
      <c r="I158" s="127"/>
      <c r="J158" s="130">
        <v>461</v>
      </c>
      <c r="K158" s="89"/>
      <c r="L158" s="89"/>
      <c r="M158" s="89"/>
    </row>
    <row r="159" spans="1:13" x14ac:dyDescent="0.25">
      <c r="A159" s="130">
        <v>463</v>
      </c>
      <c r="B159" s="89" t="s">
        <v>454</v>
      </c>
      <c r="C159" s="89" t="s">
        <v>447</v>
      </c>
      <c r="D159" s="89" t="s">
        <v>408</v>
      </c>
      <c r="E159" s="89" t="s">
        <v>4871</v>
      </c>
      <c r="F159" s="89">
        <v>141</v>
      </c>
      <c r="G159" s="127">
        <v>0.9576271186440678</v>
      </c>
      <c r="H159" s="127">
        <v>0</v>
      </c>
      <c r="I159" s="127"/>
      <c r="J159" s="130">
        <v>463</v>
      </c>
      <c r="K159" s="89"/>
      <c r="L159" s="89"/>
      <c r="M159" s="89"/>
    </row>
    <row r="160" spans="1:13" x14ac:dyDescent="0.25">
      <c r="A160" s="130">
        <v>464</v>
      </c>
      <c r="B160" s="89" t="s">
        <v>455</v>
      </c>
      <c r="C160" s="89" t="s">
        <v>447</v>
      </c>
      <c r="D160" s="89" t="s">
        <v>408</v>
      </c>
      <c r="E160" s="89" t="s">
        <v>4871</v>
      </c>
      <c r="F160" s="89">
        <v>650</v>
      </c>
      <c r="G160" s="127">
        <v>0.83451957295373669</v>
      </c>
      <c r="H160" s="127">
        <v>0</v>
      </c>
      <c r="I160" s="127"/>
      <c r="J160" s="130">
        <v>464</v>
      </c>
      <c r="K160" s="89"/>
      <c r="L160" s="89"/>
      <c r="M160" s="89"/>
    </row>
    <row r="161" spans="1:13" x14ac:dyDescent="0.25">
      <c r="A161" s="130">
        <v>467</v>
      </c>
      <c r="B161" s="89" t="s">
        <v>456</v>
      </c>
      <c r="C161" s="89" t="s">
        <v>447</v>
      </c>
      <c r="D161" s="89" t="s">
        <v>408</v>
      </c>
      <c r="E161" s="89" t="s">
        <v>4871</v>
      </c>
      <c r="F161" s="89">
        <v>8</v>
      </c>
      <c r="G161" s="127">
        <v>1</v>
      </c>
      <c r="H161" s="127">
        <v>0</v>
      </c>
      <c r="I161" s="127"/>
      <c r="J161" s="130">
        <v>467</v>
      </c>
      <c r="K161" s="89"/>
      <c r="L161" s="89"/>
      <c r="M161" s="89"/>
    </row>
    <row r="162" spans="1:13" x14ac:dyDescent="0.25">
      <c r="A162" s="130">
        <v>469</v>
      </c>
      <c r="B162" s="89" t="s">
        <v>457</v>
      </c>
      <c r="C162" s="89" t="s">
        <v>447</v>
      </c>
      <c r="D162" s="89" t="s">
        <v>408</v>
      </c>
      <c r="E162" s="89" t="s">
        <v>4871</v>
      </c>
      <c r="F162" s="89">
        <v>45</v>
      </c>
      <c r="G162" s="127">
        <v>0.94594594594594594</v>
      </c>
      <c r="H162" s="127">
        <v>0</v>
      </c>
      <c r="I162" s="127"/>
      <c r="J162" s="130">
        <v>469</v>
      </c>
      <c r="K162" s="89"/>
      <c r="L162" s="89"/>
      <c r="M162" s="89"/>
    </row>
    <row r="163" spans="1:13" x14ac:dyDescent="0.25">
      <c r="A163" s="130">
        <v>476</v>
      </c>
      <c r="B163" s="89" t="s">
        <v>458</v>
      </c>
      <c r="C163" s="89" t="s">
        <v>447</v>
      </c>
      <c r="D163" s="89" t="s">
        <v>408</v>
      </c>
      <c r="E163" s="89" t="s">
        <v>4871</v>
      </c>
      <c r="F163" s="89">
        <v>78</v>
      </c>
      <c r="G163" s="127">
        <v>0.89830508474576276</v>
      </c>
      <c r="H163" s="127">
        <v>0</v>
      </c>
      <c r="I163" s="127"/>
      <c r="J163" s="130">
        <v>476</v>
      </c>
      <c r="K163" s="89"/>
      <c r="L163" s="89"/>
      <c r="M163" s="89"/>
    </row>
    <row r="164" spans="1:13" x14ac:dyDescent="0.25">
      <c r="A164" s="130">
        <v>481</v>
      </c>
      <c r="B164" s="89" t="s">
        <v>459</v>
      </c>
      <c r="C164" s="89" t="s">
        <v>460</v>
      </c>
      <c r="D164" s="89" t="s">
        <v>408</v>
      </c>
      <c r="E164" s="89" t="s">
        <v>4871</v>
      </c>
      <c r="F164" s="89">
        <v>411</v>
      </c>
      <c r="G164" s="127">
        <v>0.88950276243093918</v>
      </c>
      <c r="H164" s="127">
        <v>0</v>
      </c>
      <c r="I164" s="127"/>
      <c r="J164" s="130">
        <v>481</v>
      </c>
      <c r="K164" s="89"/>
      <c r="L164" s="89"/>
      <c r="M164" s="89"/>
    </row>
    <row r="165" spans="1:13" x14ac:dyDescent="0.25">
      <c r="A165" s="130">
        <v>482</v>
      </c>
      <c r="B165" s="89" t="s">
        <v>461</v>
      </c>
      <c r="C165" s="89" t="s">
        <v>460</v>
      </c>
      <c r="D165" s="89" t="s">
        <v>408</v>
      </c>
      <c r="E165" s="89" t="s">
        <v>4871</v>
      </c>
      <c r="F165" s="89">
        <v>29</v>
      </c>
      <c r="G165" s="127">
        <v>0.92592592592592593</v>
      </c>
      <c r="H165" s="127">
        <v>0</v>
      </c>
      <c r="I165" s="127"/>
      <c r="J165" s="130">
        <v>482</v>
      </c>
      <c r="K165" s="89"/>
      <c r="L165" s="89"/>
      <c r="M165" s="89"/>
    </row>
    <row r="166" spans="1:13" x14ac:dyDescent="0.25">
      <c r="A166" s="130">
        <v>483</v>
      </c>
      <c r="B166" s="89" t="s">
        <v>462</v>
      </c>
      <c r="C166" s="89" t="s">
        <v>460</v>
      </c>
      <c r="D166" s="89" t="s">
        <v>408</v>
      </c>
      <c r="E166" s="89" t="s">
        <v>4871</v>
      </c>
      <c r="F166" s="89">
        <v>38</v>
      </c>
      <c r="G166" s="127">
        <v>0.94444444444444442</v>
      </c>
      <c r="H166" s="127">
        <v>0</v>
      </c>
      <c r="I166" s="127"/>
      <c r="J166" s="130">
        <v>483</v>
      </c>
      <c r="K166" s="89"/>
      <c r="L166" s="89"/>
      <c r="M166" s="89"/>
    </row>
    <row r="167" spans="1:13" x14ac:dyDescent="0.25">
      <c r="A167" s="130">
        <v>484</v>
      </c>
      <c r="B167" s="89" t="s">
        <v>463</v>
      </c>
      <c r="C167" s="89" t="s">
        <v>460</v>
      </c>
      <c r="D167" s="89" t="s">
        <v>408</v>
      </c>
      <c r="E167" s="89" t="s">
        <v>4871</v>
      </c>
      <c r="F167" s="89">
        <v>84</v>
      </c>
      <c r="G167" s="127">
        <v>0.98076923076923073</v>
      </c>
      <c r="H167" s="127">
        <v>0</v>
      </c>
      <c r="I167" s="127"/>
      <c r="J167" s="130">
        <v>484</v>
      </c>
      <c r="K167" s="89"/>
      <c r="L167" s="89"/>
      <c r="M167" s="89"/>
    </row>
    <row r="168" spans="1:13" x14ac:dyDescent="0.25">
      <c r="A168" s="130">
        <v>486</v>
      </c>
      <c r="B168" s="89" t="s">
        <v>464</v>
      </c>
      <c r="C168" s="89" t="s">
        <v>465</v>
      </c>
      <c r="D168" s="89" t="s">
        <v>408</v>
      </c>
      <c r="E168" s="89" t="s">
        <v>4871</v>
      </c>
      <c r="F168" s="89">
        <v>444</v>
      </c>
      <c r="G168" s="127">
        <v>0</v>
      </c>
      <c r="H168" s="127">
        <v>0.84634146341463412</v>
      </c>
      <c r="I168" s="127"/>
      <c r="J168" s="130">
        <v>486</v>
      </c>
      <c r="K168" s="89"/>
      <c r="L168" s="89"/>
      <c r="M168" s="89"/>
    </row>
    <row r="169" spans="1:13" x14ac:dyDescent="0.25">
      <c r="A169" s="130">
        <v>487</v>
      </c>
      <c r="B169" s="89" t="s">
        <v>466</v>
      </c>
      <c r="C169" s="89" t="s">
        <v>465</v>
      </c>
      <c r="D169" s="89" t="s">
        <v>408</v>
      </c>
      <c r="E169" s="89" t="s">
        <v>4871</v>
      </c>
      <c r="F169" s="89">
        <v>391</v>
      </c>
      <c r="G169" s="127">
        <v>0.90909090909090906</v>
      </c>
      <c r="H169" s="127">
        <v>0</v>
      </c>
      <c r="I169" s="127"/>
      <c r="J169" s="130">
        <v>487</v>
      </c>
      <c r="K169" s="89"/>
      <c r="L169" s="89"/>
      <c r="M169" s="89"/>
    </row>
    <row r="170" spans="1:13" x14ac:dyDescent="0.25">
      <c r="A170" s="130">
        <v>490</v>
      </c>
      <c r="B170" s="89" t="s">
        <v>368</v>
      </c>
      <c r="C170" s="89" t="s">
        <v>465</v>
      </c>
      <c r="D170" s="89" t="s">
        <v>408</v>
      </c>
      <c r="E170" s="89" t="s">
        <v>4871</v>
      </c>
      <c r="F170" s="89">
        <v>22</v>
      </c>
      <c r="G170" s="127">
        <v>1</v>
      </c>
      <c r="H170" s="127">
        <v>0</v>
      </c>
      <c r="I170" s="127"/>
      <c r="J170" s="130">
        <v>490</v>
      </c>
      <c r="K170" s="89"/>
      <c r="L170" s="89"/>
      <c r="M170" s="89"/>
    </row>
    <row r="171" spans="1:13" x14ac:dyDescent="0.25">
      <c r="A171" s="130">
        <v>493</v>
      </c>
      <c r="B171" s="89" t="s">
        <v>467</v>
      </c>
      <c r="C171" s="89" t="s">
        <v>468</v>
      </c>
      <c r="D171" s="89" t="s">
        <v>408</v>
      </c>
      <c r="E171" s="89" t="s">
        <v>4871</v>
      </c>
      <c r="F171" s="89">
        <v>195</v>
      </c>
      <c r="G171" s="127">
        <v>0.9022988505747126</v>
      </c>
      <c r="H171" s="127">
        <v>0</v>
      </c>
      <c r="I171" s="127"/>
      <c r="J171" s="130">
        <v>493</v>
      </c>
      <c r="K171" s="89"/>
      <c r="L171" s="89"/>
      <c r="M171" s="89"/>
    </row>
    <row r="172" spans="1:13" x14ac:dyDescent="0.25">
      <c r="A172" s="130">
        <v>495</v>
      </c>
      <c r="B172" s="89" t="s">
        <v>469</v>
      </c>
      <c r="C172" s="89" t="s">
        <v>468</v>
      </c>
      <c r="D172" s="89" t="s">
        <v>408</v>
      </c>
      <c r="E172" s="89" t="s">
        <v>4871</v>
      </c>
      <c r="F172" s="89">
        <v>10</v>
      </c>
      <c r="G172" s="127">
        <v>0.88888888888888884</v>
      </c>
      <c r="H172" s="127">
        <v>0</v>
      </c>
      <c r="I172" s="127"/>
      <c r="J172" s="130">
        <v>495</v>
      </c>
      <c r="K172" s="89"/>
      <c r="L172" s="89"/>
      <c r="M172" s="89"/>
    </row>
    <row r="173" spans="1:13" x14ac:dyDescent="0.25">
      <c r="A173" s="130">
        <v>496</v>
      </c>
      <c r="B173" s="89" t="s">
        <v>470</v>
      </c>
      <c r="C173" s="89" t="s">
        <v>468</v>
      </c>
      <c r="D173" s="89" t="s">
        <v>408</v>
      </c>
      <c r="E173" s="89" t="s">
        <v>4871</v>
      </c>
      <c r="F173" s="89">
        <v>21</v>
      </c>
      <c r="G173" s="127">
        <v>0.95</v>
      </c>
      <c r="H173" s="127">
        <v>0</v>
      </c>
      <c r="I173" s="127"/>
      <c r="J173" s="130">
        <v>496</v>
      </c>
      <c r="K173" s="89"/>
      <c r="L173" s="89"/>
      <c r="M173" s="89"/>
    </row>
    <row r="174" spans="1:13" x14ac:dyDescent="0.25">
      <c r="A174" s="130">
        <v>497</v>
      </c>
      <c r="B174" s="89" t="s">
        <v>471</v>
      </c>
      <c r="C174" s="89" t="s">
        <v>468</v>
      </c>
      <c r="D174" s="89" t="s">
        <v>408</v>
      </c>
      <c r="E174" s="89" t="s">
        <v>4871</v>
      </c>
      <c r="F174" s="89">
        <v>13</v>
      </c>
      <c r="G174" s="127">
        <v>0.91666666666666663</v>
      </c>
      <c r="H174" s="127">
        <v>0</v>
      </c>
      <c r="I174" s="127"/>
      <c r="J174" s="130">
        <v>497</v>
      </c>
      <c r="K174" s="89"/>
      <c r="L174" s="89"/>
      <c r="M174" s="89"/>
    </row>
    <row r="175" spans="1:13" x14ac:dyDescent="0.25">
      <c r="A175" s="130">
        <v>498</v>
      </c>
      <c r="B175" s="89" t="s">
        <v>472</v>
      </c>
      <c r="C175" s="89" t="s">
        <v>468</v>
      </c>
      <c r="D175" s="89" t="s">
        <v>408</v>
      </c>
      <c r="E175" s="89" t="s">
        <v>4871</v>
      </c>
      <c r="F175" s="89">
        <v>2</v>
      </c>
      <c r="G175" s="127">
        <v>1</v>
      </c>
      <c r="H175" s="127">
        <v>0</v>
      </c>
      <c r="I175" s="127"/>
      <c r="J175" s="130">
        <v>498</v>
      </c>
      <c r="K175" s="89"/>
      <c r="L175" s="89"/>
      <c r="M175" s="89"/>
    </row>
    <row r="176" spans="1:13" x14ac:dyDescent="0.25">
      <c r="A176" s="130">
        <v>499</v>
      </c>
      <c r="B176" s="89" t="s">
        <v>473</v>
      </c>
      <c r="C176" s="89" t="s">
        <v>468</v>
      </c>
      <c r="D176" s="89" t="s">
        <v>408</v>
      </c>
      <c r="E176" s="89" t="s">
        <v>4871</v>
      </c>
      <c r="F176" s="89">
        <v>221</v>
      </c>
      <c r="G176" s="127">
        <v>0.87700534759358284</v>
      </c>
      <c r="H176" s="127">
        <v>0</v>
      </c>
      <c r="I176" s="127"/>
      <c r="J176" s="130">
        <v>499</v>
      </c>
      <c r="K176" s="89"/>
      <c r="L176" s="89"/>
      <c r="M176" s="89"/>
    </row>
    <row r="177" spans="1:13" x14ac:dyDescent="0.25">
      <c r="A177" s="130">
        <v>500</v>
      </c>
      <c r="B177" s="89" t="s">
        <v>474</v>
      </c>
      <c r="C177" s="89" t="s">
        <v>468</v>
      </c>
      <c r="D177" s="89" t="s">
        <v>408</v>
      </c>
      <c r="E177" s="89" t="s">
        <v>4871</v>
      </c>
      <c r="F177" s="89">
        <v>2</v>
      </c>
      <c r="G177" s="127">
        <v>1</v>
      </c>
      <c r="H177" s="127">
        <v>0</v>
      </c>
      <c r="I177" s="127"/>
      <c r="J177" s="130">
        <v>500</v>
      </c>
      <c r="K177" s="89"/>
      <c r="L177" s="89"/>
      <c r="M177" s="89"/>
    </row>
    <row r="178" spans="1:13" x14ac:dyDescent="0.25">
      <c r="A178" s="130">
        <v>503</v>
      </c>
      <c r="B178" s="89" t="s">
        <v>475</v>
      </c>
      <c r="C178" s="89" t="s">
        <v>468</v>
      </c>
      <c r="D178" s="89" t="s">
        <v>408</v>
      </c>
      <c r="E178" s="89" t="s">
        <v>4871</v>
      </c>
      <c r="F178" s="89">
        <v>3</v>
      </c>
      <c r="G178" s="127">
        <v>1</v>
      </c>
      <c r="H178" s="127">
        <v>0</v>
      </c>
      <c r="I178" s="127"/>
      <c r="J178" s="130">
        <v>503</v>
      </c>
      <c r="K178" s="89"/>
      <c r="L178" s="89"/>
      <c r="M178" s="89"/>
    </row>
    <row r="179" spans="1:13" x14ac:dyDescent="0.25">
      <c r="A179" s="130">
        <v>504</v>
      </c>
      <c r="B179" s="89" t="s">
        <v>293</v>
      </c>
      <c r="C179" s="89" t="s">
        <v>468</v>
      </c>
      <c r="D179" s="89" t="s">
        <v>408</v>
      </c>
      <c r="E179" s="89" t="s">
        <v>4871</v>
      </c>
      <c r="F179" s="89">
        <v>19</v>
      </c>
      <c r="G179" s="127">
        <v>0.94736842105263153</v>
      </c>
      <c r="H179" s="127">
        <v>0</v>
      </c>
      <c r="I179" s="127"/>
      <c r="J179" s="130">
        <v>504</v>
      </c>
      <c r="K179" s="89"/>
      <c r="L179" s="89"/>
      <c r="M179" s="89"/>
    </row>
    <row r="180" spans="1:13" x14ac:dyDescent="0.25">
      <c r="A180" s="130">
        <v>508</v>
      </c>
      <c r="B180" s="89" t="s">
        <v>476</v>
      </c>
      <c r="C180" s="89" t="s">
        <v>468</v>
      </c>
      <c r="D180" s="89" t="s">
        <v>408</v>
      </c>
      <c r="E180" s="89" t="s">
        <v>4871</v>
      </c>
      <c r="F180" s="89">
        <v>9</v>
      </c>
      <c r="G180" s="127">
        <v>0.8</v>
      </c>
      <c r="H180" s="127">
        <v>0</v>
      </c>
      <c r="I180" s="127"/>
      <c r="J180" s="130">
        <v>508</v>
      </c>
      <c r="K180" s="89"/>
      <c r="L180" s="89"/>
      <c r="M180" s="89"/>
    </row>
    <row r="181" spans="1:13" x14ac:dyDescent="0.25">
      <c r="A181" s="130">
        <v>514</v>
      </c>
      <c r="B181" s="89" t="s">
        <v>477</v>
      </c>
      <c r="C181" s="89" t="s">
        <v>468</v>
      </c>
      <c r="D181" s="89" t="s">
        <v>408</v>
      </c>
      <c r="E181" s="89" t="s">
        <v>4871</v>
      </c>
      <c r="F181" s="89">
        <v>10</v>
      </c>
      <c r="G181" s="127">
        <v>0.92307692307692313</v>
      </c>
      <c r="H181" s="127">
        <v>0</v>
      </c>
      <c r="I181" s="127"/>
      <c r="J181" s="130">
        <v>514</v>
      </c>
      <c r="K181" s="89"/>
      <c r="L181" s="89"/>
      <c r="M181" s="89"/>
    </row>
    <row r="182" spans="1:13" x14ac:dyDescent="0.25">
      <c r="A182" s="130">
        <v>516</v>
      </c>
      <c r="B182" s="89" t="s">
        <v>478</v>
      </c>
      <c r="C182" s="89" t="s">
        <v>479</v>
      </c>
      <c r="D182" s="89" t="s">
        <v>480</v>
      </c>
      <c r="E182" s="89" t="s">
        <v>328</v>
      </c>
      <c r="F182" s="89">
        <v>598</v>
      </c>
      <c r="G182" s="127">
        <v>0.84090909090909094</v>
      </c>
      <c r="H182" s="127">
        <v>0</v>
      </c>
      <c r="I182" s="127"/>
      <c r="J182" s="130">
        <v>516</v>
      </c>
      <c r="K182" s="89"/>
      <c r="L182" s="89"/>
      <c r="M182" s="89"/>
    </row>
    <row r="183" spans="1:13" x14ac:dyDescent="0.25">
      <c r="A183" s="130">
        <v>517</v>
      </c>
      <c r="B183" s="89" t="s">
        <v>481</v>
      </c>
      <c r="C183" s="89" t="s">
        <v>479</v>
      </c>
      <c r="D183" s="89" t="s">
        <v>480</v>
      </c>
      <c r="E183" s="89" t="s">
        <v>328</v>
      </c>
      <c r="F183" s="89">
        <v>929</v>
      </c>
      <c r="G183" s="127">
        <v>0.86343612334801767</v>
      </c>
      <c r="H183" s="127">
        <v>0</v>
      </c>
      <c r="I183" s="127"/>
      <c r="J183" s="130">
        <v>517</v>
      </c>
      <c r="K183" s="89"/>
      <c r="L183" s="89"/>
      <c r="M183" s="89"/>
    </row>
    <row r="184" spans="1:13" x14ac:dyDescent="0.25">
      <c r="A184" s="130">
        <v>518</v>
      </c>
      <c r="B184" s="89" t="s">
        <v>482</v>
      </c>
      <c r="C184" s="89" t="s">
        <v>479</v>
      </c>
      <c r="D184" s="89" t="s">
        <v>480</v>
      </c>
      <c r="E184" s="89" t="s">
        <v>328</v>
      </c>
      <c r="F184" s="89">
        <v>451</v>
      </c>
      <c r="G184" s="127">
        <v>0</v>
      </c>
      <c r="H184" s="127">
        <v>0.93854748603351956</v>
      </c>
      <c r="I184" s="127"/>
      <c r="J184" s="130">
        <v>518</v>
      </c>
      <c r="K184" s="89"/>
      <c r="L184" s="89"/>
      <c r="M184" s="89"/>
    </row>
    <row r="185" spans="1:13" x14ac:dyDescent="0.25">
      <c r="A185" s="130">
        <v>519</v>
      </c>
      <c r="B185" s="89" t="s">
        <v>483</v>
      </c>
      <c r="C185" s="89" t="s">
        <v>479</v>
      </c>
      <c r="D185" s="89" t="s">
        <v>480</v>
      </c>
      <c r="E185" s="89" t="s">
        <v>328</v>
      </c>
      <c r="F185" s="89">
        <v>934</v>
      </c>
      <c r="G185" s="127">
        <v>0.93075117370892024</v>
      </c>
      <c r="H185" s="127">
        <v>0</v>
      </c>
      <c r="I185" s="127"/>
      <c r="J185" s="130">
        <v>519</v>
      </c>
      <c r="K185" s="89"/>
      <c r="L185" s="89"/>
      <c r="M185" s="89"/>
    </row>
    <row r="186" spans="1:13" x14ac:dyDescent="0.25">
      <c r="A186" s="130">
        <v>522</v>
      </c>
      <c r="B186" s="89" t="s">
        <v>484</v>
      </c>
      <c r="C186" s="89" t="s">
        <v>479</v>
      </c>
      <c r="D186" s="89" t="s">
        <v>480</v>
      </c>
      <c r="E186" s="89" t="s">
        <v>328</v>
      </c>
      <c r="F186" s="89">
        <v>428</v>
      </c>
      <c r="G186" s="127">
        <v>0.80942184154175589</v>
      </c>
      <c r="H186" s="127">
        <v>0</v>
      </c>
      <c r="I186" s="127"/>
      <c r="J186" s="130">
        <v>522</v>
      </c>
      <c r="K186" s="89"/>
      <c r="L186" s="89"/>
      <c r="M186" s="89"/>
    </row>
    <row r="187" spans="1:13" x14ac:dyDescent="0.25">
      <c r="A187" s="130">
        <v>523</v>
      </c>
      <c r="B187" s="89" t="s">
        <v>485</v>
      </c>
      <c r="C187" s="89" t="s">
        <v>479</v>
      </c>
      <c r="D187" s="89" t="s">
        <v>480</v>
      </c>
      <c r="E187" s="89" t="s">
        <v>328</v>
      </c>
      <c r="F187" s="89">
        <v>256</v>
      </c>
      <c r="G187" s="127">
        <v>0.87614678899082565</v>
      </c>
      <c r="H187" s="127">
        <v>0</v>
      </c>
      <c r="I187" s="127"/>
      <c r="J187" s="130">
        <v>523</v>
      </c>
      <c r="K187" s="89"/>
      <c r="L187" s="89"/>
      <c r="M187" s="89"/>
    </row>
    <row r="188" spans="1:13" x14ac:dyDescent="0.25">
      <c r="A188" s="130">
        <v>526</v>
      </c>
      <c r="B188" s="89" t="s">
        <v>486</v>
      </c>
      <c r="C188" s="89" t="s">
        <v>479</v>
      </c>
      <c r="D188" s="89" t="s">
        <v>480</v>
      </c>
      <c r="E188" s="89" t="s">
        <v>328</v>
      </c>
      <c r="F188" s="89">
        <v>561</v>
      </c>
      <c r="G188" s="127">
        <v>0.82738095238095233</v>
      </c>
      <c r="H188" s="127">
        <v>0</v>
      </c>
      <c r="I188" s="127"/>
      <c r="J188" s="130">
        <v>526</v>
      </c>
      <c r="K188" s="89"/>
      <c r="L188" s="89"/>
      <c r="M188" s="89"/>
    </row>
    <row r="189" spans="1:13" x14ac:dyDescent="0.25">
      <c r="A189" s="130">
        <v>528</v>
      </c>
      <c r="B189" s="89" t="s">
        <v>487</v>
      </c>
      <c r="C189" s="89" t="s">
        <v>479</v>
      </c>
      <c r="D189" s="89" t="s">
        <v>480</v>
      </c>
      <c r="E189" s="89" t="s">
        <v>328</v>
      </c>
      <c r="F189" s="89">
        <v>382</v>
      </c>
      <c r="G189" s="127">
        <v>0.88749999999999996</v>
      </c>
      <c r="H189" s="127">
        <v>0</v>
      </c>
      <c r="I189" s="127"/>
      <c r="J189" s="130">
        <v>528</v>
      </c>
      <c r="K189" s="89"/>
      <c r="L189" s="89"/>
      <c r="M189" s="89"/>
    </row>
    <row r="190" spans="1:13" x14ac:dyDescent="0.25">
      <c r="A190" s="130">
        <v>530</v>
      </c>
      <c r="B190" s="89" t="s">
        <v>488</v>
      </c>
      <c r="C190" s="89" t="s">
        <v>479</v>
      </c>
      <c r="D190" s="89" t="s">
        <v>480</v>
      </c>
      <c r="E190" s="89" t="s">
        <v>328</v>
      </c>
      <c r="F190" s="89">
        <v>922</v>
      </c>
      <c r="G190" s="127">
        <v>0.83969465648854957</v>
      </c>
      <c r="H190" s="127">
        <v>0</v>
      </c>
      <c r="I190" s="127"/>
      <c r="J190" s="130">
        <v>530</v>
      </c>
      <c r="K190" s="89"/>
      <c r="L190" s="89"/>
      <c r="M190" s="89"/>
    </row>
    <row r="191" spans="1:13" x14ac:dyDescent="0.25">
      <c r="A191" s="130">
        <v>531</v>
      </c>
      <c r="B191" s="89" t="s">
        <v>489</v>
      </c>
      <c r="C191" s="89" t="s">
        <v>479</v>
      </c>
      <c r="D191" s="89" t="s">
        <v>480</v>
      </c>
      <c r="E191" s="89" t="s">
        <v>328</v>
      </c>
      <c r="F191" s="89">
        <v>498</v>
      </c>
      <c r="G191" s="127">
        <v>0.91390728476821192</v>
      </c>
      <c r="H191" s="127">
        <v>0</v>
      </c>
      <c r="I191" s="127"/>
      <c r="J191" s="130">
        <v>531</v>
      </c>
      <c r="K191" s="89"/>
      <c r="L191" s="89"/>
      <c r="M191" s="89"/>
    </row>
    <row r="192" spans="1:13" x14ac:dyDescent="0.25">
      <c r="A192" s="130">
        <v>533</v>
      </c>
      <c r="B192" s="89" t="s">
        <v>490</v>
      </c>
      <c r="C192" s="89" t="s">
        <v>479</v>
      </c>
      <c r="D192" s="89" t="s">
        <v>480</v>
      </c>
      <c r="E192" s="89" t="s">
        <v>328</v>
      </c>
      <c r="F192" s="89">
        <v>38</v>
      </c>
      <c r="G192" s="127">
        <v>0.94444444444444442</v>
      </c>
      <c r="H192" s="127">
        <v>0</v>
      </c>
      <c r="I192" s="127"/>
      <c r="J192" s="130">
        <v>533</v>
      </c>
      <c r="K192" s="89"/>
      <c r="L192" s="89"/>
      <c r="M192" s="89"/>
    </row>
    <row r="193" spans="1:13" x14ac:dyDescent="0.25">
      <c r="A193" s="130">
        <v>534</v>
      </c>
      <c r="B193" s="89" t="s">
        <v>491</v>
      </c>
      <c r="C193" s="89" t="s">
        <v>479</v>
      </c>
      <c r="D193" s="89" t="s">
        <v>480</v>
      </c>
      <c r="E193" s="89" t="s">
        <v>328</v>
      </c>
      <c r="F193" s="89">
        <v>546</v>
      </c>
      <c r="G193" s="127">
        <v>0.86965811965811968</v>
      </c>
      <c r="H193" s="127">
        <v>0</v>
      </c>
      <c r="I193" s="127"/>
      <c r="J193" s="130">
        <v>534</v>
      </c>
      <c r="K193" s="89"/>
      <c r="L193" s="89"/>
      <c r="M193" s="89"/>
    </row>
    <row r="194" spans="1:13" x14ac:dyDescent="0.25">
      <c r="A194" s="130">
        <v>535</v>
      </c>
      <c r="B194" s="89" t="s">
        <v>492</v>
      </c>
      <c r="C194" s="89" t="s">
        <v>479</v>
      </c>
      <c r="D194" s="89" t="s">
        <v>480</v>
      </c>
      <c r="E194" s="89" t="s">
        <v>328</v>
      </c>
      <c r="F194" s="89">
        <v>699</v>
      </c>
      <c r="G194" s="127">
        <v>0.80093676814988291</v>
      </c>
      <c r="H194" s="127">
        <v>0</v>
      </c>
      <c r="I194" s="127"/>
      <c r="J194" s="130">
        <v>535</v>
      </c>
      <c r="K194" s="89"/>
      <c r="L194" s="89"/>
      <c r="M194" s="89"/>
    </row>
    <row r="195" spans="1:13" x14ac:dyDescent="0.25">
      <c r="A195" s="130">
        <v>536</v>
      </c>
      <c r="B195" s="89" t="s">
        <v>493</v>
      </c>
      <c r="C195" s="89" t="s">
        <v>479</v>
      </c>
      <c r="D195" s="89" t="s">
        <v>480</v>
      </c>
      <c r="E195" s="89" t="s">
        <v>328</v>
      </c>
      <c r="F195" s="89">
        <v>225</v>
      </c>
      <c r="G195" s="127">
        <v>0.88304093567251463</v>
      </c>
      <c r="H195" s="127">
        <v>0</v>
      </c>
      <c r="I195" s="127"/>
      <c r="J195" s="130">
        <v>536</v>
      </c>
      <c r="K195" s="89"/>
      <c r="L195" s="89"/>
      <c r="M195" s="89"/>
    </row>
    <row r="196" spans="1:13" x14ac:dyDescent="0.25">
      <c r="A196" s="130">
        <v>539</v>
      </c>
      <c r="B196" s="89" t="s">
        <v>494</v>
      </c>
      <c r="C196" s="89" t="s">
        <v>479</v>
      </c>
      <c r="D196" s="89" t="s">
        <v>480</v>
      </c>
      <c r="E196" s="89" t="s">
        <v>328</v>
      </c>
      <c r="F196" s="89">
        <v>175</v>
      </c>
      <c r="G196" s="127">
        <v>0.88194444444444442</v>
      </c>
      <c r="H196" s="127">
        <v>0</v>
      </c>
      <c r="I196" s="127"/>
      <c r="J196" s="130">
        <v>539</v>
      </c>
      <c r="K196" s="89"/>
      <c r="L196" s="89"/>
      <c r="M196" s="89"/>
    </row>
    <row r="197" spans="1:13" x14ac:dyDescent="0.25">
      <c r="A197" s="130">
        <v>540</v>
      </c>
      <c r="B197" s="89" t="s">
        <v>495</v>
      </c>
      <c r="C197" s="89" t="s">
        <v>479</v>
      </c>
      <c r="D197" s="89" t="s">
        <v>480</v>
      </c>
      <c r="E197" s="89" t="s">
        <v>328</v>
      </c>
      <c r="F197" s="89">
        <v>101</v>
      </c>
      <c r="G197" s="127">
        <v>0.95348837209302328</v>
      </c>
      <c r="H197" s="127">
        <v>0</v>
      </c>
      <c r="I197" s="127"/>
      <c r="J197" s="130">
        <v>540</v>
      </c>
      <c r="K197" s="89"/>
      <c r="L197" s="89"/>
      <c r="M197" s="89"/>
    </row>
    <row r="198" spans="1:13" x14ac:dyDescent="0.25">
      <c r="A198" s="130">
        <v>542</v>
      </c>
      <c r="B198" s="89" t="s">
        <v>496</v>
      </c>
      <c r="C198" s="89" t="s">
        <v>479</v>
      </c>
      <c r="D198" s="89" t="s">
        <v>480</v>
      </c>
      <c r="E198" s="89" t="s">
        <v>328</v>
      </c>
      <c r="F198" s="89">
        <v>153</v>
      </c>
      <c r="G198" s="127">
        <v>0.9285714285714286</v>
      </c>
      <c r="H198" s="127">
        <v>0</v>
      </c>
      <c r="I198" s="127"/>
      <c r="J198" s="130">
        <v>542</v>
      </c>
      <c r="K198" s="89"/>
      <c r="L198" s="89"/>
      <c r="M198" s="89"/>
    </row>
    <row r="199" spans="1:13" x14ac:dyDescent="0.25">
      <c r="A199" s="130">
        <v>543</v>
      </c>
      <c r="B199" s="89" t="s">
        <v>497</v>
      </c>
      <c r="C199" s="89" t="s">
        <v>479</v>
      </c>
      <c r="D199" s="89" t="s">
        <v>480</v>
      </c>
      <c r="E199" s="89" t="s">
        <v>328</v>
      </c>
      <c r="F199" s="89">
        <v>223</v>
      </c>
      <c r="G199" s="127">
        <v>0.91715976331360949</v>
      </c>
      <c r="H199" s="127">
        <v>0</v>
      </c>
      <c r="I199" s="127"/>
      <c r="J199" s="130">
        <v>543</v>
      </c>
      <c r="K199" s="89"/>
      <c r="L199" s="89"/>
      <c r="M199" s="89"/>
    </row>
    <row r="200" spans="1:13" x14ac:dyDescent="0.25">
      <c r="A200" s="130">
        <v>546</v>
      </c>
      <c r="B200" s="89" t="s">
        <v>498</v>
      </c>
      <c r="C200" s="89" t="s">
        <v>479</v>
      </c>
      <c r="D200" s="89" t="s">
        <v>480</v>
      </c>
      <c r="E200" s="89" t="s">
        <v>328</v>
      </c>
      <c r="F200" s="89">
        <v>153</v>
      </c>
      <c r="G200" s="127">
        <v>0.86885245901639341</v>
      </c>
      <c r="H200" s="127">
        <v>0</v>
      </c>
      <c r="I200" s="127"/>
      <c r="J200" s="130">
        <v>546</v>
      </c>
      <c r="K200" s="89"/>
      <c r="L200" s="89"/>
      <c r="M200" s="89"/>
    </row>
    <row r="201" spans="1:13" x14ac:dyDescent="0.25">
      <c r="A201" s="130">
        <v>548</v>
      </c>
      <c r="B201" s="89" t="s">
        <v>499</v>
      </c>
      <c r="C201" s="89" t="s">
        <v>479</v>
      </c>
      <c r="D201" s="89" t="s">
        <v>480</v>
      </c>
      <c r="E201" s="89" t="s">
        <v>328</v>
      </c>
      <c r="F201" s="89">
        <v>169</v>
      </c>
      <c r="G201" s="127">
        <v>0.91946308724832215</v>
      </c>
      <c r="H201" s="127">
        <v>0</v>
      </c>
      <c r="I201" s="127"/>
      <c r="J201" s="130">
        <v>548</v>
      </c>
      <c r="K201" s="89"/>
      <c r="L201" s="89"/>
      <c r="M201" s="89"/>
    </row>
    <row r="202" spans="1:13" x14ac:dyDescent="0.25">
      <c r="A202" s="130">
        <v>550</v>
      </c>
      <c r="B202" s="89" t="s">
        <v>500</v>
      </c>
      <c r="C202" s="89" t="s">
        <v>479</v>
      </c>
      <c r="D202" s="89" t="s">
        <v>480</v>
      </c>
      <c r="E202" s="89" t="s">
        <v>328</v>
      </c>
      <c r="F202" s="89">
        <v>4</v>
      </c>
      <c r="G202" s="127">
        <v>1</v>
      </c>
      <c r="H202" s="127">
        <v>0</v>
      </c>
      <c r="I202" s="127"/>
      <c r="J202" s="130">
        <v>550</v>
      </c>
      <c r="K202" s="89"/>
      <c r="L202" s="89"/>
      <c r="M202" s="89"/>
    </row>
    <row r="203" spans="1:13" x14ac:dyDescent="0.25">
      <c r="A203" s="130">
        <v>551</v>
      </c>
      <c r="B203" s="89" t="s">
        <v>501</v>
      </c>
      <c r="C203" s="89" t="s">
        <v>479</v>
      </c>
      <c r="D203" s="89" t="s">
        <v>480</v>
      </c>
      <c r="E203" s="89" t="s">
        <v>328</v>
      </c>
      <c r="F203" s="89">
        <v>193</v>
      </c>
      <c r="G203" s="127">
        <v>0.83221476510067116</v>
      </c>
      <c r="H203" s="127">
        <v>0</v>
      </c>
      <c r="I203" s="127"/>
      <c r="J203" s="130">
        <v>551</v>
      </c>
      <c r="K203" s="89"/>
      <c r="L203" s="89"/>
      <c r="M203" s="89"/>
    </row>
    <row r="204" spans="1:13" x14ac:dyDescent="0.25">
      <c r="A204" s="130">
        <v>552</v>
      </c>
      <c r="B204" s="89" t="s">
        <v>502</v>
      </c>
      <c r="C204" s="89" t="s">
        <v>479</v>
      </c>
      <c r="D204" s="89" t="s">
        <v>480</v>
      </c>
      <c r="E204" s="89" t="s">
        <v>328</v>
      </c>
      <c r="F204" s="89">
        <v>2</v>
      </c>
      <c r="G204" s="127">
        <v>1</v>
      </c>
      <c r="H204" s="127">
        <v>0</v>
      </c>
      <c r="I204" s="127"/>
      <c r="J204" s="130">
        <v>552</v>
      </c>
      <c r="K204" s="89"/>
      <c r="L204" s="89"/>
      <c r="M204" s="89"/>
    </row>
    <row r="205" spans="1:13" x14ac:dyDescent="0.25">
      <c r="A205" s="130">
        <v>554</v>
      </c>
      <c r="B205" s="89" t="s">
        <v>503</v>
      </c>
      <c r="C205" s="89" t="s">
        <v>479</v>
      </c>
      <c r="D205" s="89" t="s">
        <v>480</v>
      </c>
      <c r="E205" s="89" t="s">
        <v>328</v>
      </c>
      <c r="F205" s="89">
        <v>18</v>
      </c>
      <c r="G205" s="127">
        <v>1</v>
      </c>
      <c r="H205" s="127">
        <v>0</v>
      </c>
      <c r="I205" s="127"/>
      <c r="J205" s="130">
        <v>554</v>
      </c>
      <c r="K205" s="89"/>
      <c r="L205" s="89"/>
      <c r="M205" s="89"/>
    </row>
    <row r="206" spans="1:13" x14ac:dyDescent="0.25">
      <c r="A206" s="130">
        <v>556</v>
      </c>
      <c r="B206" s="89" t="s">
        <v>504</v>
      </c>
      <c r="C206" s="89" t="s">
        <v>479</v>
      </c>
      <c r="D206" s="89" t="s">
        <v>480</v>
      </c>
      <c r="E206" s="89" t="s">
        <v>328</v>
      </c>
      <c r="F206" s="89">
        <v>207</v>
      </c>
      <c r="G206" s="127">
        <v>0.90566037735849059</v>
      </c>
      <c r="H206" s="127">
        <v>0</v>
      </c>
      <c r="I206" s="127"/>
      <c r="J206" s="130">
        <v>556</v>
      </c>
      <c r="K206" s="89"/>
      <c r="L206" s="89"/>
      <c r="M206" s="89"/>
    </row>
    <row r="207" spans="1:13" x14ac:dyDescent="0.25">
      <c r="A207" s="130">
        <v>557</v>
      </c>
      <c r="B207" s="89" t="s">
        <v>505</v>
      </c>
      <c r="C207" s="89" t="s">
        <v>479</v>
      </c>
      <c r="D207" s="89" t="s">
        <v>480</v>
      </c>
      <c r="E207" s="89" t="s">
        <v>328</v>
      </c>
      <c r="F207" s="89">
        <v>279</v>
      </c>
      <c r="G207" s="127">
        <v>0.90366972477064222</v>
      </c>
      <c r="H207" s="127">
        <v>0</v>
      </c>
      <c r="I207" s="127"/>
      <c r="J207" s="130">
        <v>557</v>
      </c>
      <c r="K207" s="89"/>
      <c r="L207" s="89"/>
      <c r="M207" s="89"/>
    </row>
    <row r="208" spans="1:13" x14ac:dyDescent="0.25">
      <c r="A208" s="130">
        <v>558</v>
      </c>
      <c r="B208" s="89" t="s">
        <v>506</v>
      </c>
      <c r="C208" s="89" t="s">
        <v>479</v>
      </c>
      <c r="D208" s="89" t="s">
        <v>480</v>
      </c>
      <c r="E208" s="89" t="s">
        <v>328</v>
      </c>
      <c r="F208" s="89">
        <v>17</v>
      </c>
      <c r="G208" s="127">
        <v>1</v>
      </c>
      <c r="H208" s="127">
        <v>0</v>
      </c>
      <c r="I208" s="127"/>
      <c r="J208" s="130">
        <v>558</v>
      </c>
      <c r="K208" s="89"/>
      <c r="L208" s="89"/>
      <c r="M208" s="89"/>
    </row>
    <row r="209" spans="1:13" x14ac:dyDescent="0.25">
      <c r="A209" s="130">
        <v>560</v>
      </c>
      <c r="B209" s="89" t="s">
        <v>507</v>
      </c>
      <c r="C209" s="89" t="s">
        <v>479</v>
      </c>
      <c r="D209" s="89" t="s">
        <v>480</v>
      </c>
      <c r="E209" s="89" t="s">
        <v>328</v>
      </c>
      <c r="F209" s="89">
        <v>204</v>
      </c>
      <c r="G209" s="127">
        <v>0.91907514450867056</v>
      </c>
      <c r="H209" s="127">
        <v>0</v>
      </c>
      <c r="I209" s="127"/>
      <c r="J209" s="130">
        <v>560</v>
      </c>
      <c r="K209" s="89"/>
      <c r="L209" s="89"/>
      <c r="M209" s="89"/>
    </row>
    <row r="210" spans="1:13" x14ac:dyDescent="0.25">
      <c r="A210" s="130">
        <v>561</v>
      </c>
      <c r="B210" s="89" t="s">
        <v>508</v>
      </c>
      <c r="C210" s="89" t="s">
        <v>479</v>
      </c>
      <c r="D210" s="89" t="s">
        <v>480</v>
      </c>
      <c r="E210" s="89" t="s">
        <v>328</v>
      </c>
      <c r="F210" s="89">
        <v>36</v>
      </c>
      <c r="G210" s="127">
        <v>0.8666666666666667</v>
      </c>
      <c r="H210" s="127">
        <v>0</v>
      </c>
      <c r="I210" s="127"/>
      <c r="J210" s="130">
        <v>561</v>
      </c>
      <c r="K210" s="89"/>
      <c r="L210" s="89"/>
      <c r="M210" s="89"/>
    </row>
    <row r="211" spans="1:13" x14ac:dyDescent="0.25">
      <c r="A211" s="130">
        <v>562</v>
      </c>
      <c r="B211" s="89" t="s">
        <v>509</v>
      </c>
      <c r="C211" s="89" t="s">
        <v>479</v>
      </c>
      <c r="D211" s="89" t="s">
        <v>480</v>
      </c>
      <c r="E211" s="89" t="s">
        <v>328</v>
      </c>
      <c r="F211" s="89">
        <v>309</v>
      </c>
      <c r="G211" s="127">
        <v>0.92657342657342656</v>
      </c>
      <c r="H211" s="127">
        <v>0</v>
      </c>
      <c r="I211" s="127"/>
      <c r="J211" s="130">
        <v>562</v>
      </c>
      <c r="K211" s="89"/>
      <c r="L211" s="89"/>
      <c r="M211" s="89"/>
    </row>
    <row r="212" spans="1:13" x14ac:dyDescent="0.25">
      <c r="A212" s="130">
        <v>564</v>
      </c>
      <c r="B212" s="89" t="s">
        <v>510</v>
      </c>
      <c r="C212" s="89" t="s">
        <v>479</v>
      </c>
      <c r="D212" s="89" t="s">
        <v>480</v>
      </c>
      <c r="E212" s="89" t="s">
        <v>328</v>
      </c>
      <c r="F212" s="89">
        <v>17</v>
      </c>
      <c r="G212" s="127">
        <v>0.83333333333333337</v>
      </c>
      <c r="H212" s="127">
        <v>0</v>
      </c>
      <c r="I212" s="127"/>
      <c r="J212" s="130">
        <v>564</v>
      </c>
      <c r="K212" s="89"/>
      <c r="L212" s="89"/>
      <c r="M212" s="89"/>
    </row>
    <row r="213" spans="1:13" x14ac:dyDescent="0.25">
      <c r="A213" s="130">
        <v>578</v>
      </c>
      <c r="B213" s="89" t="s">
        <v>511</v>
      </c>
      <c r="C213" s="89" t="s">
        <v>479</v>
      </c>
      <c r="D213" s="89" t="s">
        <v>480</v>
      </c>
      <c r="E213" s="89" t="s">
        <v>328</v>
      </c>
      <c r="F213" s="89">
        <v>342</v>
      </c>
      <c r="G213" s="127">
        <v>0.88235294117647056</v>
      </c>
      <c r="H213" s="127">
        <v>0.41901408450704225</v>
      </c>
      <c r="I213" s="127"/>
      <c r="J213" s="130">
        <v>578</v>
      </c>
      <c r="K213" s="89"/>
      <c r="L213" s="89"/>
      <c r="M213" s="89"/>
    </row>
    <row r="214" spans="1:13" x14ac:dyDescent="0.25">
      <c r="A214" s="130">
        <v>597</v>
      </c>
      <c r="B214" s="89" t="s">
        <v>512</v>
      </c>
      <c r="C214" s="89" t="s">
        <v>513</v>
      </c>
      <c r="D214" s="89" t="s">
        <v>480</v>
      </c>
      <c r="E214" s="89" t="s">
        <v>336</v>
      </c>
      <c r="F214" s="89">
        <v>365</v>
      </c>
      <c r="G214" s="127">
        <v>0.92888888888888888</v>
      </c>
      <c r="H214" s="127">
        <v>0</v>
      </c>
      <c r="I214" s="127"/>
      <c r="J214" s="130">
        <v>597</v>
      </c>
      <c r="K214" s="89"/>
      <c r="L214" s="89"/>
      <c r="M214" s="89"/>
    </row>
    <row r="215" spans="1:13" x14ac:dyDescent="0.25">
      <c r="A215" s="130">
        <v>598</v>
      </c>
      <c r="B215" s="89" t="s">
        <v>514</v>
      </c>
      <c r="C215" s="89" t="s">
        <v>513</v>
      </c>
      <c r="D215" s="89" t="s">
        <v>480</v>
      </c>
      <c r="E215" s="89" t="s">
        <v>336</v>
      </c>
      <c r="F215" s="89">
        <v>34</v>
      </c>
      <c r="G215" s="127">
        <v>0.96969696969696972</v>
      </c>
      <c r="H215" s="127">
        <v>0</v>
      </c>
      <c r="I215" s="127"/>
      <c r="J215" s="130">
        <v>598</v>
      </c>
      <c r="K215" s="89"/>
      <c r="L215" s="89"/>
      <c r="M215" s="89"/>
    </row>
    <row r="216" spans="1:13" x14ac:dyDescent="0.25">
      <c r="A216" s="130">
        <v>599</v>
      </c>
      <c r="B216" s="89" t="s">
        <v>515</v>
      </c>
      <c r="C216" s="89" t="s">
        <v>513</v>
      </c>
      <c r="D216" s="89" t="s">
        <v>480</v>
      </c>
      <c r="E216" s="89" t="s">
        <v>336</v>
      </c>
      <c r="F216" s="89">
        <v>134</v>
      </c>
      <c r="G216" s="127">
        <v>0.96261682242990654</v>
      </c>
      <c r="H216" s="127">
        <v>0</v>
      </c>
      <c r="I216" s="127"/>
      <c r="J216" s="130">
        <v>599</v>
      </c>
      <c r="K216" s="89"/>
      <c r="L216" s="89"/>
      <c r="M216" s="89"/>
    </row>
    <row r="217" spans="1:13" x14ac:dyDescent="0.25">
      <c r="A217" s="130">
        <v>602</v>
      </c>
      <c r="B217" s="89" t="s">
        <v>516</v>
      </c>
      <c r="C217" s="89" t="s">
        <v>513</v>
      </c>
      <c r="D217" s="89" t="s">
        <v>480</v>
      </c>
      <c r="E217" s="89" t="s">
        <v>336</v>
      </c>
      <c r="F217" s="89">
        <v>173</v>
      </c>
      <c r="G217" s="127">
        <v>0.9285714285714286</v>
      </c>
      <c r="H217" s="127">
        <v>0</v>
      </c>
      <c r="I217" s="127"/>
      <c r="J217" s="130">
        <v>602</v>
      </c>
      <c r="K217" s="89"/>
      <c r="L217" s="89"/>
      <c r="M217" s="89"/>
    </row>
    <row r="218" spans="1:13" x14ac:dyDescent="0.25">
      <c r="A218" s="130">
        <v>604</v>
      </c>
      <c r="B218" s="89" t="s">
        <v>517</v>
      </c>
      <c r="C218" s="89" t="s">
        <v>513</v>
      </c>
      <c r="D218" s="89" t="s">
        <v>480</v>
      </c>
      <c r="E218" s="89" t="s">
        <v>336</v>
      </c>
      <c r="F218" s="89">
        <v>31</v>
      </c>
      <c r="G218" s="127">
        <v>0.97142857142857142</v>
      </c>
      <c r="H218" s="127">
        <v>0</v>
      </c>
      <c r="I218" s="127"/>
      <c r="J218" s="130">
        <v>604</v>
      </c>
      <c r="K218" s="89"/>
      <c r="L218" s="89"/>
      <c r="M218" s="89"/>
    </row>
    <row r="219" spans="1:13" x14ac:dyDescent="0.25">
      <c r="A219" s="130">
        <v>606</v>
      </c>
      <c r="B219" s="89" t="s">
        <v>518</v>
      </c>
      <c r="C219" s="89" t="s">
        <v>513</v>
      </c>
      <c r="D219" s="89" t="s">
        <v>480</v>
      </c>
      <c r="E219" s="89" t="s">
        <v>336</v>
      </c>
      <c r="F219" s="89">
        <v>24</v>
      </c>
      <c r="G219" s="127">
        <v>0.95</v>
      </c>
      <c r="H219" s="127">
        <v>0</v>
      </c>
      <c r="I219" s="127"/>
      <c r="J219" s="130">
        <v>606</v>
      </c>
      <c r="K219" s="89"/>
      <c r="L219" s="89"/>
      <c r="M219" s="89"/>
    </row>
    <row r="220" spans="1:13" x14ac:dyDescent="0.25">
      <c r="A220" s="130">
        <v>608</v>
      </c>
      <c r="B220" s="89" t="s">
        <v>519</v>
      </c>
      <c r="C220" s="89" t="s">
        <v>513</v>
      </c>
      <c r="D220" s="89" t="s">
        <v>480</v>
      </c>
      <c r="E220" s="89" t="s">
        <v>336</v>
      </c>
      <c r="F220" s="89">
        <v>24</v>
      </c>
      <c r="G220" s="127">
        <v>0.93333333333333335</v>
      </c>
      <c r="H220" s="127">
        <v>0</v>
      </c>
      <c r="I220" s="127"/>
      <c r="J220" s="130">
        <v>608</v>
      </c>
      <c r="K220" s="89"/>
      <c r="L220" s="89"/>
      <c r="M220" s="89"/>
    </row>
    <row r="221" spans="1:13" x14ac:dyDescent="0.25">
      <c r="A221" s="130">
        <v>609</v>
      </c>
      <c r="B221" s="89" t="s">
        <v>520</v>
      </c>
      <c r="C221" s="89" t="s">
        <v>521</v>
      </c>
      <c r="D221" s="89" t="s">
        <v>480</v>
      </c>
      <c r="E221" s="89" t="s">
        <v>4871</v>
      </c>
      <c r="F221" s="89">
        <v>786</v>
      </c>
      <c r="G221" s="127">
        <v>0</v>
      </c>
      <c r="H221" s="127">
        <v>0.92950391644908614</v>
      </c>
      <c r="I221" s="127"/>
      <c r="J221" s="130">
        <v>609</v>
      </c>
      <c r="K221" s="89"/>
      <c r="L221" s="89"/>
      <c r="M221" s="89"/>
    </row>
    <row r="222" spans="1:13" x14ac:dyDescent="0.25">
      <c r="A222" s="130">
        <v>610</v>
      </c>
      <c r="B222" s="89" t="s">
        <v>522</v>
      </c>
      <c r="C222" s="89" t="s">
        <v>521</v>
      </c>
      <c r="D222" s="89" t="s">
        <v>480</v>
      </c>
      <c r="E222" s="89" t="s">
        <v>4871</v>
      </c>
      <c r="F222" s="89">
        <v>407</v>
      </c>
      <c r="G222" s="127">
        <v>0</v>
      </c>
      <c r="H222" s="127">
        <v>0.94673123486682809</v>
      </c>
      <c r="I222" s="127"/>
      <c r="J222" s="130">
        <v>610</v>
      </c>
      <c r="K222" s="89"/>
      <c r="L222" s="89"/>
      <c r="M222" s="89"/>
    </row>
    <row r="223" spans="1:13" x14ac:dyDescent="0.25">
      <c r="A223" s="130">
        <v>611</v>
      </c>
      <c r="B223" s="89" t="s">
        <v>523</v>
      </c>
      <c r="C223" s="89" t="s">
        <v>521</v>
      </c>
      <c r="D223" s="89" t="s">
        <v>480</v>
      </c>
      <c r="E223" s="89" t="s">
        <v>4871</v>
      </c>
      <c r="F223" s="89">
        <v>282</v>
      </c>
      <c r="G223" s="127">
        <v>0</v>
      </c>
      <c r="H223" s="127">
        <v>0.93913043478260871</v>
      </c>
      <c r="I223" s="127"/>
      <c r="J223" s="130">
        <v>611</v>
      </c>
      <c r="K223" s="89"/>
      <c r="L223" s="89"/>
      <c r="M223" s="89"/>
    </row>
    <row r="224" spans="1:13" x14ac:dyDescent="0.25">
      <c r="A224" s="130">
        <v>612</v>
      </c>
      <c r="B224" s="89" t="s">
        <v>524</v>
      </c>
      <c r="C224" s="89" t="s">
        <v>521</v>
      </c>
      <c r="D224" s="89" t="s">
        <v>480</v>
      </c>
      <c r="E224" s="89" t="s">
        <v>4871</v>
      </c>
      <c r="F224" s="89">
        <v>307</v>
      </c>
      <c r="G224" s="127">
        <v>0.93410852713178294</v>
      </c>
      <c r="H224" s="127">
        <v>0</v>
      </c>
      <c r="I224" s="127"/>
      <c r="J224" s="130">
        <v>612</v>
      </c>
      <c r="K224" s="89"/>
      <c r="L224" s="89"/>
      <c r="M224" s="89"/>
    </row>
    <row r="225" spans="1:13" x14ac:dyDescent="0.25">
      <c r="A225" s="130">
        <v>613</v>
      </c>
      <c r="B225" s="89" t="s">
        <v>525</v>
      </c>
      <c r="C225" s="89" t="s">
        <v>521</v>
      </c>
      <c r="D225" s="89" t="s">
        <v>480</v>
      </c>
      <c r="E225" s="89" t="s">
        <v>4871</v>
      </c>
      <c r="F225" s="89">
        <v>820</v>
      </c>
      <c r="G225" s="127">
        <v>0.88503649635036497</v>
      </c>
      <c r="H225" s="127">
        <v>0</v>
      </c>
      <c r="I225" s="127"/>
      <c r="J225" s="130">
        <v>613</v>
      </c>
      <c r="K225" s="89"/>
      <c r="L225" s="89"/>
      <c r="M225" s="89"/>
    </row>
    <row r="226" spans="1:13" x14ac:dyDescent="0.25">
      <c r="A226" s="130">
        <v>614</v>
      </c>
      <c r="B226" s="89" t="s">
        <v>526</v>
      </c>
      <c r="C226" s="89" t="s">
        <v>521</v>
      </c>
      <c r="D226" s="89" t="s">
        <v>480</v>
      </c>
      <c r="E226" s="89" t="s">
        <v>4871</v>
      </c>
      <c r="F226" s="89">
        <v>366</v>
      </c>
      <c r="G226" s="127">
        <v>0.84115523465703967</v>
      </c>
      <c r="H226" s="127">
        <v>0</v>
      </c>
      <c r="I226" s="127"/>
      <c r="J226" s="130">
        <v>614</v>
      </c>
      <c r="K226" s="89"/>
      <c r="L226" s="89"/>
      <c r="M226" s="89"/>
    </row>
    <row r="227" spans="1:13" x14ac:dyDescent="0.25">
      <c r="A227" s="130">
        <v>615</v>
      </c>
      <c r="B227" s="89" t="s">
        <v>527</v>
      </c>
      <c r="C227" s="89" t="s">
        <v>521</v>
      </c>
      <c r="D227" s="89" t="s">
        <v>480</v>
      </c>
      <c r="E227" s="89" t="s">
        <v>4871</v>
      </c>
      <c r="F227" s="89">
        <v>309</v>
      </c>
      <c r="G227" s="127">
        <v>0.85477178423236511</v>
      </c>
      <c r="H227" s="127">
        <v>0</v>
      </c>
      <c r="I227" s="127"/>
      <c r="J227" s="130">
        <v>615</v>
      </c>
      <c r="K227" s="89"/>
      <c r="L227" s="89"/>
      <c r="M227" s="89"/>
    </row>
    <row r="228" spans="1:13" x14ac:dyDescent="0.25">
      <c r="A228" s="130">
        <v>616</v>
      </c>
      <c r="B228" s="89" t="s">
        <v>528</v>
      </c>
      <c r="C228" s="89" t="s">
        <v>521</v>
      </c>
      <c r="D228" s="89" t="s">
        <v>480</v>
      </c>
      <c r="E228" s="89" t="s">
        <v>4871</v>
      </c>
      <c r="F228" s="89">
        <v>666</v>
      </c>
      <c r="G228" s="127">
        <v>0.88486842105263153</v>
      </c>
      <c r="H228" s="127">
        <v>0</v>
      </c>
      <c r="I228" s="127"/>
      <c r="J228" s="130">
        <v>616</v>
      </c>
      <c r="K228" s="89"/>
      <c r="L228" s="89"/>
      <c r="M228" s="89"/>
    </row>
    <row r="229" spans="1:13" x14ac:dyDescent="0.25">
      <c r="A229" s="130">
        <v>617</v>
      </c>
      <c r="B229" s="89" t="s">
        <v>529</v>
      </c>
      <c r="C229" s="89" t="s">
        <v>521</v>
      </c>
      <c r="D229" s="89" t="s">
        <v>480</v>
      </c>
      <c r="E229" s="89" t="s">
        <v>4871</v>
      </c>
      <c r="F229" s="89">
        <v>247</v>
      </c>
      <c r="G229" s="127">
        <v>0.93034825870646765</v>
      </c>
      <c r="H229" s="127">
        <v>0</v>
      </c>
      <c r="I229" s="127"/>
      <c r="J229" s="130">
        <v>617</v>
      </c>
      <c r="K229" s="89"/>
      <c r="L229" s="89"/>
      <c r="M229" s="89"/>
    </row>
    <row r="230" spans="1:13" x14ac:dyDescent="0.25">
      <c r="A230" s="130">
        <v>618</v>
      </c>
      <c r="B230" s="89" t="s">
        <v>530</v>
      </c>
      <c r="C230" s="89" t="s">
        <v>521</v>
      </c>
      <c r="D230" s="89" t="s">
        <v>480</v>
      </c>
      <c r="E230" s="89" t="s">
        <v>4871</v>
      </c>
      <c r="F230" s="89">
        <v>620</v>
      </c>
      <c r="G230" s="127">
        <v>0.83677685950413228</v>
      </c>
      <c r="H230" s="127">
        <v>0</v>
      </c>
      <c r="I230" s="127"/>
      <c r="J230" s="130">
        <v>618</v>
      </c>
      <c r="K230" s="89"/>
      <c r="L230" s="89"/>
      <c r="M230" s="89"/>
    </row>
    <row r="231" spans="1:13" x14ac:dyDescent="0.25">
      <c r="A231" s="130">
        <v>620</v>
      </c>
      <c r="B231" s="89" t="s">
        <v>531</v>
      </c>
      <c r="C231" s="89" t="s">
        <v>521</v>
      </c>
      <c r="D231" s="89" t="s">
        <v>480</v>
      </c>
      <c r="E231" s="89" t="s">
        <v>4871</v>
      </c>
      <c r="F231" s="89">
        <v>451</v>
      </c>
      <c r="G231" s="127">
        <v>0.83168316831683164</v>
      </c>
      <c r="H231" s="127">
        <v>0</v>
      </c>
      <c r="I231" s="127"/>
      <c r="J231" s="130">
        <v>620</v>
      </c>
      <c r="K231" s="89"/>
      <c r="L231" s="89"/>
      <c r="M231" s="89"/>
    </row>
    <row r="232" spans="1:13" x14ac:dyDescent="0.25">
      <c r="A232" s="130">
        <v>621</v>
      </c>
      <c r="B232" s="89" t="s">
        <v>532</v>
      </c>
      <c r="C232" s="89" t="s">
        <v>521</v>
      </c>
      <c r="D232" s="89" t="s">
        <v>480</v>
      </c>
      <c r="E232" s="89" t="s">
        <v>4871</v>
      </c>
      <c r="F232" s="89">
        <v>253</v>
      </c>
      <c r="G232" s="127">
        <v>0.85858585858585856</v>
      </c>
      <c r="H232" s="127">
        <v>0</v>
      </c>
      <c r="I232" s="127"/>
      <c r="J232" s="130">
        <v>621</v>
      </c>
      <c r="K232" s="89"/>
      <c r="L232" s="89"/>
      <c r="M232" s="89"/>
    </row>
    <row r="233" spans="1:13" x14ac:dyDescent="0.25">
      <c r="A233" s="130">
        <v>623</v>
      </c>
      <c r="B233" s="89" t="s">
        <v>533</v>
      </c>
      <c r="C233" s="89" t="s">
        <v>521</v>
      </c>
      <c r="D233" s="89" t="s">
        <v>480</v>
      </c>
      <c r="E233" s="89" t="s">
        <v>4871</v>
      </c>
      <c r="F233" s="89">
        <v>62</v>
      </c>
      <c r="G233" s="127">
        <v>0</v>
      </c>
      <c r="H233" s="127">
        <v>0</v>
      </c>
      <c r="I233" s="128">
        <v>0.84440109688180254</v>
      </c>
      <c r="J233" s="130">
        <v>623</v>
      </c>
      <c r="K233" s="89"/>
      <c r="L233" s="89"/>
      <c r="M233" s="89"/>
    </row>
    <row r="234" spans="1:13" x14ac:dyDescent="0.25">
      <c r="A234" s="130">
        <v>624</v>
      </c>
      <c r="B234" s="89" t="s">
        <v>534</v>
      </c>
      <c r="C234" s="89" t="s">
        <v>521</v>
      </c>
      <c r="D234" s="89" t="s">
        <v>480</v>
      </c>
      <c r="E234" s="89" t="s">
        <v>4871</v>
      </c>
      <c r="F234" s="89">
        <v>66</v>
      </c>
      <c r="G234" s="127">
        <v>0</v>
      </c>
      <c r="H234" s="127">
        <v>0</v>
      </c>
      <c r="I234" s="128">
        <v>0.84440109688180254</v>
      </c>
      <c r="J234" s="130">
        <v>624</v>
      </c>
      <c r="K234" s="89"/>
      <c r="L234" s="89"/>
      <c r="M234" s="89"/>
    </row>
    <row r="235" spans="1:13" x14ac:dyDescent="0.25">
      <c r="A235" s="130">
        <v>625</v>
      </c>
      <c r="B235" s="89" t="s">
        <v>535</v>
      </c>
      <c r="C235" s="89" t="s">
        <v>521</v>
      </c>
      <c r="D235" s="89" t="s">
        <v>480</v>
      </c>
      <c r="E235" s="89" t="s">
        <v>4871</v>
      </c>
      <c r="F235" s="89">
        <v>207</v>
      </c>
      <c r="G235" s="127">
        <v>0.94886363636363635</v>
      </c>
      <c r="H235" s="127">
        <v>0</v>
      </c>
      <c r="I235" s="127"/>
      <c r="J235" s="130">
        <v>625</v>
      </c>
      <c r="K235" s="89"/>
      <c r="L235" s="89"/>
      <c r="M235" s="89"/>
    </row>
    <row r="236" spans="1:13" x14ac:dyDescent="0.25">
      <c r="A236" s="130">
        <v>626</v>
      </c>
      <c r="B236" s="89" t="s">
        <v>536</v>
      </c>
      <c r="C236" s="89" t="s">
        <v>521</v>
      </c>
      <c r="D236" s="89" t="s">
        <v>480</v>
      </c>
      <c r="E236" s="89" t="s">
        <v>4871</v>
      </c>
      <c r="F236" s="89">
        <v>765</v>
      </c>
      <c r="G236" s="127">
        <v>0.95382165605095537</v>
      </c>
      <c r="H236" s="127">
        <v>0</v>
      </c>
      <c r="I236" s="127"/>
      <c r="J236" s="130">
        <v>626</v>
      </c>
      <c r="K236" s="89"/>
      <c r="L236" s="89"/>
      <c r="M236" s="89"/>
    </row>
    <row r="237" spans="1:13" x14ac:dyDescent="0.25">
      <c r="A237" s="130">
        <v>628</v>
      </c>
      <c r="B237" s="89" t="s">
        <v>537</v>
      </c>
      <c r="C237" s="89" t="s">
        <v>521</v>
      </c>
      <c r="D237" s="89" t="s">
        <v>480</v>
      </c>
      <c r="E237" s="89" t="s">
        <v>4871</v>
      </c>
      <c r="F237" s="89">
        <v>262</v>
      </c>
      <c r="G237" s="127">
        <v>0.79534883720930227</v>
      </c>
      <c r="H237" s="127">
        <v>0</v>
      </c>
      <c r="I237" s="127"/>
      <c r="J237" s="130">
        <v>628</v>
      </c>
      <c r="K237" s="89"/>
      <c r="L237" s="89"/>
      <c r="M237" s="89"/>
    </row>
    <row r="238" spans="1:13" x14ac:dyDescent="0.25">
      <c r="A238" s="130">
        <v>629</v>
      </c>
      <c r="B238" s="89" t="s">
        <v>538</v>
      </c>
      <c r="C238" s="89" t="s">
        <v>521</v>
      </c>
      <c r="D238" s="89" t="s">
        <v>480</v>
      </c>
      <c r="E238" s="89" t="s">
        <v>4871</v>
      </c>
      <c r="F238" s="89">
        <v>743</v>
      </c>
      <c r="G238" s="127">
        <v>0.93133047210300424</v>
      </c>
      <c r="H238" s="127">
        <v>0</v>
      </c>
      <c r="I238" s="127"/>
      <c r="J238" s="130">
        <v>629</v>
      </c>
      <c r="K238" s="89"/>
      <c r="L238" s="89"/>
      <c r="M238" s="89"/>
    </row>
    <row r="239" spans="1:13" x14ac:dyDescent="0.25">
      <c r="A239" s="130">
        <v>630</v>
      </c>
      <c r="B239" s="89" t="s">
        <v>539</v>
      </c>
      <c r="C239" s="89" t="s">
        <v>521</v>
      </c>
      <c r="D239" s="89" t="s">
        <v>480</v>
      </c>
      <c r="E239" s="89" t="s">
        <v>4871</v>
      </c>
      <c r="F239" s="89">
        <v>357</v>
      </c>
      <c r="G239" s="127">
        <v>0.86084142394822005</v>
      </c>
      <c r="H239" s="127">
        <v>0</v>
      </c>
      <c r="I239" s="127"/>
      <c r="J239" s="130">
        <v>630</v>
      </c>
      <c r="K239" s="89"/>
      <c r="L239" s="89"/>
      <c r="M239" s="89"/>
    </row>
    <row r="240" spans="1:13" x14ac:dyDescent="0.25">
      <c r="A240" s="130">
        <v>631</v>
      </c>
      <c r="B240" s="89" t="s">
        <v>540</v>
      </c>
      <c r="C240" s="89" t="s">
        <v>521</v>
      </c>
      <c r="D240" s="89" t="s">
        <v>480</v>
      </c>
      <c r="E240" s="89" t="s">
        <v>4871</v>
      </c>
      <c r="F240" s="89">
        <v>409</v>
      </c>
      <c r="G240" s="127">
        <v>0.93604651162790697</v>
      </c>
      <c r="H240" s="127">
        <v>0</v>
      </c>
      <c r="I240" s="127"/>
      <c r="J240" s="130">
        <v>631</v>
      </c>
      <c r="K240" s="89"/>
      <c r="L240" s="89"/>
      <c r="M240" s="89"/>
    </row>
    <row r="241" spans="1:13" x14ac:dyDescent="0.25">
      <c r="A241" s="130">
        <v>632</v>
      </c>
      <c r="B241" s="89" t="s">
        <v>541</v>
      </c>
      <c r="C241" s="89" t="s">
        <v>521</v>
      </c>
      <c r="D241" s="89" t="s">
        <v>480</v>
      </c>
      <c r="E241" s="89" t="s">
        <v>4871</v>
      </c>
      <c r="F241" s="89">
        <v>402</v>
      </c>
      <c r="G241" s="127">
        <v>0.90615835777126097</v>
      </c>
      <c r="H241" s="127">
        <v>0</v>
      </c>
      <c r="I241" s="127"/>
      <c r="J241" s="130">
        <v>632</v>
      </c>
      <c r="K241" s="89"/>
      <c r="L241" s="89"/>
      <c r="M241" s="89"/>
    </row>
    <row r="242" spans="1:13" x14ac:dyDescent="0.25">
      <c r="A242" s="130">
        <v>634</v>
      </c>
      <c r="B242" s="89" t="s">
        <v>542</v>
      </c>
      <c r="C242" s="89" t="s">
        <v>521</v>
      </c>
      <c r="D242" s="89" t="s">
        <v>480</v>
      </c>
      <c r="E242" s="89" t="s">
        <v>4871</v>
      </c>
      <c r="F242" s="89">
        <v>52</v>
      </c>
      <c r="G242" s="127">
        <v>0.86206896551724133</v>
      </c>
      <c r="H242" s="127">
        <v>0</v>
      </c>
      <c r="I242" s="127"/>
      <c r="J242" s="130">
        <v>634</v>
      </c>
      <c r="K242" s="89"/>
      <c r="L242" s="89"/>
      <c r="M242" s="89"/>
    </row>
    <row r="243" spans="1:13" x14ac:dyDescent="0.25">
      <c r="A243" s="130">
        <v>635</v>
      </c>
      <c r="B243" s="89" t="s">
        <v>543</v>
      </c>
      <c r="C243" s="89" t="s">
        <v>521</v>
      </c>
      <c r="D243" s="89" t="s">
        <v>480</v>
      </c>
      <c r="E243" s="89" t="s">
        <v>4871</v>
      </c>
      <c r="F243" s="89">
        <v>17</v>
      </c>
      <c r="G243" s="127">
        <v>0.94444444444444442</v>
      </c>
      <c r="H243" s="127">
        <v>0</v>
      </c>
      <c r="I243" s="127"/>
      <c r="J243" s="130">
        <v>635</v>
      </c>
      <c r="K243" s="89"/>
      <c r="L243" s="89"/>
      <c r="M243" s="89"/>
    </row>
    <row r="244" spans="1:13" x14ac:dyDescent="0.25">
      <c r="A244" s="130">
        <v>637</v>
      </c>
      <c r="B244" s="89" t="s">
        <v>400</v>
      </c>
      <c r="C244" s="89" t="s">
        <v>521</v>
      </c>
      <c r="D244" s="89" t="s">
        <v>480</v>
      </c>
      <c r="E244" s="89" t="s">
        <v>4871</v>
      </c>
      <c r="F244" s="89">
        <v>268</v>
      </c>
      <c r="G244" s="127">
        <v>0.875</v>
      </c>
      <c r="H244" s="127">
        <v>0</v>
      </c>
      <c r="I244" s="127"/>
      <c r="J244" s="130">
        <v>637</v>
      </c>
      <c r="K244" s="89"/>
      <c r="L244" s="89"/>
      <c r="M244" s="89"/>
    </row>
    <row r="245" spans="1:13" x14ac:dyDescent="0.25">
      <c r="A245" s="130">
        <v>638</v>
      </c>
      <c r="B245" s="89" t="s">
        <v>544</v>
      </c>
      <c r="C245" s="89" t="s">
        <v>521</v>
      </c>
      <c r="D245" s="89" t="s">
        <v>480</v>
      </c>
      <c r="E245" s="89" t="s">
        <v>4871</v>
      </c>
      <c r="F245" s="89">
        <v>3</v>
      </c>
      <c r="G245" s="127">
        <v>1</v>
      </c>
      <c r="H245" s="127">
        <v>0</v>
      </c>
      <c r="I245" s="127"/>
      <c r="J245" s="130">
        <v>638</v>
      </c>
      <c r="K245" s="89"/>
      <c r="L245" s="89"/>
      <c r="M245" s="89"/>
    </row>
    <row r="246" spans="1:13" x14ac:dyDescent="0.25">
      <c r="A246" s="130">
        <v>639</v>
      </c>
      <c r="B246" s="89" t="s">
        <v>545</v>
      </c>
      <c r="C246" s="89" t="s">
        <v>521</v>
      </c>
      <c r="D246" s="89" t="s">
        <v>480</v>
      </c>
      <c r="E246" s="89" t="s">
        <v>4871</v>
      </c>
      <c r="F246" s="89">
        <v>95</v>
      </c>
      <c r="G246" s="127">
        <v>0.92537313432835822</v>
      </c>
      <c r="H246" s="127">
        <v>0</v>
      </c>
      <c r="I246" s="127"/>
      <c r="J246" s="130">
        <v>639</v>
      </c>
      <c r="K246" s="89"/>
      <c r="L246" s="89"/>
      <c r="M246" s="89"/>
    </row>
    <row r="247" spans="1:13" x14ac:dyDescent="0.25">
      <c r="A247" s="130">
        <v>641</v>
      </c>
      <c r="B247" s="89" t="s">
        <v>546</v>
      </c>
      <c r="C247" s="89" t="s">
        <v>521</v>
      </c>
      <c r="D247" s="89" t="s">
        <v>480</v>
      </c>
      <c r="E247" s="89" t="s">
        <v>4871</v>
      </c>
      <c r="F247" s="89">
        <v>47</v>
      </c>
      <c r="G247" s="127">
        <v>0.91489361702127658</v>
      </c>
      <c r="H247" s="127">
        <v>0</v>
      </c>
      <c r="I247" s="127"/>
      <c r="J247" s="130">
        <v>641</v>
      </c>
      <c r="K247" s="89"/>
      <c r="L247" s="89"/>
      <c r="M247" s="89"/>
    </row>
    <row r="248" spans="1:13" x14ac:dyDescent="0.25">
      <c r="A248" s="130">
        <v>642</v>
      </c>
      <c r="B248" s="89" t="s">
        <v>547</v>
      </c>
      <c r="C248" s="89" t="s">
        <v>521</v>
      </c>
      <c r="D248" s="89" t="s">
        <v>480</v>
      </c>
      <c r="E248" s="89" t="s">
        <v>4871</v>
      </c>
      <c r="F248" s="89">
        <v>145</v>
      </c>
      <c r="G248" s="127">
        <v>0.92517006802721091</v>
      </c>
      <c r="H248" s="127">
        <v>0</v>
      </c>
      <c r="I248" s="127"/>
      <c r="J248" s="130">
        <v>642</v>
      </c>
      <c r="K248" s="89"/>
      <c r="L248" s="89"/>
      <c r="M248" s="89"/>
    </row>
    <row r="249" spans="1:13" x14ac:dyDescent="0.25">
      <c r="A249" s="130">
        <v>643</v>
      </c>
      <c r="B249" s="89" t="s">
        <v>548</v>
      </c>
      <c r="C249" s="89" t="s">
        <v>521</v>
      </c>
      <c r="D249" s="89" t="s">
        <v>480</v>
      </c>
      <c r="E249" s="89" t="s">
        <v>4871</v>
      </c>
      <c r="F249" s="89">
        <v>152</v>
      </c>
      <c r="G249" s="127">
        <v>0.91666666666666663</v>
      </c>
      <c r="H249" s="127">
        <v>0</v>
      </c>
      <c r="I249" s="127"/>
      <c r="J249" s="130">
        <v>643</v>
      </c>
      <c r="K249" s="89"/>
      <c r="L249" s="89"/>
      <c r="M249" s="89"/>
    </row>
    <row r="250" spans="1:13" x14ac:dyDescent="0.25">
      <c r="A250" s="130">
        <v>644</v>
      </c>
      <c r="B250" s="89" t="s">
        <v>549</v>
      </c>
      <c r="C250" s="89" t="s">
        <v>521</v>
      </c>
      <c r="D250" s="89" t="s">
        <v>480</v>
      </c>
      <c r="E250" s="89" t="s">
        <v>4871</v>
      </c>
      <c r="F250" s="89">
        <v>43</v>
      </c>
      <c r="G250" s="127">
        <v>0.91891891891891897</v>
      </c>
      <c r="H250" s="127">
        <v>0</v>
      </c>
      <c r="I250" s="127"/>
      <c r="J250" s="130">
        <v>644</v>
      </c>
      <c r="K250" s="89"/>
      <c r="L250" s="89"/>
      <c r="M250" s="89"/>
    </row>
    <row r="251" spans="1:13" x14ac:dyDescent="0.25">
      <c r="A251" s="130">
        <v>645</v>
      </c>
      <c r="B251" s="89" t="s">
        <v>550</v>
      </c>
      <c r="C251" s="89" t="s">
        <v>521</v>
      </c>
      <c r="D251" s="89" t="s">
        <v>480</v>
      </c>
      <c r="E251" s="89" t="s">
        <v>4871</v>
      </c>
      <c r="F251" s="89">
        <v>9</v>
      </c>
      <c r="G251" s="127">
        <v>1</v>
      </c>
      <c r="H251" s="127">
        <v>0</v>
      </c>
      <c r="I251" s="127"/>
      <c r="J251" s="130">
        <v>645</v>
      </c>
      <c r="K251" s="89"/>
      <c r="L251" s="89"/>
      <c r="M251" s="89"/>
    </row>
    <row r="252" spans="1:13" x14ac:dyDescent="0.25">
      <c r="A252" s="130">
        <v>656</v>
      </c>
      <c r="B252" s="89" t="s">
        <v>551</v>
      </c>
      <c r="C252" s="89" t="s">
        <v>552</v>
      </c>
      <c r="D252" s="89" t="s">
        <v>480</v>
      </c>
      <c r="E252" s="89" t="s">
        <v>4871</v>
      </c>
      <c r="F252" s="89">
        <v>273</v>
      </c>
      <c r="G252" s="127">
        <v>0</v>
      </c>
      <c r="H252" s="127">
        <v>0.9490909090909091</v>
      </c>
      <c r="I252" s="127"/>
      <c r="J252" s="130">
        <v>656</v>
      </c>
      <c r="K252" s="89"/>
      <c r="L252" s="89"/>
      <c r="M252" s="89"/>
    </row>
    <row r="253" spans="1:13" x14ac:dyDescent="0.25">
      <c r="A253" s="130">
        <v>657</v>
      </c>
      <c r="B253" s="89" t="s">
        <v>553</v>
      </c>
      <c r="C253" s="89" t="s">
        <v>552</v>
      </c>
      <c r="D253" s="89" t="s">
        <v>480</v>
      </c>
      <c r="E253" s="89" t="s">
        <v>4871</v>
      </c>
      <c r="F253" s="89">
        <v>203</v>
      </c>
      <c r="G253" s="127">
        <v>0.92441860465116277</v>
      </c>
      <c r="H253" s="127">
        <v>0</v>
      </c>
      <c r="I253" s="127"/>
      <c r="J253" s="130">
        <v>657</v>
      </c>
      <c r="K253" s="89"/>
      <c r="L253" s="89"/>
      <c r="M253" s="89"/>
    </row>
    <row r="254" spans="1:13" x14ac:dyDescent="0.25">
      <c r="A254" s="130">
        <v>658</v>
      </c>
      <c r="B254" s="89" t="s">
        <v>554</v>
      </c>
      <c r="C254" s="89" t="s">
        <v>552</v>
      </c>
      <c r="D254" s="89" t="s">
        <v>480</v>
      </c>
      <c r="E254" s="89" t="s">
        <v>4871</v>
      </c>
      <c r="F254" s="89">
        <v>260</v>
      </c>
      <c r="G254" s="127">
        <v>0.80092592592592593</v>
      </c>
      <c r="H254" s="127">
        <v>0</v>
      </c>
      <c r="I254" s="127"/>
      <c r="J254" s="130">
        <v>658</v>
      </c>
      <c r="K254" s="89"/>
      <c r="L254" s="89"/>
      <c r="M254" s="89"/>
    </row>
    <row r="255" spans="1:13" x14ac:dyDescent="0.25">
      <c r="A255" s="130">
        <v>659</v>
      </c>
      <c r="B255" s="89" t="s">
        <v>555</v>
      </c>
      <c r="C255" s="89" t="s">
        <v>552</v>
      </c>
      <c r="D255" s="89" t="s">
        <v>480</v>
      </c>
      <c r="E255" s="89" t="s">
        <v>4871</v>
      </c>
      <c r="F255" s="89">
        <v>10</v>
      </c>
      <c r="G255" s="127">
        <v>1</v>
      </c>
      <c r="H255" s="127">
        <v>0</v>
      </c>
      <c r="I255" s="127"/>
      <c r="J255" s="130">
        <v>659</v>
      </c>
      <c r="K255" s="89"/>
      <c r="L255" s="89"/>
      <c r="M255" s="89"/>
    </row>
    <row r="256" spans="1:13" x14ac:dyDescent="0.25">
      <c r="A256" s="130">
        <v>661</v>
      </c>
      <c r="B256" s="89" t="s">
        <v>556</v>
      </c>
      <c r="C256" s="89" t="s">
        <v>552</v>
      </c>
      <c r="D256" s="89" t="s">
        <v>480</v>
      </c>
      <c r="E256" s="89" t="s">
        <v>4871</v>
      </c>
      <c r="F256" s="89">
        <v>27</v>
      </c>
      <c r="G256" s="127">
        <v>0.96551724137931039</v>
      </c>
      <c r="H256" s="127">
        <v>0</v>
      </c>
      <c r="I256" s="127"/>
      <c r="J256" s="130">
        <v>661</v>
      </c>
      <c r="K256" s="89"/>
      <c r="L256" s="89"/>
      <c r="M256" s="89"/>
    </row>
    <row r="257" spans="1:13" x14ac:dyDescent="0.25">
      <c r="A257" s="130">
        <v>662</v>
      </c>
      <c r="B257" s="89" t="s">
        <v>463</v>
      </c>
      <c r="C257" s="89" t="s">
        <v>552</v>
      </c>
      <c r="D257" s="89" t="s">
        <v>480</v>
      </c>
      <c r="E257" s="89" t="s">
        <v>4871</v>
      </c>
      <c r="F257" s="89">
        <v>10</v>
      </c>
      <c r="G257" s="127">
        <v>0.92307692307692313</v>
      </c>
      <c r="H257" s="127">
        <v>0</v>
      </c>
      <c r="I257" s="127"/>
      <c r="J257" s="130">
        <v>662</v>
      </c>
      <c r="K257" s="89"/>
      <c r="L257" s="89"/>
      <c r="M257" s="89"/>
    </row>
    <row r="258" spans="1:13" x14ac:dyDescent="0.25">
      <c r="A258" s="130">
        <v>665</v>
      </c>
      <c r="B258" s="89" t="s">
        <v>557</v>
      </c>
      <c r="C258" s="89" t="s">
        <v>558</v>
      </c>
      <c r="D258" s="89" t="s">
        <v>480</v>
      </c>
      <c r="E258" s="89" t="s">
        <v>336</v>
      </c>
      <c r="F258" s="89">
        <v>499</v>
      </c>
      <c r="G258" s="127">
        <v>0</v>
      </c>
      <c r="H258" s="127">
        <v>0.94323144104803491</v>
      </c>
      <c r="I258" s="127"/>
      <c r="J258" s="130">
        <v>665</v>
      </c>
      <c r="K258" s="89"/>
      <c r="L258" s="89"/>
      <c r="M258" s="89"/>
    </row>
    <row r="259" spans="1:13" x14ac:dyDescent="0.25">
      <c r="A259" s="130">
        <v>666</v>
      </c>
      <c r="B259" s="89" t="s">
        <v>559</v>
      </c>
      <c r="C259" s="89" t="s">
        <v>558</v>
      </c>
      <c r="D259" s="89" t="s">
        <v>480</v>
      </c>
      <c r="E259" s="89" t="s">
        <v>336</v>
      </c>
      <c r="F259" s="89">
        <v>292</v>
      </c>
      <c r="G259" s="127">
        <v>0.86770428015564205</v>
      </c>
      <c r="H259" s="127">
        <v>0</v>
      </c>
      <c r="I259" s="127"/>
      <c r="J259" s="130">
        <v>666</v>
      </c>
      <c r="K259" s="89"/>
      <c r="L259" s="89"/>
      <c r="M259" s="89"/>
    </row>
    <row r="260" spans="1:13" x14ac:dyDescent="0.25">
      <c r="A260" s="130">
        <v>668</v>
      </c>
      <c r="B260" s="89" t="s">
        <v>560</v>
      </c>
      <c r="C260" s="89" t="s">
        <v>558</v>
      </c>
      <c r="D260" s="89" t="s">
        <v>480</v>
      </c>
      <c r="E260" s="89" t="s">
        <v>336</v>
      </c>
      <c r="F260" s="89">
        <v>476</v>
      </c>
      <c r="G260" s="127">
        <v>0.89965397923875434</v>
      </c>
      <c r="H260" s="127">
        <v>0</v>
      </c>
      <c r="I260" s="127"/>
      <c r="J260" s="130">
        <v>668</v>
      </c>
      <c r="K260" s="89"/>
      <c r="L260" s="89"/>
      <c r="M260" s="89"/>
    </row>
    <row r="261" spans="1:13" x14ac:dyDescent="0.25">
      <c r="A261" s="130">
        <v>669</v>
      </c>
      <c r="B261" s="89" t="s">
        <v>561</v>
      </c>
      <c r="C261" s="89" t="s">
        <v>558</v>
      </c>
      <c r="D261" s="89" t="s">
        <v>480</v>
      </c>
      <c r="E261" s="89" t="s">
        <v>336</v>
      </c>
      <c r="F261" s="89">
        <v>159</v>
      </c>
      <c r="G261" s="127">
        <v>0.92805755395683454</v>
      </c>
      <c r="H261" s="127">
        <v>0</v>
      </c>
      <c r="I261" s="127"/>
      <c r="J261" s="130">
        <v>669</v>
      </c>
      <c r="K261" s="89"/>
      <c r="L261" s="89"/>
      <c r="M261" s="89"/>
    </row>
    <row r="262" spans="1:13" x14ac:dyDescent="0.25">
      <c r="A262" s="130">
        <v>671</v>
      </c>
      <c r="B262" s="89" t="s">
        <v>562</v>
      </c>
      <c r="C262" s="89" t="s">
        <v>558</v>
      </c>
      <c r="D262" s="89" t="s">
        <v>480</v>
      </c>
      <c r="E262" s="89" t="s">
        <v>336</v>
      </c>
      <c r="F262" s="89">
        <v>114</v>
      </c>
      <c r="G262" s="127">
        <v>0.88785046728971961</v>
      </c>
      <c r="H262" s="127">
        <v>0</v>
      </c>
      <c r="I262" s="127"/>
      <c r="J262" s="130">
        <v>671</v>
      </c>
      <c r="K262" s="89"/>
      <c r="L262" s="89"/>
      <c r="M262" s="89"/>
    </row>
    <row r="263" spans="1:13" x14ac:dyDescent="0.25">
      <c r="A263" s="130">
        <v>672</v>
      </c>
      <c r="B263" s="89" t="s">
        <v>563</v>
      </c>
      <c r="C263" s="89" t="s">
        <v>558</v>
      </c>
      <c r="D263" s="89" t="s">
        <v>480</v>
      </c>
      <c r="E263" s="89" t="s">
        <v>336</v>
      </c>
      <c r="F263" s="89">
        <v>163</v>
      </c>
      <c r="G263" s="127">
        <v>0.90476190476190477</v>
      </c>
      <c r="H263" s="127">
        <v>0</v>
      </c>
      <c r="I263" s="127"/>
      <c r="J263" s="130">
        <v>672</v>
      </c>
      <c r="K263" s="89"/>
      <c r="L263" s="89"/>
      <c r="M263" s="89"/>
    </row>
    <row r="264" spans="1:13" x14ac:dyDescent="0.25">
      <c r="A264" s="130">
        <v>673</v>
      </c>
      <c r="B264" s="89" t="s">
        <v>564</v>
      </c>
      <c r="C264" s="89" t="s">
        <v>558</v>
      </c>
      <c r="D264" s="89" t="s">
        <v>480</v>
      </c>
      <c r="E264" s="89" t="s">
        <v>336</v>
      </c>
      <c r="F264" s="89">
        <v>186</v>
      </c>
      <c r="G264" s="127">
        <v>0.94011976047904189</v>
      </c>
      <c r="H264" s="127">
        <v>0</v>
      </c>
      <c r="I264" s="127"/>
      <c r="J264" s="130">
        <v>673</v>
      </c>
      <c r="K264" s="89"/>
      <c r="L264" s="89"/>
      <c r="M264" s="89"/>
    </row>
    <row r="265" spans="1:13" x14ac:dyDescent="0.25">
      <c r="A265" s="130">
        <v>674</v>
      </c>
      <c r="B265" s="89" t="s">
        <v>565</v>
      </c>
      <c r="C265" s="89" t="s">
        <v>558</v>
      </c>
      <c r="D265" s="89" t="s">
        <v>480</v>
      </c>
      <c r="E265" s="89" t="s">
        <v>336</v>
      </c>
      <c r="F265" s="89">
        <v>5</v>
      </c>
      <c r="G265" s="127">
        <v>1</v>
      </c>
      <c r="H265" s="127">
        <v>0</v>
      </c>
      <c r="I265" s="127"/>
      <c r="J265" s="130">
        <v>674</v>
      </c>
      <c r="K265" s="89"/>
      <c r="L265" s="89"/>
      <c r="M265" s="89"/>
    </row>
    <row r="266" spans="1:13" x14ac:dyDescent="0.25">
      <c r="A266" s="130">
        <v>676</v>
      </c>
      <c r="B266" s="89" t="s">
        <v>566</v>
      </c>
      <c r="C266" s="89" t="s">
        <v>558</v>
      </c>
      <c r="D266" s="89" t="s">
        <v>480</v>
      </c>
      <c r="E266" s="89" t="s">
        <v>336</v>
      </c>
      <c r="F266" s="89">
        <v>8</v>
      </c>
      <c r="G266" s="127">
        <v>0.92307692307692313</v>
      </c>
      <c r="H266" s="127">
        <v>0</v>
      </c>
      <c r="I266" s="127"/>
      <c r="J266" s="130">
        <v>676</v>
      </c>
      <c r="K266" s="89"/>
      <c r="L266" s="89"/>
      <c r="M266" s="89"/>
    </row>
    <row r="267" spans="1:13" x14ac:dyDescent="0.25">
      <c r="A267" s="130">
        <v>678</v>
      </c>
      <c r="B267" s="89" t="s">
        <v>567</v>
      </c>
      <c r="C267" s="89" t="s">
        <v>558</v>
      </c>
      <c r="D267" s="89" t="s">
        <v>480</v>
      </c>
      <c r="E267" s="89" t="s">
        <v>336</v>
      </c>
      <c r="F267" s="89">
        <v>26</v>
      </c>
      <c r="G267" s="127">
        <v>0.96875</v>
      </c>
      <c r="H267" s="127">
        <v>0</v>
      </c>
      <c r="I267" s="127"/>
      <c r="J267" s="130">
        <v>678</v>
      </c>
      <c r="K267" s="89"/>
      <c r="L267" s="89"/>
      <c r="M267" s="89"/>
    </row>
    <row r="268" spans="1:13" x14ac:dyDescent="0.25">
      <c r="A268" s="130">
        <v>680</v>
      </c>
      <c r="B268" s="89" t="s">
        <v>568</v>
      </c>
      <c r="C268" s="89" t="s">
        <v>558</v>
      </c>
      <c r="D268" s="89" t="s">
        <v>480</v>
      </c>
      <c r="E268" s="89" t="s">
        <v>336</v>
      </c>
      <c r="F268" s="89">
        <v>70</v>
      </c>
      <c r="G268" s="127">
        <v>0.9375</v>
      </c>
      <c r="H268" s="127">
        <v>0</v>
      </c>
      <c r="I268" s="127"/>
      <c r="J268" s="130">
        <v>680</v>
      </c>
      <c r="K268" s="89"/>
      <c r="L268" s="89"/>
      <c r="M268" s="89"/>
    </row>
    <row r="269" spans="1:13" x14ac:dyDescent="0.25">
      <c r="A269" s="130">
        <v>681</v>
      </c>
      <c r="B269" s="89" t="s">
        <v>569</v>
      </c>
      <c r="C269" s="89" t="s">
        <v>558</v>
      </c>
      <c r="D269" s="89" t="s">
        <v>480</v>
      </c>
      <c r="E269" s="89" t="s">
        <v>336</v>
      </c>
      <c r="F269" s="89">
        <v>22</v>
      </c>
      <c r="G269" s="127">
        <v>1</v>
      </c>
      <c r="H269" s="127">
        <v>0</v>
      </c>
      <c r="I269" s="127"/>
      <c r="J269" s="130">
        <v>681</v>
      </c>
      <c r="K269" s="89"/>
      <c r="L269" s="89"/>
      <c r="M269" s="89"/>
    </row>
    <row r="270" spans="1:13" x14ac:dyDescent="0.25">
      <c r="A270" s="130">
        <v>682</v>
      </c>
      <c r="B270" s="89" t="s">
        <v>570</v>
      </c>
      <c r="C270" s="89" t="s">
        <v>558</v>
      </c>
      <c r="D270" s="89" t="s">
        <v>480</v>
      </c>
      <c r="E270" s="89" t="s">
        <v>336</v>
      </c>
      <c r="F270" s="89">
        <v>138</v>
      </c>
      <c r="G270" s="127">
        <v>0.88073394495412849</v>
      </c>
      <c r="H270" s="127">
        <v>0</v>
      </c>
      <c r="I270" s="127"/>
      <c r="J270" s="130">
        <v>682</v>
      </c>
      <c r="K270" s="89"/>
      <c r="L270" s="89"/>
      <c r="M270" s="89"/>
    </row>
    <row r="271" spans="1:13" x14ac:dyDescent="0.25">
      <c r="A271" s="130">
        <v>683</v>
      </c>
      <c r="B271" s="89" t="s">
        <v>571</v>
      </c>
      <c r="C271" s="89" t="s">
        <v>558</v>
      </c>
      <c r="D271" s="89" t="s">
        <v>480</v>
      </c>
      <c r="E271" s="89" t="s">
        <v>336</v>
      </c>
      <c r="F271" s="89">
        <v>14</v>
      </c>
      <c r="G271" s="127">
        <v>1</v>
      </c>
      <c r="H271" s="127">
        <v>0</v>
      </c>
      <c r="I271" s="127"/>
      <c r="J271" s="130">
        <v>683</v>
      </c>
      <c r="K271" s="89"/>
      <c r="L271" s="89"/>
      <c r="M271" s="89"/>
    </row>
    <row r="272" spans="1:13" x14ac:dyDescent="0.25">
      <c r="A272" s="130">
        <v>686</v>
      </c>
      <c r="B272" s="89" t="s">
        <v>572</v>
      </c>
      <c r="C272" s="89" t="s">
        <v>573</v>
      </c>
      <c r="D272" s="89" t="s">
        <v>480</v>
      </c>
      <c r="E272" s="89" t="s">
        <v>336</v>
      </c>
      <c r="F272" s="89">
        <v>62</v>
      </c>
      <c r="G272" s="127">
        <v>0.91228070175438591</v>
      </c>
      <c r="H272" s="127">
        <v>0</v>
      </c>
      <c r="I272" s="127"/>
      <c r="J272" s="130">
        <v>686</v>
      </c>
      <c r="K272" s="89"/>
      <c r="L272" s="89"/>
      <c r="M272" s="89"/>
    </row>
    <row r="273" spans="1:13" x14ac:dyDescent="0.25">
      <c r="A273" s="130">
        <v>687</v>
      </c>
      <c r="B273" s="89" t="s">
        <v>574</v>
      </c>
      <c r="C273" s="89" t="s">
        <v>558</v>
      </c>
      <c r="D273" s="89" t="s">
        <v>480</v>
      </c>
      <c r="E273" s="89" t="s">
        <v>336</v>
      </c>
      <c r="F273" s="89">
        <v>4</v>
      </c>
      <c r="G273" s="127">
        <v>1</v>
      </c>
      <c r="H273" s="127">
        <v>0</v>
      </c>
      <c r="I273" s="127"/>
      <c r="J273" s="130">
        <v>687</v>
      </c>
      <c r="K273" s="89"/>
      <c r="L273" s="89"/>
      <c r="M273" s="89"/>
    </row>
    <row r="274" spans="1:13" x14ac:dyDescent="0.25">
      <c r="A274" s="130">
        <v>688</v>
      </c>
      <c r="B274" s="89" t="s">
        <v>575</v>
      </c>
      <c r="C274" s="89" t="s">
        <v>558</v>
      </c>
      <c r="D274" s="89" t="s">
        <v>480</v>
      </c>
      <c r="E274" s="89" t="s">
        <v>336</v>
      </c>
      <c r="F274" s="89">
        <v>21</v>
      </c>
      <c r="G274" s="127">
        <v>0.95833333333333337</v>
      </c>
      <c r="H274" s="127">
        <v>0</v>
      </c>
      <c r="I274" s="127"/>
      <c r="J274" s="130">
        <v>688</v>
      </c>
      <c r="K274" s="89"/>
      <c r="L274" s="89"/>
      <c r="M274" s="89"/>
    </row>
    <row r="275" spans="1:13" x14ac:dyDescent="0.25">
      <c r="A275" s="130">
        <v>689</v>
      </c>
      <c r="B275" s="89" t="s">
        <v>576</v>
      </c>
      <c r="C275" s="89" t="s">
        <v>558</v>
      </c>
      <c r="D275" s="89" t="s">
        <v>480</v>
      </c>
      <c r="E275" s="89" t="s">
        <v>336</v>
      </c>
      <c r="F275" s="89">
        <v>8</v>
      </c>
      <c r="G275" s="127">
        <v>0.8</v>
      </c>
      <c r="H275" s="127">
        <v>0</v>
      </c>
      <c r="I275" s="127"/>
      <c r="J275" s="130">
        <v>689</v>
      </c>
      <c r="K275" s="89"/>
      <c r="L275" s="89"/>
      <c r="M275" s="89"/>
    </row>
    <row r="276" spans="1:13" x14ac:dyDescent="0.25">
      <c r="A276" s="130">
        <v>691</v>
      </c>
      <c r="B276" s="89" t="s">
        <v>577</v>
      </c>
      <c r="C276" s="89" t="s">
        <v>573</v>
      </c>
      <c r="D276" s="89" t="s">
        <v>480</v>
      </c>
      <c r="E276" s="89" t="s">
        <v>336</v>
      </c>
      <c r="F276" s="89">
        <v>193</v>
      </c>
      <c r="G276" s="127">
        <v>0.95588235294117652</v>
      </c>
      <c r="H276" s="127">
        <v>0</v>
      </c>
      <c r="I276" s="127"/>
      <c r="J276" s="130">
        <v>691</v>
      </c>
      <c r="K276" s="89"/>
      <c r="L276" s="89"/>
      <c r="M276" s="89"/>
    </row>
    <row r="277" spans="1:13" x14ac:dyDescent="0.25">
      <c r="A277" s="130">
        <v>692</v>
      </c>
      <c r="B277" s="89" t="s">
        <v>578</v>
      </c>
      <c r="C277" s="89" t="s">
        <v>573</v>
      </c>
      <c r="D277" s="89" t="s">
        <v>480</v>
      </c>
      <c r="E277" s="89" t="s">
        <v>336</v>
      </c>
      <c r="F277" s="89">
        <v>182</v>
      </c>
      <c r="G277" s="127">
        <v>0.8571428571428571</v>
      </c>
      <c r="H277" s="127">
        <v>0</v>
      </c>
      <c r="I277" s="127"/>
      <c r="J277" s="130">
        <v>692</v>
      </c>
      <c r="K277" s="89"/>
      <c r="L277" s="89"/>
      <c r="M277" s="89"/>
    </row>
    <row r="278" spans="1:13" x14ac:dyDescent="0.25">
      <c r="A278" s="130">
        <v>693</v>
      </c>
      <c r="B278" s="89" t="s">
        <v>579</v>
      </c>
      <c r="C278" s="89" t="s">
        <v>573</v>
      </c>
      <c r="D278" s="89" t="s">
        <v>480</v>
      </c>
      <c r="E278" s="89" t="s">
        <v>336</v>
      </c>
      <c r="F278" s="89">
        <v>11</v>
      </c>
      <c r="G278" s="127">
        <v>0.88235294117647056</v>
      </c>
      <c r="H278" s="127">
        <v>0</v>
      </c>
      <c r="I278" s="127"/>
      <c r="J278" s="130">
        <v>693</v>
      </c>
      <c r="K278" s="89"/>
      <c r="L278" s="89"/>
      <c r="M278" s="89"/>
    </row>
    <row r="279" spans="1:13" x14ac:dyDescent="0.25">
      <c r="A279" s="130">
        <v>694</v>
      </c>
      <c r="B279" s="89" t="s">
        <v>293</v>
      </c>
      <c r="C279" s="89" t="s">
        <v>573</v>
      </c>
      <c r="D279" s="89" t="s">
        <v>480</v>
      </c>
      <c r="E279" s="89" t="s">
        <v>336</v>
      </c>
      <c r="F279" s="89">
        <v>139</v>
      </c>
      <c r="G279" s="127">
        <v>0.90109890109890112</v>
      </c>
      <c r="H279" s="127">
        <v>0</v>
      </c>
      <c r="I279" s="127"/>
      <c r="J279" s="130">
        <v>694</v>
      </c>
      <c r="K279" s="89"/>
      <c r="L279" s="89"/>
      <c r="M279" s="89"/>
    </row>
    <row r="280" spans="1:13" x14ac:dyDescent="0.25">
      <c r="A280" s="130">
        <v>695</v>
      </c>
      <c r="B280" s="89" t="s">
        <v>580</v>
      </c>
      <c r="C280" s="89" t="s">
        <v>573</v>
      </c>
      <c r="D280" s="89" t="s">
        <v>480</v>
      </c>
      <c r="E280" s="89" t="s">
        <v>336</v>
      </c>
      <c r="F280" s="89">
        <v>5</v>
      </c>
      <c r="G280" s="127">
        <v>1</v>
      </c>
      <c r="H280" s="127">
        <v>0</v>
      </c>
      <c r="I280" s="127"/>
      <c r="J280" s="130">
        <v>695</v>
      </c>
      <c r="K280" s="89"/>
      <c r="L280" s="89"/>
      <c r="M280" s="89"/>
    </row>
    <row r="281" spans="1:13" x14ac:dyDescent="0.25">
      <c r="A281" s="130">
        <v>696</v>
      </c>
      <c r="B281" s="89" t="s">
        <v>581</v>
      </c>
      <c r="C281" s="89" t="s">
        <v>573</v>
      </c>
      <c r="D281" s="89" t="s">
        <v>480</v>
      </c>
      <c r="E281" s="89" t="s">
        <v>336</v>
      </c>
      <c r="F281" s="89">
        <v>10</v>
      </c>
      <c r="G281" s="127">
        <v>0.92307692307692313</v>
      </c>
      <c r="H281" s="127">
        <v>0</v>
      </c>
      <c r="I281" s="127"/>
      <c r="J281" s="130">
        <v>696</v>
      </c>
      <c r="K281" s="89"/>
      <c r="L281" s="89"/>
      <c r="M281" s="89"/>
    </row>
    <row r="282" spans="1:13" x14ac:dyDescent="0.25">
      <c r="A282" s="130">
        <v>697</v>
      </c>
      <c r="B282" s="89" t="s">
        <v>582</v>
      </c>
      <c r="C282" s="89" t="s">
        <v>573</v>
      </c>
      <c r="D282" s="89" t="s">
        <v>480</v>
      </c>
      <c r="E282" s="89" t="s">
        <v>336</v>
      </c>
      <c r="F282" s="89">
        <v>16</v>
      </c>
      <c r="G282" s="127">
        <v>0.96153846153846156</v>
      </c>
      <c r="H282" s="127">
        <v>0</v>
      </c>
      <c r="I282" s="127"/>
      <c r="J282" s="130">
        <v>697</v>
      </c>
      <c r="K282" s="89"/>
      <c r="L282" s="89"/>
      <c r="M282" s="89"/>
    </row>
    <row r="283" spans="1:13" x14ac:dyDescent="0.25">
      <c r="A283" s="130">
        <v>699</v>
      </c>
      <c r="B283" s="89" t="s">
        <v>583</v>
      </c>
      <c r="C283" s="89" t="s">
        <v>573</v>
      </c>
      <c r="D283" s="89" t="s">
        <v>480</v>
      </c>
      <c r="E283" s="89" t="s">
        <v>336</v>
      </c>
      <c r="F283" s="89">
        <v>12</v>
      </c>
      <c r="G283" s="127">
        <v>1</v>
      </c>
      <c r="H283" s="127">
        <v>0</v>
      </c>
      <c r="I283" s="127"/>
      <c r="J283" s="130">
        <v>699</v>
      </c>
      <c r="K283" s="89"/>
      <c r="L283" s="89"/>
      <c r="M283" s="89"/>
    </row>
    <row r="284" spans="1:13" x14ac:dyDescent="0.25">
      <c r="A284" s="130">
        <v>701</v>
      </c>
      <c r="B284" s="89" t="s">
        <v>584</v>
      </c>
      <c r="C284" s="89" t="s">
        <v>585</v>
      </c>
      <c r="D284" s="89" t="s">
        <v>480</v>
      </c>
      <c r="E284" s="89" t="s">
        <v>336</v>
      </c>
      <c r="F284" s="89">
        <v>439</v>
      </c>
      <c r="G284" s="127">
        <v>0</v>
      </c>
      <c r="H284" s="127">
        <v>0.91791044776119401</v>
      </c>
      <c r="I284" s="127"/>
      <c r="J284" s="130">
        <v>701</v>
      </c>
      <c r="K284" s="89"/>
      <c r="L284" s="89"/>
      <c r="M284" s="89"/>
    </row>
    <row r="285" spans="1:13" x14ac:dyDescent="0.25">
      <c r="A285" s="130">
        <v>704</v>
      </c>
      <c r="B285" s="89" t="s">
        <v>586</v>
      </c>
      <c r="C285" s="89" t="s">
        <v>585</v>
      </c>
      <c r="D285" s="89" t="s">
        <v>480</v>
      </c>
      <c r="E285" s="89" t="s">
        <v>336</v>
      </c>
      <c r="F285" s="89">
        <v>979</v>
      </c>
      <c r="G285" s="127">
        <v>0.875</v>
      </c>
      <c r="H285" s="127">
        <v>0</v>
      </c>
      <c r="I285" s="127"/>
      <c r="J285" s="130">
        <v>704</v>
      </c>
      <c r="K285" s="89"/>
      <c r="L285" s="89"/>
      <c r="M285" s="89"/>
    </row>
    <row r="286" spans="1:13" x14ac:dyDescent="0.25">
      <c r="A286" s="130">
        <v>705</v>
      </c>
      <c r="B286" s="89" t="s">
        <v>587</v>
      </c>
      <c r="C286" s="89" t="s">
        <v>585</v>
      </c>
      <c r="D286" s="89" t="s">
        <v>480</v>
      </c>
      <c r="E286" s="89" t="s">
        <v>336</v>
      </c>
      <c r="F286" s="129">
        <v>1057</v>
      </c>
      <c r="G286" s="127">
        <v>0</v>
      </c>
      <c r="H286" s="127">
        <v>0.94236047575480331</v>
      </c>
      <c r="I286" s="127"/>
      <c r="J286" s="130">
        <v>705</v>
      </c>
      <c r="K286" s="89"/>
      <c r="L286" s="89"/>
      <c r="M286" s="89"/>
    </row>
    <row r="287" spans="1:13" x14ac:dyDescent="0.25">
      <c r="A287" s="130">
        <v>706</v>
      </c>
      <c r="B287" s="89" t="s">
        <v>588</v>
      </c>
      <c r="C287" s="89" t="s">
        <v>585</v>
      </c>
      <c r="D287" s="89" t="s">
        <v>480</v>
      </c>
      <c r="E287" s="89" t="s">
        <v>336</v>
      </c>
      <c r="F287" s="89">
        <v>723</v>
      </c>
      <c r="G287" s="127">
        <v>0.89130434782608692</v>
      </c>
      <c r="H287" s="127">
        <v>0</v>
      </c>
      <c r="I287" s="127"/>
      <c r="J287" s="130">
        <v>706</v>
      </c>
      <c r="K287" s="89"/>
      <c r="L287" s="89"/>
      <c r="M287" s="89"/>
    </row>
    <row r="288" spans="1:13" x14ac:dyDescent="0.25">
      <c r="A288" s="130">
        <v>707</v>
      </c>
      <c r="B288" s="89" t="s">
        <v>589</v>
      </c>
      <c r="C288" s="89" t="s">
        <v>585</v>
      </c>
      <c r="D288" s="89" t="s">
        <v>480</v>
      </c>
      <c r="E288" s="89" t="s">
        <v>336</v>
      </c>
      <c r="F288" s="89">
        <v>505</v>
      </c>
      <c r="G288" s="127">
        <v>0.87140115163147791</v>
      </c>
      <c r="H288" s="127">
        <v>0</v>
      </c>
      <c r="I288" s="127"/>
      <c r="J288" s="130">
        <v>707</v>
      </c>
      <c r="K288" s="89"/>
      <c r="L288" s="89"/>
      <c r="M288" s="89"/>
    </row>
    <row r="289" spans="1:13" x14ac:dyDescent="0.25">
      <c r="A289" s="130">
        <v>708</v>
      </c>
      <c r="B289" s="89" t="s">
        <v>590</v>
      </c>
      <c r="C289" s="89" t="s">
        <v>585</v>
      </c>
      <c r="D289" s="89" t="s">
        <v>480</v>
      </c>
      <c r="E289" s="89" t="s">
        <v>336</v>
      </c>
      <c r="F289" s="89">
        <v>367</v>
      </c>
      <c r="G289" s="127">
        <v>0.934640522875817</v>
      </c>
      <c r="H289" s="127">
        <v>0</v>
      </c>
      <c r="I289" s="127"/>
      <c r="J289" s="130">
        <v>708</v>
      </c>
      <c r="K289" s="89"/>
      <c r="L289" s="89"/>
      <c r="M289" s="89"/>
    </row>
    <row r="290" spans="1:13" x14ac:dyDescent="0.25">
      <c r="A290" s="130">
        <v>709</v>
      </c>
      <c r="B290" s="89" t="s">
        <v>591</v>
      </c>
      <c r="C290" s="89" t="s">
        <v>585</v>
      </c>
      <c r="D290" s="89" t="s">
        <v>480</v>
      </c>
      <c r="E290" s="89" t="s">
        <v>336</v>
      </c>
      <c r="F290" s="89">
        <v>305</v>
      </c>
      <c r="G290" s="127">
        <v>0.93050193050193053</v>
      </c>
      <c r="H290" s="127">
        <v>0</v>
      </c>
      <c r="I290" s="127"/>
      <c r="J290" s="130">
        <v>709</v>
      </c>
      <c r="K290" s="89"/>
      <c r="L290" s="89"/>
      <c r="M290" s="89"/>
    </row>
    <row r="291" spans="1:13" x14ac:dyDescent="0.25">
      <c r="A291" s="130">
        <v>710</v>
      </c>
      <c r="B291" s="89" t="s">
        <v>592</v>
      </c>
      <c r="C291" s="89" t="s">
        <v>585</v>
      </c>
      <c r="D291" s="89" t="s">
        <v>480</v>
      </c>
      <c r="E291" s="89" t="s">
        <v>336</v>
      </c>
      <c r="F291" s="89">
        <v>290</v>
      </c>
      <c r="G291" s="127">
        <v>0.90987124463519309</v>
      </c>
      <c r="H291" s="127">
        <v>0</v>
      </c>
      <c r="I291" s="127"/>
      <c r="J291" s="130">
        <v>710</v>
      </c>
      <c r="K291" s="89"/>
      <c r="L291" s="89"/>
      <c r="M291" s="89"/>
    </row>
    <row r="292" spans="1:13" x14ac:dyDescent="0.25">
      <c r="A292" s="130">
        <v>711</v>
      </c>
      <c r="B292" s="89" t="s">
        <v>593</v>
      </c>
      <c r="C292" s="89" t="s">
        <v>585</v>
      </c>
      <c r="D292" s="89" t="s">
        <v>480</v>
      </c>
      <c r="E292" s="89" t="s">
        <v>336</v>
      </c>
      <c r="F292" s="89">
        <v>382</v>
      </c>
      <c r="G292" s="127">
        <v>0.92286501377410468</v>
      </c>
      <c r="H292" s="127">
        <v>0</v>
      </c>
      <c r="I292" s="127"/>
      <c r="J292" s="130">
        <v>711</v>
      </c>
      <c r="K292" s="89"/>
      <c r="L292" s="89"/>
      <c r="M292" s="89"/>
    </row>
    <row r="293" spans="1:13" x14ac:dyDescent="0.25">
      <c r="A293" s="130">
        <v>712</v>
      </c>
      <c r="B293" s="89" t="s">
        <v>594</v>
      </c>
      <c r="C293" s="89" t="s">
        <v>585</v>
      </c>
      <c r="D293" s="89" t="s">
        <v>480</v>
      </c>
      <c r="E293" s="89" t="s">
        <v>336</v>
      </c>
      <c r="F293" s="89">
        <v>641</v>
      </c>
      <c r="G293" s="127">
        <v>0.91590493601462519</v>
      </c>
      <c r="H293" s="127">
        <v>0</v>
      </c>
      <c r="I293" s="127"/>
      <c r="J293" s="130">
        <v>712</v>
      </c>
      <c r="K293" s="89"/>
      <c r="L293" s="89"/>
      <c r="M293" s="89"/>
    </row>
    <row r="294" spans="1:13" x14ac:dyDescent="0.25">
      <c r="A294" s="130">
        <v>713</v>
      </c>
      <c r="B294" s="89" t="s">
        <v>595</v>
      </c>
      <c r="C294" s="89" t="s">
        <v>585</v>
      </c>
      <c r="D294" s="89" t="s">
        <v>480</v>
      </c>
      <c r="E294" s="89" t="s">
        <v>336</v>
      </c>
      <c r="F294" s="89">
        <v>328</v>
      </c>
      <c r="G294" s="127">
        <v>0.92910447761194026</v>
      </c>
      <c r="H294" s="127">
        <v>0</v>
      </c>
      <c r="I294" s="127"/>
      <c r="J294" s="130">
        <v>713</v>
      </c>
      <c r="K294" s="89"/>
      <c r="L294" s="89"/>
      <c r="M294" s="89"/>
    </row>
    <row r="295" spans="1:13" x14ac:dyDescent="0.25">
      <c r="A295" s="130">
        <v>714</v>
      </c>
      <c r="B295" s="89" t="s">
        <v>596</v>
      </c>
      <c r="C295" s="89" t="s">
        <v>585</v>
      </c>
      <c r="D295" s="89" t="s">
        <v>480</v>
      </c>
      <c r="E295" s="89" t="s">
        <v>336</v>
      </c>
      <c r="F295" s="89">
        <v>597</v>
      </c>
      <c r="G295" s="127">
        <v>0.94029850746268662</v>
      </c>
      <c r="H295" s="127">
        <v>0</v>
      </c>
      <c r="I295" s="127"/>
      <c r="J295" s="130">
        <v>714</v>
      </c>
      <c r="K295" s="89"/>
      <c r="L295" s="89"/>
      <c r="M295" s="89"/>
    </row>
    <row r="296" spans="1:13" x14ac:dyDescent="0.25">
      <c r="A296" s="130">
        <v>715</v>
      </c>
      <c r="B296" s="89" t="s">
        <v>597</v>
      </c>
      <c r="C296" s="89" t="s">
        <v>585</v>
      </c>
      <c r="D296" s="89" t="s">
        <v>480</v>
      </c>
      <c r="E296" s="89" t="s">
        <v>336</v>
      </c>
      <c r="F296" s="89">
        <v>251</v>
      </c>
      <c r="G296" s="127">
        <v>0.94202898550724634</v>
      </c>
      <c r="H296" s="127">
        <v>0</v>
      </c>
      <c r="I296" s="127"/>
      <c r="J296" s="130">
        <v>715</v>
      </c>
      <c r="K296" s="89"/>
      <c r="L296" s="89"/>
      <c r="M296" s="89"/>
    </row>
    <row r="297" spans="1:13" x14ac:dyDescent="0.25">
      <c r="A297" s="130">
        <v>716</v>
      </c>
      <c r="B297" s="89" t="s">
        <v>598</v>
      </c>
      <c r="C297" s="89" t="s">
        <v>585</v>
      </c>
      <c r="D297" s="89" t="s">
        <v>480</v>
      </c>
      <c r="E297" s="89" t="s">
        <v>336</v>
      </c>
      <c r="F297" s="89">
        <v>386</v>
      </c>
      <c r="G297" s="127">
        <v>0.93002915451895041</v>
      </c>
      <c r="H297" s="127">
        <v>0</v>
      </c>
      <c r="I297" s="127"/>
      <c r="J297" s="130">
        <v>716</v>
      </c>
      <c r="K297" s="89"/>
      <c r="L297" s="89"/>
      <c r="M297" s="89"/>
    </row>
    <row r="298" spans="1:13" x14ac:dyDescent="0.25">
      <c r="A298" s="130">
        <v>718</v>
      </c>
      <c r="B298" s="89" t="s">
        <v>599</v>
      </c>
      <c r="C298" s="89" t="s">
        <v>585</v>
      </c>
      <c r="D298" s="89" t="s">
        <v>480</v>
      </c>
      <c r="E298" s="89" t="s">
        <v>336</v>
      </c>
      <c r="F298" s="89">
        <v>175</v>
      </c>
      <c r="G298" s="127">
        <v>0.94117647058823528</v>
      </c>
      <c r="H298" s="127">
        <v>0</v>
      </c>
      <c r="I298" s="127"/>
      <c r="J298" s="130">
        <v>718</v>
      </c>
      <c r="K298" s="89"/>
      <c r="L298" s="89"/>
      <c r="M298" s="89"/>
    </row>
    <row r="299" spans="1:13" x14ac:dyDescent="0.25">
      <c r="A299" s="130">
        <v>719</v>
      </c>
      <c r="B299" s="89" t="s">
        <v>600</v>
      </c>
      <c r="C299" s="89" t="s">
        <v>585</v>
      </c>
      <c r="D299" s="89" t="s">
        <v>480</v>
      </c>
      <c r="E299" s="89" t="s">
        <v>336</v>
      </c>
      <c r="F299" s="89">
        <v>97</v>
      </c>
      <c r="G299" s="127">
        <v>0</v>
      </c>
      <c r="H299" s="127">
        <v>0</v>
      </c>
      <c r="I299" s="128">
        <v>0.86473084441901493</v>
      </c>
      <c r="J299" s="130">
        <v>719</v>
      </c>
      <c r="K299" s="89"/>
      <c r="L299" s="89"/>
      <c r="M299" s="89"/>
    </row>
    <row r="300" spans="1:13" x14ac:dyDescent="0.25">
      <c r="A300" s="130">
        <v>721</v>
      </c>
      <c r="B300" s="89" t="s">
        <v>601</v>
      </c>
      <c r="C300" s="89" t="s">
        <v>585</v>
      </c>
      <c r="D300" s="89" t="s">
        <v>480</v>
      </c>
      <c r="E300" s="89" t="s">
        <v>336</v>
      </c>
      <c r="F300" s="89">
        <v>578</v>
      </c>
      <c r="G300" s="127">
        <v>0.93675889328063244</v>
      </c>
      <c r="H300" s="127">
        <v>0</v>
      </c>
      <c r="I300" s="127"/>
      <c r="J300" s="130">
        <v>721</v>
      </c>
      <c r="K300" s="89"/>
      <c r="L300" s="89"/>
      <c r="M300" s="89"/>
    </row>
    <row r="301" spans="1:13" x14ac:dyDescent="0.25">
      <c r="A301" s="130">
        <v>722</v>
      </c>
      <c r="B301" s="89" t="s">
        <v>602</v>
      </c>
      <c r="C301" s="89" t="s">
        <v>585</v>
      </c>
      <c r="D301" s="89" t="s">
        <v>480</v>
      </c>
      <c r="E301" s="89" t="s">
        <v>336</v>
      </c>
      <c r="F301" s="89">
        <v>275</v>
      </c>
      <c r="G301" s="127">
        <v>0.92342342342342343</v>
      </c>
      <c r="H301" s="127">
        <v>0</v>
      </c>
      <c r="I301" s="127"/>
      <c r="J301" s="130">
        <v>722</v>
      </c>
      <c r="K301" s="89"/>
      <c r="L301" s="89"/>
      <c r="M301" s="89"/>
    </row>
    <row r="302" spans="1:13" x14ac:dyDescent="0.25">
      <c r="A302" s="130">
        <v>723</v>
      </c>
      <c r="B302" s="89" t="s">
        <v>603</v>
      </c>
      <c r="C302" s="89" t="s">
        <v>585</v>
      </c>
      <c r="D302" s="89" t="s">
        <v>480</v>
      </c>
      <c r="E302" s="89" t="s">
        <v>336</v>
      </c>
      <c r="F302" s="89">
        <v>16</v>
      </c>
      <c r="G302" s="127">
        <v>1</v>
      </c>
      <c r="H302" s="127">
        <v>0</v>
      </c>
      <c r="I302" s="127"/>
      <c r="J302" s="130">
        <v>723</v>
      </c>
      <c r="K302" s="89"/>
      <c r="L302" s="89"/>
      <c r="M302" s="89"/>
    </row>
    <row r="303" spans="1:13" x14ac:dyDescent="0.25">
      <c r="A303" s="130">
        <v>724</v>
      </c>
      <c r="B303" s="89" t="s">
        <v>604</v>
      </c>
      <c r="C303" s="89" t="s">
        <v>585</v>
      </c>
      <c r="D303" s="89" t="s">
        <v>480</v>
      </c>
      <c r="E303" s="89" t="s">
        <v>336</v>
      </c>
      <c r="F303" s="89">
        <v>8</v>
      </c>
      <c r="G303" s="127">
        <v>1</v>
      </c>
      <c r="H303" s="127">
        <v>0</v>
      </c>
      <c r="I303" s="127"/>
      <c r="J303" s="130">
        <v>724</v>
      </c>
      <c r="K303" s="89"/>
      <c r="L303" s="89"/>
      <c r="M303" s="89"/>
    </row>
    <row r="304" spans="1:13" x14ac:dyDescent="0.25">
      <c r="A304" s="130">
        <v>725</v>
      </c>
      <c r="B304" s="89" t="s">
        <v>605</v>
      </c>
      <c r="C304" s="89" t="s">
        <v>585</v>
      </c>
      <c r="D304" s="89" t="s">
        <v>480</v>
      </c>
      <c r="E304" s="89" t="s">
        <v>336</v>
      </c>
      <c r="F304" s="89">
        <v>164</v>
      </c>
      <c r="G304" s="127">
        <v>0.95918367346938771</v>
      </c>
      <c r="H304" s="127">
        <v>0</v>
      </c>
      <c r="I304" s="127"/>
      <c r="J304" s="130">
        <v>725</v>
      </c>
      <c r="K304" s="89"/>
      <c r="L304" s="89"/>
      <c r="M304" s="89"/>
    </row>
    <row r="305" spans="1:13" x14ac:dyDescent="0.25">
      <c r="A305" s="130">
        <v>727</v>
      </c>
      <c r="B305" s="89" t="s">
        <v>606</v>
      </c>
      <c r="C305" s="89" t="s">
        <v>585</v>
      </c>
      <c r="D305" s="89" t="s">
        <v>480</v>
      </c>
      <c r="E305" s="89" t="s">
        <v>336</v>
      </c>
      <c r="F305" s="89">
        <v>5</v>
      </c>
      <c r="G305" s="127">
        <v>1</v>
      </c>
      <c r="H305" s="127">
        <v>0</v>
      </c>
      <c r="I305" s="127"/>
      <c r="J305" s="130">
        <v>727</v>
      </c>
      <c r="K305" s="89"/>
      <c r="L305" s="89"/>
      <c r="M305" s="89"/>
    </row>
    <row r="306" spans="1:13" x14ac:dyDescent="0.25">
      <c r="A306" s="130">
        <v>728</v>
      </c>
      <c r="B306" s="89" t="s">
        <v>607</v>
      </c>
      <c r="C306" s="89" t="s">
        <v>585</v>
      </c>
      <c r="D306" s="89" t="s">
        <v>480</v>
      </c>
      <c r="E306" s="89" t="s">
        <v>336</v>
      </c>
      <c r="F306" s="89">
        <v>4</v>
      </c>
      <c r="G306" s="127">
        <v>1</v>
      </c>
      <c r="H306" s="127">
        <v>0</v>
      </c>
      <c r="I306" s="127"/>
      <c r="J306" s="130">
        <v>728</v>
      </c>
      <c r="K306" s="89"/>
      <c r="L306" s="89"/>
      <c r="M306" s="89"/>
    </row>
    <row r="307" spans="1:13" x14ac:dyDescent="0.25">
      <c r="A307" s="130">
        <v>729</v>
      </c>
      <c r="B307" s="89" t="s">
        <v>608</v>
      </c>
      <c r="C307" s="89" t="s">
        <v>585</v>
      </c>
      <c r="D307" s="89" t="s">
        <v>480</v>
      </c>
      <c r="E307" s="89" t="s">
        <v>336</v>
      </c>
      <c r="F307" s="89">
        <v>73</v>
      </c>
      <c r="G307" s="127">
        <v>0.97402597402597402</v>
      </c>
      <c r="H307" s="127">
        <v>0</v>
      </c>
      <c r="I307" s="127"/>
      <c r="J307" s="130">
        <v>729</v>
      </c>
      <c r="K307" s="89"/>
      <c r="L307" s="89"/>
      <c r="M307" s="89"/>
    </row>
    <row r="308" spans="1:13" x14ac:dyDescent="0.25">
      <c r="A308" s="130">
        <v>730</v>
      </c>
      <c r="B308" s="89" t="s">
        <v>609</v>
      </c>
      <c r="C308" s="89" t="s">
        <v>585</v>
      </c>
      <c r="D308" s="89" t="s">
        <v>480</v>
      </c>
      <c r="E308" s="89" t="s">
        <v>336</v>
      </c>
      <c r="F308" s="89">
        <v>145</v>
      </c>
      <c r="G308" s="127">
        <v>0.9242424242424242</v>
      </c>
      <c r="H308" s="127">
        <v>0</v>
      </c>
      <c r="I308" s="127"/>
      <c r="J308" s="130">
        <v>730</v>
      </c>
      <c r="K308" s="89"/>
      <c r="L308" s="89"/>
      <c r="M308" s="89"/>
    </row>
    <row r="309" spans="1:13" x14ac:dyDescent="0.25">
      <c r="A309" s="130">
        <v>731</v>
      </c>
      <c r="B309" s="89" t="s">
        <v>610</v>
      </c>
      <c r="C309" s="89" t="s">
        <v>585</v>
      </c>
      <c r="D309" s="89" t="s">
        <v>480</v>
      </c>
      <c r="E309" s="89" t="s">
        <v>336</v>
      </c>
      <c r="F309" s="89">
        <v>46</v>
      </c>
      <c r="G309" s="127">
        <v>0.88372093023255816</v>
      </c>
      <c r="H309" s="127">
        <v>0</v>
      </c>
      <c r="I309" s="127"/>
      <c r="J309" s="130">
        <v>731</v>
      </c>
      <c r="K309" s="89"/>
      <c r="L309" s="89"/>
      <c r="M309" s="89"/>
    </row>
    <row r="310" spans="1:13" x14ac:dyDescent="0.25">
      <c r="A310" s="130">
        <v>733</v>
      </c>
      <c r="B310" s="89" t="s">
        <v>611</v>
      </c>
      <c r="C310" s="89" t="s">
        <v>585</v>
      </c>
      <c r="D310" s="89" t="s">
        <v>480</v>
      </c>
      <c r="E310" s="89" t="s">
        <v>336</v>
      </c>
      <c r="F310" s="89">
        <v>66</v>
      </c>
      <c r="G310" s="127">
        <v>0.94827586206896552</v>
      </c>
      <c r="H310" s="127">
        <v>0</v>
      </c>
      <c r="I310" s="127"/>
      <c r="J310" s="130">
        <v>733</v>
      </c>
      <c r="K310" s="89"/>
      <c r="L310" s="89"/>
      <c r="M310" s="89"/>
    </row>
    <row r="311" spans="1:13" x14ac:dyDescent="0.25">
      <c r="A311" s="130">
        <v>735</v>
      </c>
      <c r="B311" s="89" t="s">
        <v>612</v>
      </c>
      <c r="C311" s="89" t="s">
        <v>585</v>
      </c>
      <c r="D311" s="89" t="s">
        <v>480</v>
      </c>
      <c r="E311" s="89" t="s">
        <v>336</v>
      </c>
      <c r="F311" s="89">
        <v>6</v>
      </c>
      <c r="G311" s="127">
        <v>1</v>
      </c>
      <c r="H311" s="127">
        <v>0</v>
      </c>
      <c r="I311" s="127"/>
      <c r="J311" s="130">
        <v>735</v>
      </c>
      <c r="K311" s="89"/>
      <c r="L311" s="89"/>
      <c r="M311" s="89"/>
    </row>
    <row r="312" spans="1:13" x14ac:dyDescent="0.25">
      <c r="A312" s="130">
        <v>737</v>
      </c>
      <c r="B312" s="89" t="s">
        <v>613</v>
      </c>
      <c r="C312" s="89" t="s">
        <v>585</v>
      </c>
      <c r="D312" s="89" t="s">
        <v>480</v>
      </c>
      <c r="E312" s="89" t="s">
        <v>336</v>
      </c>
      <c r="F312" s="89">
        <v>166</v>
      </c>
      <c r="G312" s="127">
        <v>0.93243243243243246</v>
      </c>
      <c r="H312" s="127">
        <v>0</v>
      </c>
      <c r="I312" s="127"/>
      <c r="J312" s="130">
        <v>737</v>
      </c>
      <c r="K312" s="89"/>
      <c r="L312" s="89"/>
      <c r="M312" s="89"/>
    </row>
    <row r="313" spans="1:13" x14ac:dyDescent="0.25">
      <c r="A313" s="130">
        <v>740</v>
      </c>
      <c r="B313" s="89" t="s">
        <v>614</v>
      </c>
      <c r="C313" s="89" t="s">
        <v>585</v>
      </c>
      <c r="D313" s="89" t="s">
        <v>480</v>
      </c>
      <c r="E313" s="89" t="s">
        <v>336</v>
      </c>
      <c r="F313" s="89">
        <v>117</v>
      </c>
      <c r="G313" s="127">
        <v>0.97894736842105268</v>
      </c>
      <c r="H313" s="127">
        <v>0</v>
      </c>
      <c r="I313" s="127"/>
      <c r="J313" s="130">
        <v>740</v>
      </c>
      <c r="K313" s="89"/>
      <c r="L313" s="89"/>
      <c r="M313" s="89"/>
    </row>
    <row r="314" spans="1:13" x14ac:dyDescent="0.25">
      <c r="A314" s="130">
        <v>743</v>
      </c>
      <c r="B314" s="89" t="s">
        <v>615</v>
      </c>
      <c r="C314" s="89" t="s">
        <v>585</v>
      </c>
      <c r="D314" s="89" t="s">
        <v>480</v>
      </c>
      <c r="E314" s="89" t="s">
        <v>336</v>
      </c>
      <c r="F314" s="89">
        <v>65</v>
      </c>
      <c r="G314" s="127">
        <v>0.98076923076923073</v>
      </c>
      <c r="H314" s="127">
        <v>0</v>
      </c>
      <c r="I314" s="127"/>
      <c r="J314" s="130">
        <v>743</v>
      </c>
      <c r="K314" s="89"/>
      <c r="L314" s="89"/>
      <c r="M314" s="89"/>
    </row>
    <row r="315" spans="1:13" x14ac:dyDescent="0.25">
      <c r="A315" s="130">
        <v>744</v>
      </c>
      <c r="B315" s="89" t="s">
        <v>616</v>
      </c>
      <c r="C315" s="89" t="s">
        <v>585</v>
      </c>
      <c r="D315" s="89" t="s">
        <v>480</v>
      </c>
      <c r="E315" s="89" t="s">
        <v>336</v>
      </c>
      <c r="F315" s="89">
        <v>10</v>
      </c>
      <c r="G315" s="127">
        <v>0.8571428571428571</v>
      </c>
      <c r="H315" s="127">
        <v>0</v>
      </c>
      <c r="I315" s="127"/>
      <c r="J315" s="130">
        <v>744</v>
      </c>
      <c r="K315" s="89"/>
      <c r="L315" s="89"/>
      <c r="M315" s="89"/>
    </row>
    <row r="316" spans="1:13" x14ac:dyDescent="0.25">
      <c r="A316" s="130">
        <v>746</v>
      </c>
      <c r="B316" s="89" t="s">
        <v>617</v>
      </c>
      <c r="C316" s="89" t="s">
        <v>585</v>
      </c>
      <c r="D316" s="89" t="s">
        <v>480</v>
      </c>
      <c r="E316" s="89" t="s">
        <v>336</v>
      </c>
      <c r="F316" s="89">
        <v>10</v>
      </c>
      <c r="G316" s="127">
        <v>1</v>
      </c>
      <c r="H316" s="127">
        <v>0</v>
      </c>
      <c r="I316" s="127"/>
      <c r="J316" s="130">
        <v>746</v>
      </c>
      <c r="K316" s="89"/>
      <c r="L316" s="89"/>
      <c r="M316" s="89"/>
    </row>
    <row r="317" spans="1:13" x14ac:dyDescent="0.25">
      <c r="A317" s="130">
        <v>747</v>
      </c>
      <c r="B317" s="89" t="s">
        <v>618</v>
      </c>
      <c r="C317" s="89" t="s">
        <v>585</v>
      </c>
      <c r="D317" s="89" t="s">
        <v>480</v>
      </c>
      <c r="E317" s="89" t="s">
        <v>336</v>
      </c>
      <c r="F317" s="89">
        <v>132</v>
      </c>
      <c r="G317" s="127">
        <v>0.90350877192982459</v>
      </c>
      <c r="H317" s="127">
        <v>0</v>
      </c>
      <c r="I317" s="127"/>
      <c r="J317" s="130">
        <v>747</v>
      </c>
      <c r="K317" s="89"/>
      <c r="L317" s="89"/>
      <c r="M317" s="89"/>
    </row>
    <row r="318" spans="1:13" x14ac:dyDescent="0.25">
      <c r="A318" s="130">
        <v>749</v>
      </c>
      <c r="B318" s="89" t="s">
        <v>619</v>
      </c>
      <c r="C318" s="89" t="s">
        <v>585</v>
      </c>
      <c r="D318" s="89" t="s">
        <v>480</v>
      </c>
      <c r="E318" s="89" t="s">
        <v>336</v>
      </c>
      <c r="F318" s="89">
        <v>1</v>
      </c>
      <c r="G318" s="127">
        <v>1</v>
      </c>
      <c r="H318" s="127">
        <v>0</v>
      </c>
      <c r="I318" s="127"/>
      <c r="J318" s="130">
        <v>749</v>
      </c>
      <c r="K318" s="89"/>
      <c r="L318" s="89"/>
      <c r="M318" s="89"/>
    </row>
    <row r="319" spans="1:13" x14ac:dyDescent="0.25">
      <c r="A319" s="130">
        <v>750</v>
      </c>
      <c r="B319" s="89" t="s">
        <v>620</v>
      </c>
      <c r="C319" s="89" t="s">
        <v>585</v>
      </c>
      <c r="D319" s="89" t="s">
        <v>480</v>
      </c>
      <c r="E319" s="89" t="s">
        <v>336</v>
      </c>
      <c r="F319" s="89">
        <v>108</v>
      </c>
      <c r="G319" s="127">
        <v>0.9358974358974359</v>
      </c>
      <c r="H319" s="127">
        <v>0</v>
      </c>
      <c r="I319" s="127"/>
      <c r="J319" s="130">
        <v>750</v>
      </c>
      <c r="K319" s="89"/>
      <c r="L319" s="89"/>
      <c r="M319" s="89"/>
    </row>
    <row r="320" spans="1:13" x14ac:dyDescent="0.25">
      <c r="A320" s="130">
        <v>753</v>
      </c>
      <c r="B320" s="89" t="s">
        <v>621</v>
      </c>
      <c r="C320" s="89" t="s">
        <v>585</v>
      </c>
      <c r="D320" s="89" t="s">
        <v>480</v>
      </c>
      <c r="E320" s="89" t="s">
        <v>336</v>
      </c>
      <c r="F320" s="89">
        <v>168</v>
      </c>
      <c r="G320" s="127">
        <v>0.9555555555555556</v>
      </c>
      <c r="H320" s="127">
        <v>0</v>
      </c>
      <c r="I320" s="127"/>
      <c r="J320" s="130">
        <v>753</v>
      </c>
      <c r="K320" s="89"/>
      <c r="L320" s="89"/>
      <c r="M320" s="89"/>
    </row>
    <row r="321" spans="1:13" x14ac:dyDescent="0.25">
      <c r="A321" s="130">
        <v>754</v>
      </c>
      <c r="B321" s="89" t="s">
        <v>622</v>
      </c>
      <c r="C321" s="89" t="s">
        <v>585</v>
      </c>
      <c r="D321" s="89" t="s">
        <v>480</v>
      </c>
      <c r="E321" s="89" t="s">
        <v>336</v>
      </c>
      <c r="F321" s="89">
        <v>22</v>
      </c>
      <c r="G321" s="127">
        <v>1</v>
      </c>
      <c r="H321" s="127">
        <v>0</v>
      </c>
      <c r="I321" s="127"/>
      <c r="J321" s="130">
        <v>754</v>
      </c>
      <c r="K321" s="89"/>
      <c r="L321" s="89"/>
      <c r="M321" s="89"/>
    </row>
    <row r="322" spans="1:13" x14ac:dyDescent="0.25">
      <c r="A322" s="130">
        <v>755</v>
      </c>
      <c r="B322" s="89" t="s">
        <v>623</v>
      </c>
      <c r="C322" s="89" t="s">
        <v>585</v>
      </c>
      <c r="D322" s="89" t="s">
        <v>480</v>
      </c>
      <c r="E322" s="89" t="s">
        <v>336</v>
      </c>
      <c r="F322" s="89">
        <v>1</v>
      </c>
      <c r="G322" s="127">
        <v>1</v>
      </c>
      <c r="H322" s="127">
        <v>0</v>
      </c>
      <c r="I322" s="127"/>
      <c r="J322" s="130">
        <v>755</v>
      </c>
      <c r="K322" s="89"/>
      <c r="L322" s="89"/>
      <c r="M322" s="89"/>
    </row>
    <row r="323" spans="1:13" x14ac:dyDescent="0.25">
      <c r="A323" s="130">
        <v>756</v>
      </c>
      <c r="B323" s="89" t="s">
        <v>624</v>
      </c>
      <c r="C323" s="89" t="s">
        <v>585</v>
      </c>
      <c r="D323" s="89" t="s">
        <v>480</v>
      </c>
      <c r="E323" s="89" t="s">
        <v>336</v>
      </c>
      <c r="F323" s="89">
        <v>12</v>
      </c>
      <c r="G323" s="127">
        <v>0.9285714285714286</v>
      </c>
      <c r="H323" s="127">
        <v>0</v>
      </c>
      <c r="I323" s="127"/>
      <c r="J323" s="130">
        <v>756</v>
      </c>
      <c r="K323" s="89"/>
      <c r="L323" s="89"/>
      <c r="M323" s="89"/>
    </row>
    <row r="324" spans="1:13" x14ac:dyDescent="0.25">
      <c r="A324" s="130">
        <v>757</v>
      </c>
      <c r="B324" s="89" t="s">
        <v>625</v>
      </c>
      <c r="C324" s="89" t="s">
        <v>585</v>
      </c>
      <c r="D324" s="89" t="s">
        <v>480</v>
      </c>
      <c r="E324" s="89" t="s">
        <v>336</v>
      </c>
      <c r="F324" s="89">
        <v>109</v>
      </c>
      <c r="G324" s="127">
        <v>0.93103448275862066</v>
      </c>
      <c r="H324" s="127">
        <v>0</v>
      </c>
      <c r="I324" s="127"/>
      <c r="J324" s="130">
        <v>757</v>
      </c>
      <c r="K324" s="89"/>
      <c r="L324" s="89"/>
      <c r="M324" s="89"/>
    </row>
    <row r="325" spans="1:13" x14ac:dyDescent="0.25">
      <c r="A325" s="130">
        <v>758</v>
      </c>
      <c r="B325" s="89" t="s">
        <v>626</v>
      </c>
      <c r="C325" s="89" t="s">
        <v>585</v>
      </c>
      <c r="D325" s="89" t="s">
        <v>480</v>
      </c>
      <c r="E325" s="89" t="s">
        <v>336</v>
      </c>
      <c r="F325" s="89">
        <v>8</v>
      </c>
      <c r="G325" s="127">
        <v>1</v>
      </c>
      <c r="H325" s="127">
        <v>0</v>
      </c>
      <c r="I325" s="127"/>
      <c r="J325" s="130">
        <v>758</v>
      </c>
      <c r="K325" s="89"/>
      <c r="L325" s="89"/>
      <c r="M325" s="89"/>
    </row>
    <row r="326" spans="1:13" x14ac:dyDescent="0.25">
      <c r="A326" s="130">
        <v>759</v>
      </c>
      <c r="B326" s="89" t="s">
        <v>627</v>
      </c>
      <c r="C326" s="89" t="s">
        <v>585</v>
      </c>
      <c r="D326" s="89" t="s">
        <v>480</v>
      </c>
      <c r="E326" s="89" t="s">
        <v>336</v>
      </c>
      <c r="F326" s="89">
        <v>19</v>
      </c>
      <c r="G326" s="127">
        <v>0.8</v>
      </c>
      <c r="H326" s="127">
        <v>0</v>
      </c>
      <c r="I326" s="127"/>
      <c r="J326" s="130">
        <v>759</v>
      </c>
      <c r="K326" s="89"/>
      <c r="L326" s="89"/>
      <c r="M326" s="89"/>
    </row>
    <row r="327" spans="1:13" x14ac:dyDescent="0.25">
      <c r="A327" s="130">
        <v>762</v>
      </c>
      <c r="B327" s="89" t="s">
        <v>628</v>
      </c>
      <c r="C327" s="89" t="s">
        <v>585</v>
      </c>
      <c r="D327" s="89" t="s">
        <v>480</v>
      </c>
      <c r="E327" s="89" t="s">
        <v>336</v>
      </c>
      <c r="F327" s="89">
        <v>19</v>
      </c>
      <c r="G327" s="127">
        <v>1</v>
      </c>
      <c r="H327" s="127">
        <v>0</v>
      </c>
      <c r="I327" s="127"/>
      <c r="J327" s="130">
        <v>762</v>
      </c>
      <c r="K327" s="89"/>
      <c r="L327" s="89"/>
      <c r="M327" s="89"/>
    </row>
    <row r="328" spans="1:13" x14ac:dyDescent="0.25">
      <c r="A328" s="130">
        <v>772</v>
      </c>
      <c r="B328" s="89" t="s">
        <v>629</v>
      </c>
      <c r="C328" s="89" t="s">
        <v>585</v>
      </c>
      <c r="D328" s="89" t="s">
        <v>480</v>
      </c>
      <c r="E328" s="89" t="s">
        <v>630</v>
      </c>
      <c r="F328" s="89">
        <v>491</v>
      </c>
      <c r="G328" s="127">
        <v>0</v>
      </c>
      <c r="H328" s="127">
        <v>0.95155038759689925</v>
      </c>
      <c r="I328" s="127"/>
      <c r="J328" s="130">
        <v>772</v>
      </c>
      <c r="K328" s="89"/>
      <c r="L328" s="89"/>
      <c r="M328" s="89"/>
    </row>
    <row r="329" spans="1:13" x14ac:dyDescent="0.25">
      <c r="A329" s="130">
        <v>773</v>
      </c>
      <c r="B329" s="89" t="s">
        <v>631</v>
      </c>
      <c r="C329" s="89" t="s">
        <v>632</v>
      </c>
      <c r="D329" s="89" t="s">
        <v>480</v>
      </c>
      <c r="E329" s="89" t="s">
        <v>336</v>
      </c>
      <c r="F329" s="89">
        <v>74</v>
      </c>
      <c r="G329" s="127">
        <v>0.9375</v>
      </c>
      <c r="H329" s="127">
        <v>0</v>
      </c>
      <c r="I329" s="127"/>
      <c r="J329" s="130">
        <v>773</v>
      </c>
      <c r="K329" s="89"/>
      <c r="L329" s="89"/>
      <c r="M329" s="89"/>
    </row>
    <row r="330" spans="1:13" x14ac:dyDescent="0.25">
      <c r="A330" s="130">
        <v>774</v>
      </c>
      <c r="B330" s="89" t="s">
        <v>633</v>
      </c>
      <c r="C330" s="89" t="s">
        <v>632</v>
      </c>
      <c r="D330" s="89" t="s">
        <v>480</v>
      </c>
      <c r="E330" s="89" t="s">
        <v>336</v>
      </c>
      <c r="F330" s="89">
        <v>268</v>
      </c>
      <c r="G330" s="127">
        <v>0.91176470588235292</v>
      </c>
      <c r="H330" s="127">
        <v>0</v>
      </c>
      <c r="I330" s="127"/>
      <c r="J330" s="130">
        <v>774</v>
      </c>
      <c r="K330" s="89"/>
      <c r="L330" s="89"/>
      <c r="M330" s="89"/>
    </row>
    <row r="331" spans="1:13" x14ac:dyDescent="0.25">
      <c r="A331" s="130">
        <v>775</v>
      </c>
      <c r="B331" s="89" t="s">
        <v>634</v>
      </c>
      <c r="C331" s="89" t="s">
        <v>632</v>
      </c>
      <c r="D331" s="89" t="s">
        <v>480</v>
      </c>
      <c r="E331" s="89" t="s">
        <v>336</v>
      </c>
      <c r="F331" s="89">
        <v>7</v>
      </c>
      <c r="G331" s="127">
        <v>1</v>
      </c>
      <c r="H331" s="127">
        <v>0</v>
      </c>
      <c r="I331" s="127"/>
      <c r="J331" s="130">
        <v>775</v>
      </c>
      <c r="K331" s="89"/>
      <c r="L331" s="89"/>
      <c r="M331" s="89"/>
    </row>
    <row r="332" spans="1:13" x14ac:dyDescent="0.25">
      <c r="A332" s="130">
        <v>776</v>
      </c>
      <c r="B332" s="89" t="s">
        <v>635</v>
      </c>
      <c r="C332" s="89" t="s">
        <v>632</v>
      </c>
      <c r="D332" s="89" t="s">
        <v>480</v>
      </c>
      <c r="E332" s="89" t="s">
        <v>336</v>
      </c>
      <c r="F332" s="89">
        <v>5</v>
      </c>
      <c r="G332" s="127">
        <v>1</v>
      </c>
      <c r="H332" s="127">
        <v>0</v>
      </c>
      <c r="I332" s="127"/>
      <c r="J332" s="130">
        <v>776</v>
      </c>
      <c r="K332" s="89"/>
      <c r="L332" s="89"/>
      <c r="M332" s="89"/>
    </row>
    <row r="333" spans="1:13" x14ac:dyDescent="0.25">
      <c r="A333" s="130">
        <v>777</v>
      </c>
      <c r="B333" s="89" t="s">
        <v>636</v>
      </c>
      <c r="C333" s="89" t="s">
        <v>632</v>
      </c>
      <c r="D333" s="89" t="s">
        <v>480</v>
      </c>
      <c r="E333" s="89" t="s">
        <v>336</v>
      </c>
      <c r="F333" s="89">
        <v>10</v>
      </c>
      <c r="G333" s="127">
        <v>0.91666666666666663</v>
      </c>
      <c r="H333" s="127">
        <v>0</v>
      </c>
      <c r="I333" s="127"/>
      <c r="J333" s="130">
        <v>777</v>
      </c>
      <c r="K333" s="89"/>
      <c r="L333" s="89"/>
      <c r="M333" s="89"/>
    </row>
    <row r="334" spans="1:13" x14ac:dyDescent="0.25">
      <c r="A334" s="130">
        <v>778</v>
      </c>
      <c r="B334" s="89" t="s">
        <v>637</v>
      </c>
      <c r="C334" s="89" t="s">
        <v>632</v>
      </c>
      <c r="D334" s="89" t="s">
        <v>480</v>
      </c>
      <c r="E334" s="89" t="s">
        <v>336</v>
      </c>
      <c r="F334" s="89">
        <v>12</v>
      </c>
      <c r="G334" s="127">
        <v>1</v>
      </c>
      <c r="H334" s="127">
        <v>0</v>
      </c>
      <c r="I334" s="127"/>
      <c r="J334" s="130">
        <v>778</v>
      </c>
      <c r="K334" s="89"/>
      <c r="L334" s="89"/>
      <c r="M334" s="89"/>
    </row>
    <row r="335" spans="1:13" x14ac:dyDescent="0.25">
      <c r="A335" s="130">
        <v>780</v>
      </c>
      <c r="B335" s="89" t="s">
        <v>638</v>
      </c>
      <c r="C335" s="89" t="s">
        <v>632</v>
      </c>
      <c r="D335" s="89" t="s">
        <v>480</v>
      </c>
      <c r="E335" s="89" t="s">
        <v>336</v>
      </c>
      <c r="F335" s="89">
        <v>21</v>
      </c>
      <c r="G335" s="127">
        <v>1</v>
      </c>
      <c r="H335" s="127">
        <v>0</v>
      </c>
      <c r="I335" s="127"/>
      <c r="J335" s="130">
        <v>780</v>
      </c>
      <c r="K335" s="89"/>
      <c r="L335" s="89"/>
      <c r="M335" s="89"/>
    </row>
    <row r="336" spans="1:13" x14ac:dyDescent="0.25">
      <c r="A336" s="130">
        <v>783</v>
      </c>
      <c r="B336" s="89" t="s">
        <v>639</v>
      </c>
      <c r="C336" s="89" t="s">
        <v>552</v>
      </c>
      <c r="D336" s="89" t="s">
        <v>480</v>
      </c>
      <c r="E336" s="89" t="s">
        <v>4871</v>
      </c>
      <c r="F336" s="89">
        <v>7</v>
      </c>
      <c r="G336" s="127">
        <v>1</v>
      </c>
      <c r="H336" s="127">
        <v>0</v>
      </c>
      <c r="I336" s="127"/>
      <c r="J336" s="130">
        <v>783</v>
      </c>
      <c r="K336" s="89"/>
      <c r="L336" s="89"/>
      <c r="M336" s="89"/>
    </row>
    <row r="337" spans="1:13" x14ac:dyDescent="0.25">
      <c r="A337" s="130">
        <v>784</v>
      </c>
      <c r="B337" s="89" t="s">
        <v>640</v>
      </c>
      <c r="C337" s="89" t="s">
        <v>632</v>
      </c>
      <c r="D337" s="89" t="s">
        <v>480</v>
      </c>
      <c r="E337" s="89" t="s">
        <v>336</v>
      </c>
      <c r="F337" s="89">
        <v>6</v>
      </c>
      <c r="G337" s="127">
        <v>1</v>
      </c>
      <c r="H337" s="127">
        <v>0</v>
      </c>
      <c r="I337" s="127"/>
      <c r="J337" s="130">
        <v>784</v>
      </c>
      <c r="K337" s="89"/>
      <c r="L337" s="89"/>
      <c r="M337" s="89"/>
    </row>
    <row r="338" spans="1:13" x14ac:dyDescent="0.25">
      <c r="A338" s="130">
        <v>785</v>
      </c>
      <c r="B338" s="89" t="s">
        <v>641</v>
      </c>
      <c r="C338" s="89" t="s">
        <v>632</v>
      </c>
      <c r="D338" s="89" t="s">
        <v>480</v>
      </c>
      <c r="E338" s="89" t="s">
        <v>336</v>
      </c>
      <c r="F338" s="89">
        <v>2</v>
      </c>
      <c r="G338" s="127">
        <v>1</v>
      </c>
      <c r="H338" s="127">
        <v>0</v>
      </c>
      <c r="I338" s="127"/>
      <c r="J338" s="130">
        <v>785</v>
      </c>
      <c r="K338" s="89"/>
      <c r="L338" s="89"/>
      <c r="M338" s="89"/>
    </row>
    <row r="339" spans="1:13" x14ac:dyDescent="0.25">
      <c r="A339" s="130">
        <v>786</v>
      </c>
      <c r="B339" s="89" t="s">
        <v>642</v>
      </c>
      <c r="C339" s="89" t="s">
        <v>632</v>
      </c>
      <c r="D339" s="89" t="s">
        <v>480</v>
      </c>
      <c r="E339" s="89" t="s">
        <v>336</v>
      </c>
      <c r="F339" s="89">
        <v>5</v>
      </c>
      <c r="G339" s="127">
        <v>1</v>
      </c>
      <c r="H339" s="127">
        <v>0</v>
      </c>
      <c r="I339" s="127"/>
      <c r="J339" s="130">
        <v>786</v>
      </c>
      <c r="K339" s="89"/>
      <c r="L339" s="89"/>
      <c r="M339" s="89"/>
    </row>
    <row r="340" spans="1:13" x14ac:dyDescent="0.25">
      <c r="A340" s="130">
        <v>787</v>
      </c>
      <c r="B340" s="89" t="s">
        <v>643</v>
      </c>
      <c r="C340" s="89" t="s">
        <v>632</v>
      </c>
      <c r="D340" s="89" t="s">
        <v>480</v>
      </c>
      <c r="E340" s="89" t="s">
        <v>336</v>
      </c>
      <c r="F340" s="89">
        <v>4</v>
      </c>
      <c r="G340" s="127">
        <v>0.8</v>
      </c>
      <c r="H340" s="127">
        <v>0</v>
      </c>
      <c r="I340" s="127"/>
      <c r="J340" s="130">
        <v>787</v>
      </c>
      <c r="K340" s="89"/>
      <c r="L340" s="89"/>
      <c r="M340" s="89"/>
    </row>
    <row r="341" spans="1:13" x14ac:dyDescent="0.25">
      <c r="A341" s="130">
        <v>788</v>
      </c>
      <c r="B341" s="89" t="s">
        <v>644</v>
      </c>
      <c r="C341" s="89" t="s">
        <v>632</v>
      </c>
      <c r="D341" s="89" t="s">
        <v>480</v>
      </c>
      <c r="E341" s="89" t="s">
        <v>336</v>
      </c>
      <c r="F341" s="89">
        <v>3</v>
      </c>
      <c r="G341" s="127">
        <v>1</v>
      </c>
      <c r="H341" s="127">
        <v>0</v>
      </c>
      <c r="I341" s="127"/>
      <c r="J341" s="130">
        <v>788</v>
      </c>
      <c r="K341" s="89"/>
      <c r="L341" s="89"/>
      <c r="M341" s="89"/>
    </row>
    <row r="342" spans="1:13" x14ac:dyDescent="0.25">
      <c r="A342" s="130">
        <v>789</v>
      </c>
      <c r="B342" s="89" t="s">
        <v>645</v>
      </c>
      <c r="C342" s="89" t="s">
        <v>632</v>
      </c>
      <c r="D342" s="89" t="s">
        <v>480</v>
      </c>
      <c r="E342" s="89" t="s">
        <v>336</v>
      </c>
      <c r="F342" s="89">
        <v>7</v>
      </c>
      <c r="G342" s="127">
        <v>1</v>
      </c>
      <c r="H342" s="127">
        <v>0</v>
      </c>
      <c r="I342" s="127"/>
      <c r="J342" s="130">
        <v>789</v>
      </c>
      <c r="K342" s="89"/>
      <c r="L342" s="89"/>
      <c r="M342" s="89"/>
    </row>
    <row r="343" spans="1:13" x14ac:dyDescent="0.25">
      <c r="A343" s="130">
        <v>790</v>
      </c>
      <c r="B343" s="89" t="s">
        <v>646</v>
      </c>
      <c r="C343" s="89" t="s">
        <v>632</v>
      </c>
      <c r="D343" s="89" t="s">
        <v>480</v>
      </c>
      <c r="E343" s="89" t="s">
        <v>336</v>
      </c>
      <c r="F343" s="89">
        <v>12</v>
      </c>
      <c r="G343" s="127">
        <v>1</v>
      </c>
      <c r="H343" s="127">
        <v>0</v>
      </c>
      <c r="I343" s="127"/>
      <c r="J343" s="130">
        <v>790</v>
      </c>
      <c r="K343" s="89"/>
      <c r="L343" s="89"/>
      <c r="M343" s="89"/>
    </row>
    <row r="344" spans="1:13" x14ac:dyDescent="0.25">
      <c r="A344" s="130">
        <v>792</v>
      </c>
      <c r="B344" s="89" t="s">
        <v>647</v>
      </c>
      <c r="C344" s="89" t="s">
        <v>632</v>
      </c>
      <c r="D344" s="89" t="s">
        <v>480</v>
      </c>
      <c r="E344" s="89" t="s">
        <v>336</v>
      </c>
      <c r="F344" s="89">
        <v>6</v>
      </c>
      <c r="G344" s="127">
        <v>1</v>
      </c>
      <c r="H344" s="127">
        <v>0</v>
      </c>
      <c r="I344" s="127"/>
      <c r="J344" s="130">
        <v>792</v>
      </c>
      <c r="K344" s="89"/>
      <c r="L344" s="89"/>
      <c r="M344" s="89"/>
    </row>
    <row r="345" spans="1:13" x14ac:dyDescent="0.25">
      <c r="A345" s="130">
        <v>793</v>
      </c>
      <c r="B345" s="89" t="s">
        <v>648</v>
      </c>
      <c r="C345" s="89" t="s">
        <v>632</v>
      </c>
      <c r="D345" s="89" t="s">
        <v>480</v>
      </c>
      <c r="E345" s="89" t="s">
        <v>336</v>
      </c>
      <c r="F345" s="89">
        <v>59</v>
      </c>
      <c r="G345" s="127">
        <v>0.97777777777777775</v>
      </c>
      <c r="H345" s="127">
        <v>0</v>
      </c>
      <c r="I345" s="127"/>
      <c r="J345" s="130">
        <v>793</v>
      </c>
      <c r="K345" s="89"/>
      <c r="L345" s="89"/>
      <c r="M345" s="89"/>
    </row>
    <row r="346" spans="1:13" x14ac:dyDescent="0.25">
      <c r="A346" s="130">
        <v>795</v>
      </c>
      <c r="B346" s="89" t="s">
        <v>649</v>
      </c>
      <c r="C346" s="89" t="s">
        <v>552</v>
      </c>
      <c r="D346" s="89" t="s">
        <v>480</v>
      </c>
      <c r="E346" s="89" t="s">
        <v>4871</v>
      </c>
      <c r="F346" s="89">
        <v>6</v>
      </c>
      <c r="G346" s="127">
        <v>0.8</v>
      </c>
      <c r="H346" s="127">
        <v>0</v>
      </c>
      <c r="I346" s="127"/>
      <c r="J346" s="130">
        <v>795</v>
      </c>
      <c r="K346" s="89"/>
      <c r="L346" s="89"/>
      <c r="M346" s="89"/>
    </row>
    <row r="347" spans="1:13" x14ac:dyDescent="0.25">
      <c r="A347" s="130">
        <v>797</v>
      </c>
      <c r="B347" s="89" t="s">
        <v>650</v>
      </c>
      <c r="C347" s="89" t="s">
        <v>632</v>
      </c>
      <c r="D347" s="89" t="s">
        <v>480</v>
      </c>
      <c r="E347" s="89" t="s">
        <v>336</v>
      </c>
      <c r="F347" s="89">
        <v>6</v>
      </c>
      <c r="G347" s="127">
        <v>1</v>
      </c>
      <c r="H347" s="127">
        <v>0</v>
      </c>
      <c r="I347" s="127"/>
      <c r="J347" s="130">
        <v>797</v>
      </c>
      <c r="K347" s="89"/>
      <c r="L347" s="89"/>
      <c r="M347" s="89"/>
    </row>
    <row r="348" spans="1:13" x14ac:dyDescent="0.25">
      <c r="A348" s="130">
        <v>798</v>
      </c>
      <c r="B348" s="89" t="s">
        <v>651</v>
      </c>
      <c r="C348" s="89" t="s">
        <v>652</v>
      </c>
      <c r="D348" s="89" t="s">
        <v>480</v>
      </c>
      <c r="E348" s="89" t="s">
        <v>336</v>
      </c>
      <c r="F348" s="89">
        <v>797</v>
      </c>
      <c r="G348" s="127">
        <v>0.91752577319587625</v>
      </c>
      <c r="H348" s="127">
        <v>0</v>
      </c>
      <c r="I348" s="127"/>
      <c r="J348" s="130">
        <v>798</v>
      </c>
      <c r="K348" s="89"/>
      <c r="L348" s="89"/>
      <c r="M348" s="89"/>
    </row>
    <row r="349" spans="1:13" x14ac:dyDescent="0.25">
      <c r="A349" s="130">
        <v>799</v>
      </c>
      <c r="B349" s="89" t="s">
        <v>653</v>
      </c>
      <c r="C349" s="89" t="s">
        <v>652</v>
      </c>
      <c r="D349" s="89" t="s">
        <v>480</v>
      </c>
      <c r="E349" s="89" t="s">
        <v>336</v>
      </c>
      <c r="F349" s="89">
        <v>615</v>
      </c>
      <c r="G349" s="127">
        <v>0.94838709677419353</v>
      </c>
      <c r="H349" s="127">
        <v>0</v>
      </c>
      <c r="I349" s="127"/>
      <c r="J349" s="130">
        <v>799</v>
      </c>
      <c r="K349" s="89"/>
      <c r="L349" s="89"/>
      <c r="M349" s="89"/>
    </row>
    <row r="350" spans="1:13" x14ac:dyDescent="0.25">
      <c r="A350" s="130">
        <v>800</v>
      </c>
      <c r="B350" s="89" t="s">
        <v>654</v>
      </c>
      <c r="C350" s="89" t="s">
        <v>652</v>
      </c>
      <c r="D350" s="89" t="s">
        <v>480</v>
      </c>
      <c r="E350" s="89" t="s">
        <v>336</v>
      </c>
      <c r="F350" s="89">
        <v>154</v>
      </c>
      <c r="G350" s="127">
        <v>0.90298507462686572</v>
      </c>
      <c r="H350" s="127">
        <v>0</v>
      </c>
      <c r="I350" s="127"/>
      <c r="J350" s="130">
        <v>800</v>
      </c>
      <c r="K350" s="89"/>
      <c r="L350" s="89"/>
      <c r="M350" s="89"/>
    </row>
    <row r="351" spans="1:13" x14ac:dyDescent="0.25">
      <c r="A351" s="130">
        <v>802</v>
      </c>
      <c r="B351" s="89" t="s">
        <v>655</v>
      </c>
      <c r="C351" s="89" t="s">
        <v>652</v>
      </c>
      <c r="D351" s="89" t="s">
        <v>480</v>
      </c>
      <c r="E351" s="89" t="s">
        <v>336</v>
      </c>
      <c r="F351" s="89">
        <v>540</v>
      </c>
      <c r="G351" s="127">
        <v>0</v>
      </c>
      <c r="H351" s="127">
        <v>0.95744680851063835</v>
      </c>
      <c r="I351" s="127"/>
      <c r="J351" s="130">
        <v>802</v>
      </c>
      <c r="K351" s="89"/>
      <c r="L351" s="89"/>
      <c r="M351" s="89"/>
    </row>
    <row r="352" spans="1:13" x14ac:dyDescent="0.25">
      <c r="A352" s="130">
        <v>803</v>
      </c>
      <c r="B352" s="89" t="s">
        <v>656</v>
      </c>
      <c r="C352" s="89" t="s">
        <v>652</v>
      </c>
      <c r="D352" s="89" t="s">
        <v>480</v>
      </c>
      <c r="E352" s="89" t="s">
        <v>336</v>
      </c>
      <c r="F352" s="89">
        <v>186</v>
      </c>
      <c r="G352" s="127">
        <v>0.9308176100628931</v>
      </c>
      <c r="H352" s="127">
        <v>0</v>
      </c>
      <c r="I352" s="127"/>
      <c r="J352" s="130">
        <v>803</v>
      </c>
      <c r="K352" s="89"/>
      <c r="L352" s="89"/>
      <c r="M352" s="89"/>
    </row>
    <row r="353" spans="1:13" x14ac:dyDescent="0.25">
      <c r="A353" s="130">
        <v>804</v>
      </c>
      <c r="B353" s="89" t="s">
        <v>657</v>
      </c>
      <c r="C353" s="89" t="s">
        <v>652</v>
      </c>
      <c r="D353" s="89" t="s">
        <v>480</v>
      </c>
      <c r="E353" s="89" t="s">
        <v>336</v>
      </c>
      <c r="F353" s="89">
        <v>201</v>
      </c>
      <c r="G353" s="127">
        <v>0.90173410404624277</v>
      </c>
      <c r="H353" s="127">
        <v>0</v>
      </c>
      <c r="I353" s="127"/>
      <c r="J353" s="130">
        <v>804</v>
      </c>
      <c r="K353" s="89"/>
      <c r="L353" s="89"/>
      <c r="M353" s="89"/>
    </row>
    <row r="354" spans="1:13" x14ac:dyDescent="0.25">
      <c r="A354" s="130">
        <v>805</v>
      </c>
      <c r="B354" s="89" t="s">
        <v>658</v>
      </c>
      <c r="C354" s="89" t="s">
        <v>652</v>
      </c>
      <c r="D354" s="89" t="s">
        <v>480</v>
      </c>
      <c r="E354" s="89" t="s">
        <v>336</v>
      </c>
      <c r="F354" s="89">
        <v>5</v>
      </c>
      <c r="G354" s="127">
        <v>1</v>
      </c>
      <c r="H354" s="127">
        <v>0</v>
      </c>
      <c r="I354" s="127"/>
      <c r="J354" s="130">
        <v>805</v>
      </c>
      <c r="K354" s="89"/>
      <c r="L354" s="89"/>
      <c r="M354" s="89"/>
    </row>
    <row r="355" spans="1:13" x14ac:dyDescent="0.25">
      <c r="A355" s="130">
        <v>806</v>
      </c>
      <c r="B355" s="89" t="s">
        <v>659</v>
      </c>
      <c r="C355" s="89" t="s">
        <v>652</v>
      </c>
      <c r="D355" s="89" t="s">
        <v>480</v>
      </c>
      <c r="E355" s="89" t="s">
        <v>336</v>
      </c>
      <c r="F355" s="89">
        <v>18</v>
      </c>
      <c r="G355" s="127">
        <v>0.82352941176470584</v>
      </c>
      <c r="H355" s="127">
        <v>0</v>
      </c>
      <c r="I355" s="127"/>
      <c r="J355" s="130">
        <v>806</v>
      </c>
      <c r="K355" s="89"/>
      <c r="L355" s="89"/>
      <c r="M355" s="89"/>
    </row>
    <row r="356" spans="1:13" x14ac:dyDescent="0.25">
      <c r="A356" s="130">
        <v>807</v>
      </c>
      <c r="B356" s="89" t="s">
        <v>660</v>
      </c>
      <c r="C356" s="89" t="s">
        <v>652</v>
      </c>
      <c r="D356" s="89" t="s">
        <v>480</v>
      </c>
      <c r="E356" s="89" t="s">
        <v>336</v>
      </c>
      <c r="F356" s="89">
        <v>2</v>
      </c>
      <c r="G356" s="127">
        <v>1</v>
      </c>
      <c r="H356" s="127">
        <v>0</v>
      </c>
      <c r="I356" s="127"/>
      <c r="J356" s="130">
        <v>807</v>
      </c>
      <c r="K356" s="89"/>
      <c r="L356" s="89"/>
      <c r="M356" s="89"/>
    </row>
    <row r="357" spans="1:13" x14ac:dyDescent="0.25">
      <c r="A357" s="130">
        <v>809</v>
      </c>
      <c r="B357" s="89" t="s">
        <v>661</v>
      </c>
      <c r="C357" s="89" t="s">
        <v>652</v>
      </c>
      <c r="D357" s="89" t="s">
        <v>480</v>
      </c>
      <c r="E357" s="89" t="s">
        <v>336</v>
      </c>
      <c r="F357" s="89">
        <v>7</v>
      </c>
      <c r="G357" s="127">
        <v>1</v>
      </c>
      <c r="H357" s="127">
        <v>0</v>
      </c>
      <c r="I357" s="127"/>
      <c r="J357" s="130">
        <v>809</v>
      </c>
      <c r="K357" s="89"/>
      <c r="L357" s="89"/>
      <c r="M357" s="89"/>
    </row>
    <row r="358" spans="1:13" x14ac:dyDescent="0.25">
      <c r="A358" s="130">
        <v>810</v>
      </c>
      <c r="B358" s="89" t="s">
        <v>662</v>
      </c>
      <c r="C358" s="89" t="s">
        <v>652</v>
      </c>
      <c r="D358" s="89" t="s">
        <v>480</v>
      </c>
      <c r="E358" s="89" t="s">
        <v>336</v>
      </c>
      <c r="F358" s="89">
        <v>11</v>
      </c>
      <c r="G358" s="127">
        <v>1</v>
      </c>
      <c r="H358" s="127">
        <v>0</v>
      </c>
      <c r="I358" s="127"/>
      <c r="J358" s="130">
        <v>810</v>
      </c>
      <c r="K358" s="89"/>
      <c r="L358" s="89"/>
      <c r="M358" s="89"/>
    </row>
    <row r="359" spans="1:13" x14ac:dyDescent="0.25">
      <c r="A359" s="130">
        <v>812</v>
      </c>
      <c r="B359" s="89" t="s">
        <v>663</v>
      </c>
      <c r="C359" s="89" t="s">
        <v>652</v>
      </c>
      <c r="D359" s="89" t="s">
        <v>480</v>
      </c>
      <c r="E359" s="89" t="s">
        <v>336</v>
      </c>
      <c r="F359" s="89">
        <v>13</v>
      </c>
      <c r="G359" s="127">
        <v>0.83333333333333337</v>
      </c>
      <c r="H359" s="127">
        <v>0</v>
      </c>
      <c r="I359" s="127"/>
      <c r="J359" s="130">
        <v>812</v>
      </c>
      <c r="K359" s="89"/>
      <c r="L359" s="89"/>
      <c r="M359" s="89"/>
    </row>
    <row r="360" spans="1:13" x14ac:dyDescent="0.25">
      <c r="A360" s="130">
        <v>813</v>
      </c>
      <c r="B360" s="89" t="s">
        <v>664</v>
      </c>
      <c r="C360" s="89" t="s">
        <v>652</v>
      </c>
      <c r="D360" s="89" t="s">
        <v>480</v>
      </c>
      <c r="E360" s="89" t="s">
        <v>336</v>
      </c>
      <c r="F360" s="89">
        <v>8</v>
      </c>
      <c r="G360" s="127">
        <v>1</v>
      </c>
      <c r="H360" s="127">
        <v>0</v>
      </c>
      <c r="I360" s="127"/>
      <c r="J360" s="130">
        <v>813</v>
      </c>
      <c r="K360" s="89"/>
      <c r="L360" s="89"/>
      <c r="M360" s="89"/>
    </row>
    <row r="361" spans="1:13" x14ac:dyDescent="0.25">
      <c r="A361" s="130">
        <v>814</v>
      </c>
      <c r="B361" s="89" t="s">
        <v>665</v>
      </c>
      <c r="C361" s="89" t="s">
        <v>652</v>
      </c>
      <c r="D361" s="89" t="s">
        <v>480</v>
      </c>
      <c r="E361" s="89" t="s">
        <v>336</v>
      </c>
      <c r="F361" s="89">
        <v>12</v>
      </c>
      <c r="G361" s="127">
        <v>1</v>
      </c>
      <c r="H361" s="127">
        <v>0</v>
      </c>
      <c r="I361" s="127"/>
      <c r="J361" s="130">
        <v>814</v>
      </c>
      <c r="K361" s="89"/>
      <c r="L361" s="89"/>
      <c r="M361" s="89"/>
    </row>
    <row r="362" spans="1:13" x14ac:dyDescent="0.25">
      <c r="A362" s="130">
        <v>816</v>
      </c>
      <c r="B362" s="89" t="s">
        <v>666</v>
      </c>
      <c r="C362" s="89" t="s">
        <v>652</v>
      </c>
      <c r="D362" s="89" t="s">
        <v>480</v>
      </c>
      <c r="E362" s="89" t="s">
        <v>336</v>
      </c>
      <c r="F362" s="89">
        <v>3</v>
      </c>
      <c r="G362" s="127">
        <v>1</v>
      </c>
      <c r="H362" s="127">
        <v>0</v>
      </c>
      <c r="I362" s="127"/>
      <c r="J362" s="130">
        <v>816</v>
      </c>
      <c r="K362" s="89"/>
      <c r="L362" s="89"/>
      <c r="M362" s="89"/>
    </row>
    <row r="363" spans="1:13" x14ac:dyDescent="0.25">
      <c r="A363" s="130">
        <v>817</v>
      </c>
      <c r="B363" s="89" t="s">
        <v>667</v>
      </c>
      <c r="C363" s="89" t="s">
        <v>652</v>
      </c>
      <c r="D363" s="89" t="s">
        <v>480</v>
      </c>
      <c r="E363" s="89" t="s">
        <v>336</v>
      </c>
      <c r="F363" s="89">
        <v>15</v>
      </c>
      <c r="G363" s="127">
        <v>1</v>
      </c>
      <c r="H363" s="127">
        <v>0</v>
      </c>
      <c r="I363" s="127"/>
      <c r="J363" s="130">
        <v>817</v>
      </c>
      <c r="K363" s="89"/>
      <c r="L363" s="89"/>
      <c r="M363" s="89"/>
    </row>
    <row r="364" spans="1:13" x14ac:dyDescent="0.25">
      <c r="A364" s="130">
        <v>819</v>
      </c>
      <c r="B364" s="89" t="s">
        <v>668</v>
      </c>
      <c r="C364" s="89" t="s">
        <v>652</v>
      </c>
      <c r="D364" s="89" t="s">
        <v>480</v>
      </c>
      <c r="E364" s="89" t="s">
        <v>336</v>
      </c>
      <c r="F364" s="89">
        <v>7</v>
      </c>
      <c r="G364" s="127">
        <v>1</v>
      </c>
      <c r="H364" s="127">
        <v>0</v>
      </c>
      <c r="I364" s="127"/>
      <c r="J364" s="130">
        <v>819</v>
      </c>
      <c r="K364" s="89"/>
      <c r="L364" s="89"/>
      <c r="M364" s="89"/>
    </row>
    <row r="365" spans="1:13" x14ac:dyDescent="0.25">
      <c r="A365" s="130">
        <v>820</v>
      </c>
      <c r="B365" s="89" t="s">
        <v>669</v>
      </c>
      <c r="C365" s="89" t="s">
        <v>652</v>
      </c>
      <c r="D365" s="89" t="s">
        <v>480</v>
      </c>
      <c r="E365" s="89" t="s">
        <v>336</v>
      </c>
      <c r="F365" s="89">
        <v>14</v>
      </c>
      <c r="G365" s="127">
        <v>1</v>
      </c>
      <c r="H365" s="127">
        <v>0</v>
      </c>
      <c r="I365" s="127"/>
      <c r="J365" s="130">
        <v>820</v>
      </c>
      <c r="K365" s="89"/>
      <c r="L365" s="89"/>
      <c r="M365" s="89"/>
    </row>
    <row r="366" spans="1:13" x14ac:dyDescent="0.25">
      <c r="A366" s="130">
        <v>821</v>
      </c>
      <c r="B366" s="89" t="s">
        <v>670</v>
      </c>
      <c r="C366" s="89" t="s">
        <v>652</v>
      </c>
      <c r="D366" s="89" t="s">
        <v>480</v>
      </c>
      <c r="E366" s="89" t="s">
        <v>336</v>
      </c>
      <c r="F366" s="89">
        <v>214</v>
      </c>
      <c r="G366" s="127">
        <v>0.87570621468926557</v>
      </c>
      <c r="H366" s="127">
        <v>0</v>
      </c>
      <c r="I366" s="127"/>
      <c r="J366" s="130">
        <v>821</v>
      </c>
      <c r="K366" s="89"/>
      <c r="L366" s="89"/>
      <c r="M366" s="89"/>
    </row>
    <row r="367" spans="1:13" x14ac:dyDescent="0.25">
      <c r="A367" s="130">
        <v>822</v>
      </c>
      <c r="B367" s="89" t="s">
        <v>671</v>
      </c>
      <c r="C367" s="89" t="s">
        <v>652</v>
      </c>
      <c r="D367" s="89" t="s">
        <v>480</v>
      </c>
      <c r="E367" s="89" t="s">
        <v>336</v>
      </c>
      <c r="F367" s="89">
        <v>126</v>
      </c>
      <c r="G367" s="127">
        <v>0.92307692307692313</v>
      </c>
      <c r="H367" s="127">
        <v>0</v>
      </c>
      <c r="I367" s="127"/>
      <c r="J367" s="130">
        <v>822</v>
      </c>
      <c r="K367" s="89"/>
      <c r="L367" s="89"/>
      <c r="M367" s="89"/>
    </row>
    <row r="368" spans="1:13" x14ac:dyDescent="0.25">
      <c r="A368" s="130">
        <v>823</v>
      </c>
      <c r="B368" s="89" t="s">
        <v>672</v>
      </c>
      <c r="C368" s="89" t="s">
        <v>652</v>
      </c>
      <c r="D368" s="89" t="s">
        <v>480</v>
      </c>
      <c r="E368" s="89" t="s">
        <v>336</v>
      </c>
      <c r="F368" s="89">
        <v>9</v>
      </c>
      <c r="G368" s="127">
        <v>1</v>
      </c>
      <c r="H368" s="127">
        <v>0</v>
      </c>
      <c r="I368" s="127"/>
      <c r="J368" s="130">
        <v>823</v>
      </c>
      <c r="K368" s="89"/>
      <c r="L368" s="89"/>
      <c r="M368" s="89"/>
    </row>
    <row r="369" spans="1:13" x14ac:dyDescent="0.25">
      <c r="A369" s="130">
        <v>824</v>
      </c>
      <c r="B369" s="89" t="s">
        <v>673</v>
      </c>
      <c r="C369" s="89" t="s">
        <v>652</v>
      </c>
      <c r="D369" s="89" t="s">
        <v>480</v>
      </c>
      <c r="E369" s="89" t="s">
        <v>336</v>
      </c>
      <c r="F369" s="89">
        <v>5</v>
      </c>
      <c r="G369" s="127">
        <v>0.83333333333333337</v>
      </c>
      <c r="H369" s="127">
        <v>0</v>
      </c>
      <c r="I369" s="127"/>
      <c r="J369" s="130">
        <v>824</v>
      </c>
      <c r="K369" s="89"/>
      <c r="L369" s="89"/>
      <c r="M369" s="89"/>
    </row>
    <row r="370" spans="1:13" x14ac:dyDescent="0.25">
      <c r="A370" s="130">
        <v>825</v>
      </c>
      <c r="B370" s="89" t="s">
        <v>674</v>
      </c>
      <c r="C370" s="89" t="s">
        <v>652</v>
      </c>
      <c r="D370" s="89" t="s">
        <v>480</v>
      </c>
      <c r="E370" s="89" t="s">
        <v>336</v>
      </c>
      <c r="F370" s="89">
        <v>6</v>
      </c>
      <c r="G370" s="127">
        <v>1</v>
      </c>
      <c r="H370" s="127">
        <v>0</v>
      </c>
      <c r="I370" s="127"/>
      <c r="J370" s="130">
        <v>825</v>
      </c>
      <c r="K370" s="89"/>
      <c r="L370" s="89"/>
      <c r="M370" s="89"/>
    </row>
    <row r="371" spans="1:13" x14ac:dyDescent="0.25">
      <c r="A371" s="130">
        <v>826</v>
      </c>
      <c r="B371" s="89" t="s">
        <v>675</v>
      </c>
      <c r="C371" s="89" t="s">
        <v>652</v>
      </c>
      <c r="D371" s="89" t="s">
        <v>480</v>
      </c>
      <c r="E371" s="89" t="s">
        <v>336</v>
      </c>
      <c r="F371" s="89">
        <v>4</v>
      </c>
      <c r="G371" s="127">
        <v>1</v>
      </c>
      <c r="H371" s="127">
        <v>0</v>
      </c>
      <c r="I371" s="127"/>
      <c r="J371" s="130">
        <v>826</v>
      </c>
      <c r="K371" s="89"/>
      <c r="L371" s="89"/>
      <c r="M371" s="89"/>
    </row>
    <row r="372" spans="1:13" x14ac:dyDescent="0.25">
      <c r="A372" s="130">
        <v>827</v>
      </c>
      <c r="B372" s="89" t="s">
        <v>676</v>
      </c>
      <c r="C372" s="89" t="s">
        <v>652</v>
      </c>
      <c r="D372" s="89" t="s">
        <v>480</v>
      </c>
      <c r="E372" s="89" t="s">
        <v>336</v>
      </c>
      <c r="F372" s="89">
        <v>212</v>
      </c>
      <c r="G372" s="127">
        <v>0.94117647058823528</v>
      </c>
      <c r="H372" s="127">
        <v>0</v>
      </c>
      <c r="I372" s="127"/>
      <c r="J372" s="130">
        <v>827</v>
      </c>
      <c r="K372" s="89"/>
      <c r="L372" s="89"/>
      <c r="M372" s="89"/>
    </row>
    <row r="373" spans="1:13" x14ac:dyDescent="0.25">
      <c r="A373" s="130">
        <v>830</v>
      </c>
      <c r="B373" s="89" t="s">
        <v>677</v>
      </c>
      <c r="C373" s="89" t="s">
        <v>652</v>
      </c>
      <c r="D373" s="89" t="s">
        <v>480</v>
      </c>
      <c r="E373" s="89" t="s">
        <v>336</v>
      </c>
      <c r="F373" s="89">
        <v>10</v>
      </c>
      <c r="G373" s="127">
        <v>1</v>
      </c>
      <c r="H373" s="127">
        <v>0</v>
      </c>
      <c r="I373" s="127"/>
      <c r="J373" s="130">
        <v>830</v>
      </c>
      <c r="K373" s="89"/>
      <c r="L373" s="89"/>
      <c r="M373" s="89"/>
    </row>
    <row r="374" spans="1:13" x14ac:dyDescent="0.25">
      <c r="A374" s="130">
        <v>833</v>
      </c>
      <c r="B374" s="89" t="s">
        <v>678</v>
      </c>
      <c r="C374" s="89" t="s">
        <v>652</v>
      </c>
      <c r="D374" s="89" t="s">
        <v>480</v>
      </c>
      <c r="E374" s="89" t="s">
        <v>336</v>
      </c>
      <c r="F374" s="89">
        <v>126</v>
      </c>
      <c r="G374" s="127">
        <v>0.93069306930693074</v>
      </c>
      <c r="H374" s="127">
        <v>0</v>
      </c>
      <c r="I374" s="127"/>
      <c r="J374" s="130">
        <v>833</v>
      </c>
      <c r="K374" s="89"/>
      <c r="L374" s="89"/>
      <c r="M374" s="89"/>
    </row>
    <row r="375" spans="1:13" x14ac:dyDescent="0.25">
      <c r="A375" s="130">
        <v>835</v>
      </c>
      <c r="B375" s="89" t="s">
        <v>679</v>
      </c>
      <c r="C375" s="89" t="s">
        <v>652</v>
      </c>
      <c r="D375" s="89" t="s">
        <v>480</v>
      </c>
      <c r="E375" s="89" t="s">
        <v>336</v>
      </c>
      <c r="F375" s="89">
        <v>7</v>
      </c>
      <c r="G375" s="127">
        <v>1</v>
      </c>
      <c r="H375" s="127">
        <v>0</v>
      </c>
      <c r="I375" s="127"/>
      <c r="J375" s="130">
        <v>835</v>
      </c>
      <c r="K375" s="89"/>
      <c r="L375" s="89"/>
      <c r="M375" s="89"/>
    </row>
    <row r="376" spans="1:13" x14ac:dyDescent="0.25">
      <c r="A376" s="130">
        <v>836</v>
      </c>
      <c r="B376" s="89" t="s">
        <v>680</v>
      </c>
      <c r="C376" s="89" t="s">
        <v>652</v>
      </c>
      <c r="D376" s="89" t="s">
        <v>480</v>
      </c>
      <c r="E376" s="89" t="s">
        <v>336</v>
      </c>
      <c r="F376" s="89">
        <v>9</v>
      </c>
      <c r="G376" s="127">
        <v>1</v>
      </c>
      <c r="H376" s="127">
        <v>0</v>
      </c>
      <c r="I376" s="127"/>
      <c r="J376" s="130">
        <v>836</v>
      </c>
      <c r="K376" s="89"/>
      <c r="L376" s="89"/>
      <c r="M376" s="89"/>
    </row>
    <row r="377" spans="1:13" x14ac:dyDescent="0.25">
      <c r="A377" s="130">
        <v>837</v>
      </c>
      <c r="B377" s="89" t="s">
        <v>681</v>
      </c>
      <c r="C377" s="89" t="s">
        <v>652</v>
      </c>
      <c r="D377" s="89" t="s">
        <v>480</v>
      </c>
      <c r="E377" s="89" t="s">
        <v>336</v>
      </c>
      <c r="F377" s="89">
        <v>69</v>
      </c>
      <c r="G377" s="127">
        <v>0.96825396825396826</v>
      </c>
      <c r="H377" s="127">
        <v>0</v>
      </c>
      <c r="I377" s="127"/>
      <c r="J377" s="130">
        <v>837</v>
      </c>
      <c r="K377" s="89"/>
      <c r="L377" s="89"/>
      <c r="M377" s="89"/>
    </row>
    <row r="378" spans="1:13" x14ac:dyDescent="0.25">
      <c r="A378" s="130">
        <v>838</v>
      </c>
      <c r="B378" s="89" t="s">
        <v>682</v>
      </c>
      <c r="C378" s="89" t="s">
        <v>652</v>
      </c>
      <c r="D378" s="89" t="s">
        <v>480</v>
      </c>
      <c r="E378" s="89" t="s">
        <v>336</v>
      </c>
      <c r="F378" s="89">
        <v>31</v>
      </c>
      <c r="G378" s="127">
        <v>1</v>
      </c>
      <c r="H378" s="127">
        <v>0</v>
      </c>
      <c r="I378" s="127"/>
      <c r="J378" s="130">
        <v>838</v>
      </c>
      <c r="K378" s="89"/>
      <c r="L378" s="89"/>
      <c r="M378" s="89"/>
    </row>
    <row r="379" spans="1:13" x14ac:dyDescent="0.25">
      <c r="A379" s="130">
        <v>839</v>
      </c>
      <c r="B379" s="89" t="s">
        <v>683</v>
      </c>
      <c r="C379" s="89" t="s">
        <v>652</v>
      </c>
      <c r="D379" s="89" t="s">
        <v>480</v>
      </c>
      <c r="E379" s="89" t="s">
        <v>336</v>
      </c>
      <c r="F379" s="89">
        <v>40</v>
      </c>
      <c r="G379" s="127">
        <v>0.97368421052631582</v>
      </c>
      <c r="H379" s="127">
        <v>0</v>
      </c>
      <c r="I379" s="127"/>
      <c r="J379" s="130">
        <v>839</v>
      </c>
      <c r="K379" s="89"/>
      <c r="L379" s="89"/>
      <c r="M379" s="89"/>
    </row>
    <row r="380" spans="1:13" x14ac:dyDescent="0.25">
      <c r="A380" s="130">
        <v>843</v>
      </c>
      <c r="B380" s="89" t="s">
        <v>684</v>
      </c>
      <c r="C380" s="89" t="s">
        <v>652</v>
      </c>
      <c r="D380" s="89" t="s">
        <v>480</v>
      </c>
      <c r="E380" s="89" t="s">
        <v>336</v>
      </c>
      <c r="F380" s="89">
        <v>1</v>
      </c>
      <c r="G380" s="127">
        <v>1</v>
      </c>
      <c r="H380" s="127">
        <v>0</v>
      </c>
      <c r="I380" s="127"/>
      <c r="J380" s="130">
        <v>843</v>
      </c>
      <c r="K380" s="89"/>
      <c r="L380" s="89"/>
      <c r="M380" s="89"/>
    </row>
    <row r="381" spans="1:13" x14ac:dyDescent="0.25">
      <c r="A381" s="130">
        <v>845</v>
      </c>
      <c r="B381" s="89" t="s">
        <v>685</v>
      </c>
      <c r="C381" s="89" t="s">
        <v>686</v>
      </c>
      <c r="D381" s="89" t="s">
        <v>480</v>
      </c>
      <c r="E381" s="89" t="s">
        <v>336</v>
      </c>
      <c r="F381" s="89">
        <v>547</v>
      </c>
      <c r="G381" s="127">
        <v>0</v>
      </c>
      <c r="H381" s="127">
        <v>0.90669371196754567</v>
      </c>
      <c r="I381" s="127"/>
      <c r="J381" s="130">
        <v>845</v>
      </c>
      <c r="K381" s="89"/>
      <c r="L381" s="89"/>
      <c r="M381" s="89"/>
    </row>
    <row r="382" spans="1:13" x14ac:dyDescent="0.25">
      <c r="A382" s="130">
        <v>847</v>
      </c>
      <c r="B382" s="89" t="s">
        <v>687</v>
      </c>
      <c r="C382" s="89" t="s">
        <v>686</v>
      </c>
      <c r="D382" s="89" t="s">
        <v>480</v>
      </c>
      <c r="E382" s="89" t="s">
        <v>336</v>
      </c>
      <c r="F382" s="89">
        <v>743</v>
      </c>
      <c r="G382" s="127">
        <v>0.86529318541996836</v>
      </c>
      <c r="H382" s="127">
        <v>0</v>
      </c>
      <c r="I382" s="127"/>
      <c r="J382" s="130">
        <v>847</v>
      </c>
      <c r="K382" s="89"/>
      <c r="L382" s="89"/>
      <c r="M382" s="89"/>
    </row>
    <row r="383" spans="1:13" x14ac:dyDescent="0.25">
      <c r="A383" s="130">
        <v>848</v>
      </c>
      <c r="B383" s="89" t="s">
        <v>688</v>
      </c>
      <c r="C383" s="89" t="s">
        <v>652</v>
      </c>
      <c r="D383" s="89" t="s">
        <v>480</v>
      </c>
      <c r="E383" s="89" t="s">
        <v>336</v>
      </c>
      <c r="F383" s="89">
        <v>369</v>
      </c>
      <c r="G383" s="127">
        <v>0.91021671826625383</v>
      </c>
      <c r="H383" s="127">
        <v>0</v>
      </c>
      <c r="I383" s="127"/>
      <c r="J383" s="130">
        <v>848</v>
      </c>
      <c r="K383" s="89"/>
      <c r="L383" s="89"/>
      <c r="M383" s="89"/>
    </row>
    <row r="384" spans="1:13" x14ac:dyDescent="0.25">
      <c r="A384" s="130">
        <v>849</v>
      </c>
      <c r="B384" s="89" t="s">
        <v>689</v>
      </c>
      <c r="C384" s="89" t="s">
        <v>686</v>
      </c>
      <c r="D384" s="89" t="s">
        <v>480</v>
      </c>
      <c r="E384" s="89" t="s">
        <v>336</v>
      </c>
      <c r="F384" s="89">
        <v>128</v>
      </c>
      <c r="G384" s="127">
        <v>0.81</v>
      </c>
      <c r="H384" s="127">
        <v>0</v>
      </c>
      <c r="I384" s="127"/>
      <c r="J384" s="130">
        <v>849</v>
      </c>
      <c r="K384" s="89"/>
      <c r="L384" s="89"/>
      <c r="M384" s="89"/>
    </row>
    <row r="385" spans="1:13" x14ac:dyDescent="0.25">
      <c r="A385" s="130">
        <v>850</v>
      </c>
      <c r="B385" s="89" t="s">
        <v>690</v>
      </c>
      <c r="C385" s="89" t="s">
        <v>686</v>
      </c>
      <c r="D385" s="89" t="s">
        <v>480</v>
      </c>
      <c r="E385" s="89" t="s">
        <v>336</v>
      </c>
      <c r="F385" s="89">
        <v>48</v>
      </c>
      <c r="G385" s="127">
        <v>0.87234042553191493</v>
      </c>
      <c r="H385" s="127">
        <v>0</v>
      </c>
      <c r="I385" s="127"/>
      <c r="J385" s="130">
        <v>850</v>
      </c>
      <c r="K385" s="89"/>
      <c r="L385" s="89"/>
      <c r="M385" s="89"/>
    </row>
    <row r="386" spans="1:13" x14ac:dyDescent="0.25">
      <c r="A386" s="130">
        <v>851</v>
      </c>
      <c r="B386" s="89" t="s">
        <v>691</v>
      </c>
      <c r="C386" s="89" t="s">
        <v>686</v>
      </c>
      <c r="D386" s="89" t="s">
        <v>480</v>
      </c>
      <c r="E386" s="89" t="s">
        <v>336</v>
      </c>
      <c r="F386" s="89">
        <v>88</v>
      </c>
      <c r="G386" s="127">
        <v>0.89411764705882357</v>
      </c>
      <c r="H386" s="127">
        <v>0</v>
      </c>
      <c r="I386" s="127"/>
      <c r="J386" s="130">
        <v>851</v>
      </c>
      <c r="K386" s="89"/>
      <c r="L386" s="89"/>
      <c r="M386" s="89"/>
    </row>
    <row r="387" spans="1:13" x14ac:dyDescent="0.25">
      <c r="A387" s="130">
        <v>852</v>
      </c>
      <c r="B387" s="89" t="s">
        <v>692</v>
      </c>
      <c r="C387" s="89" t="s">
        <v>686</v>
      </c>
      <c r="D387" s="89" t="s">
        <v>480</v>
      </c>
      <c r="E387" s="89" t="s">
        <v>336</v>
      </c>
      <c r="F387" s="89">
        <v>91</v>
      </c>
      <c r="G387" s="127">
        <v>0.84848484848484851</v>
      </c>
      <c r="H387" s="127">
        <v>0</v>
      </c>
      <c r="I387" s="127"/>
      <c r="J387" s="130">
        <v>852</v>
      </c>
      <c r="K387" s="89"/>
      <c r="L387" s="89"/>
      <c r="M387" s="89"/>
    </row>
    <row r="388" spans="1:13" x14ac:dyDescent="0.25">
      <c r="A388" s="130">
        <v>857</v>
      </c>
      <c r="B388" s="89" t="s">
        <v>693</v>
      </c>
      <c r="C388" s="89" t="s">
        <v>652</v>
      </c>
      <c r="D388" s="89" t="s">
        <v>480</v>
      </c>
      <c r="E388" s="89" t="s">
        <v>336</v>
      </c>
      <c r="F388" s="89">
        <v>41</v>
      </c>
      <c r="G388" s="127">
        <v>0.93877551020408168</v>
      </c>
      <c r="H388" s="127">
        <v>0</v>
      </c>
      <c r="I388" s="127"/>
      <c r="J388" s="130">
        <v>857</v>
      </c>
      <c r="K388" s="89"/>
      <c r="L388" s="89"/>
      <c r="M388" s="89"/>
    </row>
    <row r="389" spans="1:13" x14ac:dyDescent="0.25">
      <c r="A389" s="130">
        <v>859</v>
      </c>
      <c r="B389" s="89" t="s">
        <v>694</v>
      </c>
      <c r="C389" s="89" t="s">
        <v>686</v>
      </c>
      <c r="D389" s="89" t="s">
        <v>480</v>
      </c>
      <c r="E389" s="89" t="s">
        <v>336</v>
      </c>
      <c r="F389" s="89">
        <v>4</v>
      </c>
      <c r="G389" s="127">
        <v>1</v>
      </c>
      <c r="H389" s="127">
        <v>0</v>
      </c>
      <c r="I389" s="127"/>
      <c r="J389" s="130">
        <v>859</v>
      </c>
      <c r="K389" s="89"/>
      <c r="L389" s="89"/>
      <c r="M389" s="89"/>
    </row>
    <row r="390" spans="1:13" x14ac:dyDescent="0.25">
      <c r="A390" s="130">
        <v>862</v>
      </c>
      <c r="B390" s="89" t="s">
        <v>695</v>
      </c>
      <c r="C390" s="89" t="s">
        <v>686</v>
      </c>
      <c r="D390" s="89" t="s">
        <v>480</v>
      </c>
      <c r="E390" s="89" t="s">
        <v>336</v>
      </c>
      <c r="F390" s="89">
        <v>6</v>
      </c>
      <c r="G390" s="127">
        <v>1</v>
      </c>
      <c r="H390" s="127">
        <v>0</v>
      </c>
      <c r="I390" s="127"/>
      <c r="J390" s="130">
        <v>862</v>
      </c>
      <c r="K390" s="89"/>
      <c r="L390" s="89"/>
      <c r="M390" s="89"/>
    </row>
    <row r="391" spans="1:13" x14ac:dyDescent="0.25">
      <c r="A391" s="130">
        <v>864</v>
      </c>
      <c r="B391" s="89" t="s">
        <v>696</v>
      </c>
      <c r="C391" s="89" t="s">
        <v>686</v>
      </c>
      <c r="D391" s="89" t="s">
        <v>480</v>
      </c>
      <c r="E391" s="89" t="s">
        <v>336</v>
      </c>
      <c r="F391" s="89">
        <v>7</v>
      </c>
      <c r="G391" s="127">
        <v>1</v>
      </c>
      <c r="H391" s="127">
        <v>0</v>
      </c>
      <c r="I391" s="127"/>
      <c r="J391" s="130">
        <v>864</v>
      </c>
      <c r="K391" s="89"/>
      <c r="L391" s="89"/>
      <c r="M391" s="89"/>
    </row>
    <row r="392" spans="1:13" x14ac:dyDescent="0.25">
      <c r="A392" s="130">
        <v>865</v>
      </c>
      <c r="B392" s="89" t="s">
        <v>697</v>
      </c>
      <c r="C392" s="89" t="s">
        <v>686</v>
      </c>
      <c r="D392" s="89" t="s">
        <v>480</v>
      </c>
      <c r="E392" s="89" t="s">
        <v>336</v>
      </c>
      <c r="F392" s="89">
        <v>6</v>
      </c>
      <c r="G392" s="127">
        <v>1</v>
      </c>
      <c r="H392" s="127">
        <v>0</v>
      </c>
      <c r="I392" s="127"/>
      <c r="J392" s="130">
        <v>865</v>
      </c>
      <c r="K392" s="89"/>
      <c r="L392" s="89"/>
      <c r="M392" s="89"/>
    </row>
    <row r="393" spans="1:13" x14ac:dyDescent="0.25">
      <c r="A393" s="130">
        <v>868</v>
      </c>
      <c r="B393" s="89" t="s">
        <v>698</v>
      </c>
      <c r="C393" s="89" t="s">
        <v>686</v>
      </c>
      <c r="D393" s="89" t="s">
        <v>480</v>
      </c>
      <c r="E393" s="89" t="s">
        <v>336</v>
      </c>
      <c r="F393" s="89">
        <v>8</v>
      </c>
      <c r="G393" s="127">
        <v>1</v>
      </c>
      <c r="H393" s="127">
        <v>0</v>
      </c>
      <c r="I393" s="127"/>
      <c r="J393" s="130">
        <v>868</v>
      </c>
      <c r="K393" s="89"/>
      <c r="L393" s="89"/>
      <c r="M393" s="89"/>
    </row>
    <row r="394" spans="1:13" x14ac:dyDescent="0.25">
      <c r="A394" s="130">
        <v>869</v>
      </c>
      <c r="B394" s="89" t="s">
        <v>699</v>
      </c>
      <c r="C394" s="89" t="s">
        <v>686</v>
      </c>
      <c r="D394" s="89" t="s">
        <v>480</v>
      </c>
      <c r="E394" s="89" t="s">
        <v>336</v>
      </c>
      <c r="F394" s="89">
        <v>10</v>
      </c>
      <c r="G394" s="127">
        <v>0.90909090909090906</v>
      </c>
      <c r="H394" s="127">
        <v>0</v>
      </c>
      <c r="I394" s="127"/>
      <c r="J394" s="130">
        <v>869</v>
      </c>
      <c r="K394" s="89"/>
      <c r="L394" s="89"/>
      <c r="M394" s="89"/>
    </row>
    <row r="395" spans="1:13" x14ac:dyDescent="0.25">
      <c r="A395" s="130">
        <v>870</v>
      </c>
      <c r="B395" s="89" t="s">
        <v>700</v>
      </c>
      <c r="C395" s="89" t="s">
        <v>686</v>
      </c>
      <c r="D395" s="89" t="s">
        <v>480</v>
      </c>
      <c r="E395" s="89" t="s">
        <v>336</v>
      </c>
      <c r="F395" s="89">
        <v>21</v>
      </c>
      <c r="G395" s="127">
        <v>0.91666666666666663</v>
      </c>
      <c r="H395" s="127">
        <v>0</v>
      </c>
      <c r="I395" s="127"/>
      <c r="J395" s="130">
        <v>870</v>
      </c>
      <c r="K395" s="89"/>
      <c r="L395" s="89"/>
      <c r="M395" s="89"/>
    </row>
    <row r="396" spans="1:13" x14ac:dyDescent="0.25">
      <c r="A396" s="130">
        <v>871</v>
      </c>
      <c r="B396" s="89" t="s">
        <v>701</v>
      </c>
      <c r="C396" s="89" t="s">
        <v>686</v>
      </c>
      <c r="D396" s="89" t="s">
        <v>480</v>
      </c>
      <c r="E396" s="89" t="s">
        <v>336</v>
      </c>
      <c r="F396" s="89">
        <v>29</v>
      </c>
      <c r="G396" s="127">
        <v>0.90625</v>
      </c>
      <c r="H396" s="127">
        <v>0</v>
      </c>
      <c r="I396" s="127"/>
      <c r="J396" s="130">
        <v>871</v>
      </c>
      <c r="K396" s="89"/>
      <c r="L396" s="89"/>
      <c r="M396" s="89"/>
    </row>
    <row r="397" spans="1:13" x14ac:dyDescent="0.25">
      <c r="A397" s="130">
        <v>875</v>
      </c>
      <c r="B397" s="89" t="s">
        <v>702</v>
      </c>
      <c r="C397" s="89" t="s">
        <v>686</v>
      </c>
      <c r="D397" s="89" t="s">
        <v>480</v>
      </c>
      <c r="E397" s="89" t="s">
        <v>336</v>
      </c>
      <c r="F397" s="89">
        <v>1</v>
      </c>
      <c r="G397" s="127">
        <v>1</v>
      </c>
      <c r="H397" s="127">
        <v>0</v>
      </c>
      <c r="I397" s="127"/>
      <c r="J397" s="130">
        <v>875</v>
      </c>
      <c r="K397" s="89"/>
      <c r="L397" s="89"/>
      <c r="M397" s="89"/>
    </row>
    <row r="398" spans="1:13" x14ac:dyDescent="0.25">
      <c r="A398" s="130">
        <v>876</v>
      </c>
      <c r="B398" s="89" t="s">
        <v>703</v>
      </c>
      <c r="C398" s="89" t="s">
        <v>686</v>
      </c>
      <c r="D398" s="89" t="s">
        <v>480</v>
      </c>
      <c r="E398" s="89" t="s">
        <v>336</v>
      </c>
      <c r="F398" s="89">
        <v>77</v>
      </c>
      <c r="G398" s="127">
        <v>0.88888888888888884</v>
      </c>
      <c r="H398" s="127">
        <v>0</v>
      </c>
      <c r="I398" s="127"/>
      <c r="J398" s="130">
        <v>876</v>
      </c>
      <c r="K398" s="89"/>
      <c r="L398" s="89"/>
      <c r="M398" s="89"/>
    </row>
    <row r="399" spans="1:13" x14ac:dyDescent="0.25">
      <c r="A399" s="130">
        <v>879</v>
      </c>
      <c r="B399" s="89" t="s">
        <v>704</v>
      </c>
      <c r="C399" s="89" t="s">
        <v>686</v>
      </c>
      <c r="D399" s="89" t="s">
        <v>480</v>
      </c>
      <c r="E399" s="89" t="s">
        <v>336</v>
      </c>
      <c r="F399" s="89">
        <v>5</v>
      </c>
      <c r="G399" s="127">
        <v>1</v>
      </c>
      <c r="H399" s="127">
        <v>0</v>
      </c>
      <c r="I399" s="127"/>
      <c r="J399" s="130">
        <v>879</v>
      </c>
      <c r="K399" s="89"/>
      <c r="L399" s="89"/>
      <c r="M399" s="89"/>
    </row>
    <row r="400" spans="1:13" x14ac:dyDescent="0.25">
      <c r="A400" s="130">
        <v>886</v>
      </c>
      <c r="B400" s="89" t="s">
        <v>705</v>
      </c>
      <c r="C400" s="89" t="s">
        <v>652</v>
      </c>
      <c r="D400" s="89" t="s">
        <v>480</v>
      </c>
      <c r="E400" s="89" t="s">
        <v>336</v>
      </c>
      <c r="F400" s="89">
        <v>3</v>
      </c>
      <c r="G400" s="127">
        <v>1</v>
      </c>
      <c r="H400" s="127">
        <v>0</v>
      </c>
      <c r="I400" s="127"/>
      <c r="J400" s="130">
        <v>886</v>
      </c>
      <c r="K400" s="89"/>
      <c r="L400" s="89"/>
      <c r="M400" s="89"/>
    </row>
    <row r="401" spans="1:13" x14ac:dyDescent="0.25">
      <c r="A401" s="130">
        <v>887</v>
      </c>
      <c r="B401" s="89" t="s">
        <v>706</v>
      </c>
      <c r="C401" s="89" t="s">
        <v>686</v>
      </c>
      <c r="D401" s="89" t="s">
        <v>480</v>
      </c>
      <c r="E401" s="89" t="s">
        <v>336</v>
      </c>
      <c r="F401" s="89">
        <v>3</v>
      </c>
      <c r="G401" s="127">
        <v>1</v>
      </c>
      <c r="H401" s="127">
        <v>0</v>
      </c>
      <c r="I401" s="127"/>
      <c r="J401" s="130">
        <v>887</v>
      </c>
      <c r="K401" s="89"/>
      <c r="L401" s="89"/>
      <c r="M401" s="89"/>
    </row>
    <row r="402" spans="1:13" x14ac:dyDescent="0.25">
      <c r="A402" s="130">
        <v>888</v>
      </c>
      <c r="B402" s="89" t="s">
        <v>707</v>
      </c>
      <c r="C402" s="89" t="s">
        <v>686</v>
      </c>
      <c r="D402" s="89" t="s">
        <v>480</v>
      </c>
      <c r="E402" s="89" t="s">
        <v>336</v>
      </c>
      <c r="F402" s="89">
        <v>4</v>
      </c>
      <c r="G402" s="127">
        <v>0.88888888888888884</v>
      </c>
      <c r="H402" s="127">
        <v>0</v>
      </c>
      <c r="I402" s="127"/>
      <c r="J402" s="130">
        <v>888</v>
      </c>
      <c r="K402" s="89"/>
      <c r="L402" s="89"/>
      <c r="M402" s="89"/>
    </row>
    <row r="403" spans="1:13" x14ac:dyDescent="0.25">
      <c r="A403" s="130">
        <v>897</v>
      </c>
      <c r="B403" s="89" t="s">
        <v>708</v>
      </c>
      <c r="C403" s="89" t="s">
        <v>709</v>
      </c>
      <c r="D403" s="89" t="s">
        <v>480</v>
      </c>
      <c r="E403" s="89" t="s">
        <v>336</v>
      </c>
      <c r="F403" s="89">
        <v>350</v>
      </c>
      <c r="G403" s="127">
        <v>0.94512195121951215</v>
      </c>
      <c r="H403" s="127">
        <v>0</v>
      </c>
      <c r="I403" s="127"/>
      <c r="J403" s="130">
        <v>897</v>
      </c>
      <c r="K403" s="89"/>
      <c r="L403" s="89"/>
      <c r="M403" s="89"/>
    </row>
    <row r="404" spans="1:13" x14ac:dyDescent="0.25">
      <c r="A404" s="130">
        <v>900</v>
      </c>
      <c r="B404" s="89" t="s">
        <v>710</v>
      </c>
      <c r="C404" s="89" t="s">
        <v>709</v>
      </c>
      <c r="D404" s="89" t="s">
        <v>480</v>
      </c>
      <c r="E404" s="89" t="s">
        <v>336</v>
      </c>
      <c r="F404" s="89">
        <v>8</v>
      </c>
      <c r="G404" s="127">
        <v>1</v>
      </c>
      <c r="H404" s="127">
        <v>0</v>
      </c>
      <c r="I404" s="127"/>
      <c r="J404" s="130">
        <v>900</v>
      </c>
      <c r="K404" s="89"/>
      <c r="L404" s="89"/>
      <c r="M404" s="89"/>
    </row>
    <row r="405" spans="1:13" x14ac:dyDescent="0.25">
      <c r="A405" s="130">
        <v>902</v>
      </c>
      <c r="B405" s="89" t="s">
        <v>711</v>
      </c>
      <c r="C405" s="89" t="s">
        <v>585</v>
      </c>
      <c r="D405" s="89" t="s">
        <v>480</v>
      </c>
      <c r="E405" s="89" t="s">
        <v>336</v>
      </c>
      <c r="F405" s="89">
        <v>6</v>
      </c>
      <c r="G405" s="127">
        <v>1</v>
      </c>
      <c r="H405" s="127">
        <v>0</v>
      </c>
      <c r="I405" s="127"/>
      <c r="J405" s="130">
        <v>902</v>
      </c>
      <c r="K405" s="89"/>
      <c r="L405" s="89"/>
      <c r="M405" s="89"/>
    </row>
    <row r="406" spans="1:13" x14ac:dyDescent="0.25">
      <c r="A406" s="130">
        <v>904</v>
      </c>
      <c r="B406" s="89" t="s">
        <v>712</v>
      </c>
      <c r="C406" s="89" t="s">
        <v>585</v>
      </c>
      <c r="D406" s="89" t="s">
        <v>480</v>
      </c>
      <c r="E406" s="89" t="s">
        <v>336</v>
      </c>
      <c r="F406" s="89">
        <v>7</v>
      </c>
      <c r="G406" s="127">
        <v>1</v>
      </c>
      <c r="H406" s="127">
        <v>0</v>
      </c>
      <c r="I406" s="127"/>
      <c r="J406" s="130">
        <v>904</v>
      </c>
      <c r="K406" s="89"/>
      <c r="L406" s="89"/>
      <c r="M406" s="89"/>
    </row>
    <row r="407" spans="1:13" x14ac:dyDescent="0.25">
      <c r="A407" s="130">
        <v>905</v>
      </c>
      <c r="B407" s="89" t="s">
        <v>713</v>
      </c>
      <c r="C407" s="89" t="s">
        <v>585</v>
      </c>
      <c r="D407" s="89" t="s">
        <v>480</v>
      </c>
      <c r="E407" s="89" t="s">
        <v>336</v>
      </c>
      <c r="F407" s="89">
        <v>84</v>
      </c>
      <c r="G407" s="127">
        <v>0.91428571428571426</v>
      </c>
      <c r="H407" s="127">
        <v>0</v>
      </c>
      <c r="I407" s="127"/>
      <c r="J407" s="130">
        <v>905</v>
      </c>
      <c r="K407" s="89"/>
      <c r="L407" s="89"/>
      <c r="M407" s="89"/>
    </row>
    <row r="408" spans="1:13" x14ac:dyDescent="0.25">
      <c r="A408" s="130">
        <v>906</v>
      </c>
      <c r="B408" s="89" t="s">
        <v>714</v>
      </c>
      <c r="C408" s="89" t="s">
        <v>585</v>
      </c>
      <c r="D408" s="89" t="s">
        <v>480</v>
      </c>
      <c r="E408" s="89" t="s">
        <v>336</v>
      </c>
      <c r="F408" s="89">
        <v>7</v>
      </c>
      <c r="G408" s="127">
        <v>0.8571428571428571</v>
      </c>
      <c r="H408" s="127">
        <v>0</v>
      </c>
      <c r="I408" s="127"/>
      <c r="J408" s="130">
        <v>906</v>
      </c>
      <c r="K408" s="89"/>
      <c r="L408" s="89"/>
      <c r="M408" s="89"/>
    </row>
    <row r="409" spans="1:13" x14ac:dyDescent="0.25">
      <c r="A409" s="130">
        <v>907</v>
      </c>
      <c r="B409" s="89" t="s">
        <v>715</v>
      </c>
      <c r="C409" s="89" t="s">
        <v>709</v>
      </c>
      <c r="D409" s="89" t="s">
        <v>480</v>
      </c>
      <c r="E409" s="89" t="s">
        <v>336</v>
      </c>
      <c r="F409" s="89">
        <v>3</v>
      </c>
      <c r="G409" s="127">
        <v>1</v>
      </c>
      <c r="H409" s="127">
        <v>0</v>
      </c>
      <c r="I409" s="127"/>
      <c r="J409" s="130">
        <v>907</v>
      </c>
      <c r="K409" s="89"/>
      <c r="L409" s="89"/>
      <c r="M409" s="89"/>
    </row>
    <row r="410" spans="1:13" x14ac:dyDescent="0.25">
      <c r="A410" s="130">
        <v>908</v>
      </c>
      <c r="B410" s="89" t="s">
        <v>716</v>
      </c>
      <c r="C410" s="89" t="s">
        <v>585</v>
      </c>
      <c r="D410" s="89" t="s">
        <v>480</v>
      </c>
      <c r="E410" s="89" t="s">
        <v>336</v>
      </c>
      <c r="F410" s="89">
        <v>96</v>
      </c>
      <c r="G410" s="127">
        <v>0.98611111111111116</v>
      </c>
      <c r="H410" s="127">
        <v>0</v>
      </c>
      <c r="I410" s="127"/>
      <c r="J410" s="130">
        <v>908</v>
      </c>
      <c r="K410" s="89"/>
      <c r="L410" s="89"/>
      <c r="M410" s="89"/>
    </row>
    <row r="411" spans="1:13" x14ac:dyDescent="0.25">
      <c r="A411" s="130">
        <v>909</v>
      </c>
      <c r="B411" s="89" t="s">
        <v>717</v>
      </c>
      <c r="C411" s="89" t="s">
        <v>585</v>
      </c>
      <c r="D411" s="89" t="s">
        <v>480</v>
      </c>
      <c r="E411" s="89" t="s">
        <v>336</v>
      </c>
      <c r="F411" s="89">
        <v>10</v>
      </c>
      <c r="G411" s="127">
        <v>1</v>
      </c>
      <c r="H411" s="127">
        <v>0</v>
      </c>
      <c r="I411" s="127"/>
      <c r="J411" s="130">
        <v>909</v>
      </c>
      <c r="K411" s="89"/>
      <c r="L411" s="89"/>
      <c r="M411" s="89"/>
    </row>
    <row r="412" spans="1:13" x14ac:dyDescent="0.25">
      <c r="A412" s="130">
        <v>910</v>
      </c>
      <c r="B412" s="89" t="s">
        <v>718</v>
      </c>
      <c r="C412" s="89" t="s">
        <v>585</v>
      </c>
      <c r="D412" s="89" t="s">
        <v>480</v>
      </c>
      <c r="E412" s="89" t="s">
        <v>336</v>
      </c>
      <c r="F412" s="89">
        <v>53</v>
      </c>
      <c r="G412" s="127">
        <v>0.89189189189189189</v>
      </c>
      <c r="H412" s="127">
        <v>0</v>
      </c>
      <c r="I412" s="127"/>
      <c r="J412" s="130">
        <v>910</v>
      </c>
      <c r="K412" s="89"/>
      <c r="L412" s="89"/>
      <c r="M412" s="89"/>
    </row>
    <row r="413" spans="1:13" x14ac:dyDescent="0.25">
      <c r="A413" s="130">
        <v>911</v>
      </c>
      <c r="B413" s="89" t="s">
        <v>719</v>
      </c>
      <c r="C413" s="89" t="s">
        <v>585</v>
      </c>
      <c r="D413" s="89" t="s">
        <v>480</v>
      </c>
      <c r="E413" s="89" t="s">
        <v>336</v>
      </c>
      <c r="F413" s="89">
        <v>1</v>
      </c>
      <c r="G413" s="127">
        <v>1</v>
      </c>
      <c r="H413" s="127">
        <v>0</v>
      </c>
      <c r="I413" s="127"/>
      <c r="J413" s="130">
        <v>911</v>
      </c>
      <c r="K413" s="89"/>
      <c r="L413" s="89"/>
      <c r="M413" s="89"/>
    </row>
    <row r="414" spans="1:13" x14ac:dyDescent="0.25">
      <c r="A414" s="130">
        <v>915</v>
      </c>
      <c r="B414" s="89" t="s">
        <v>720</v>
      </c>
      <c r="C414" s="89" t="s">
        <v>585</v>
      </c>
      <c r="D414" s="89" t="s">
        <v>480</v>
      </c>
      <c r="E414" s="89" t="s">
        <v>336</v>
      </c>
      <c r="F414" s="89">
        <v>70</v>
      </c>
      <c r="G414" s="127">
        <v>0.98245614035087714</v>
      </c>
      <c r="H414" s="127">
        <v>0</v>
      </c>
      <c r="I414" s="127"/>
      <c r="J414" s="130">
        <v>915</v>
      </c>
      <c r="K414" s="89"/>
      <c r="L414" s="89"/>
      <c r="M414" s="89"/>
    </row>
    <row r="415" spans="1:13" x14ac:dyDescent="0.25">
      <c r="A415" s="130">
        <v>917</v>
      </c>
      <c r="B415" s="89" t="s">
        <v>721</v>
      </c>
      <c r="C415" s="89" t="s">
        <v>585</v>
      </c>
      <c r="D415" s="89" t="s">
        <v>480</v>
      </c>
      <c r="E415" s="89" t="s">
        <v>336</v>
      </c>
      <c r="F415" s="89">
        <v>2</v>
      </c>
      <c r="G415" s="127">
        <v>1</v>
      </c>
      <c r="H415" s="127">
        <v>0</v>
      </c>
      <c r="I415" s="127"/>
      <c r="J415" s="130">
        <v>917</v>
      </c>
      <c r="K415" s="89"/>
      <c r="L415" s="89"/>
      <c r="M415" s="89"/>
    </row>
    <row r="416" spans="1:13" x14ac:dyDescent="0.25">
      <c r="A416" s="130">
        <v>924</v>
      </c>
      <c r="B416" s="89" t="s">
        <v>722</v>
      </c>
      <c r="C416" s="89" t="s">
        <v>585</v>
      </c>
      <c r="D416" s="89" t="s">
        <v>480</v>
      </c>
      <c r="E416" s="89" t="s">
        <v>336</v>
      </c>
      <c r="F416" s="89">
        <v>51</v>
      </c>
      <c r="G416" s="127">
        <v>0.82926829268292679</v>
      </c>
      <c r="H416" s="127">
        <v>0</v>
      </c>
      <c r="I416" s="127"/>
      <c r="J416" s="130">
        <v>924</v>
      </c>
      <c r="K416" s="89"/>
      <c r="L416" s="89"/>
      <c r="M416" s="89"/>
    </row>
    <row r="417" spans="1:13" x14ac:dyDescent="0.25">
      <c r="A417" s="130">
        <v>925</v>
      </c>
      <c r="B417" s="89" t="s">
        <v>723</v>
      </c>
      <c r="C417" s="89" t="s">
        <v>709</v>
      </c>
      <c r="D417" s="89" t="s">
        <v>480</v>
      </c>
      <c r="E417" s="89" t="s">
        <v>336</v>
      </c>
      <c r="F417" s="89">
        <v>10</v>
      </c>
      <c r="G417" s="127">
        <v>1</v>
      </c>
      <c r="H417" s="127">
        <v>0</v>
      </c>
      <c r="I417" s="127"/>
      <c r="J417" s="130">
        <v>925</v>
      </c>
      <c r="K417" s="89"/>
      <c r="L417" s="89"/>
      <c r="M417" s="89"/>
    </row>
    <row r="418" spans="1:13" x14ac:dyDescent="0.25">
      <c r="A418" s="130">
        <v>928</v>
      </c>
      <c r="B418" s="89" t="s">
        <v>724</v>
      </c>
      <c r="C418" s="89" t="s">
        <v>709</v>
      </c>
      <c r="D418" s="89" t="s">
        <v>480</v>
      </c>
      <c r="E418" s="89" t="s">
        <v>336</v>
      </c>
      <c r="F418" s="89">
        <v>10</v>
      </c>
      <c r="G418" s="127">
        <v>0.8</v>
      </c>
      <c r="H418" s="127">
        <v>0</v>
      </c>
      <c r="I418" s="127"/>
      <c r="J418" s="130">
        <v>928</v>
      </c>
      <c r="K418" s="89"/>
      <c r="L418" s="89"/>
      <c r="M418" s="89"/>
    </row>
    <row r="419" spans="1:13" x14ac:dyDescent="0.25">
      <c r="A419" s="130">
        <v>929</v>
      </c>
      <c r="B419" s="89" t="s">
        <v>725</v>
      </c>
      <c r="C419" s="89" t="s">
        <v>585</v>
      </c>
      <c r="D419" s="89" t="s">
        <v>480</v>
      </c>
      <c r="E419" s="89" t="s">
        <v>336</v>
      </c>
      <c r="F419" s="89">
        <v>119</v>
      </c>
      <c r="G419" s="127">
        <v>0.96296296296296291</v>
      </c>
      <c r="H419" s="127">
        <v>0</v>
      </c>
      <c r="I419" s="127"/>
      <c r="J419" s="130">
        <v>929</v>
      </c>
      <c r="K419" s="89"/>
      <c r="L419" s="89"/>
      <c r="M419" s="89"/>
    </row>
    <row r="420" spans="1:13" x14ac:dyDescent="0.25">
      <c r="A420" s="130">
        <v>931</v>
      </c>
      <c r="B420" s="89" t="s">
        <v>726</v>
      </c>
      <c r="C420" s="89" t="s">
        <v>709</v>
      </c>
      <c r="D420" s="89" t="s">
        <v>480</v>
      </c>
      <c r="E420" s="89" t="s">
        <v>336</v>
      </c>
      <c r="F420" s="89">
        <v>11</v>
      </c>
      <c r="G420" s="127">
        <v>1</v>
      </c>
      <c r="H420" s="127">
        <v>0</v>
      </c>
      <c r="I420" s="127"/>
      <c r="J420" s="130">
        <v>931</v>
      </c>
      <c r="K420" s="89"/>
      <c r="L420" s="89"/>
      <c r="M420" s="89"/>
    </row>
    <row r="421" spans="1:13" x14ac:dyDescent="0.25">
      <c r="A421" s="130">
        <v>932</v>
      </c>
      <c r="B421" s="89" t="s">
        <v>727</v>
      </c>
      <c r="C421" s="89" t="s">
        <v>585</v>
      </c>
      <c r="D421" s="89" t="s">
        <v>480</v>
      </c>
      <c r="E421" s="89" t="s">
        <v>336</v>
      </c>
      <c r="F421" s="89">
        <v>153</v>
      </c>
      <c r="G421" s="127">
        <v>0.90756302521008403</v>
      </c>
      <c r="H421" s="127">
        <v>0</v>
      </c>
      <c r="I421" s="127"/>
      <c r="J421" s="130">
        <v>932</v>
      </c>
      <c r="K421" s="89"/>
      <c r="L421" s="89"/>
      <c r="M421" s="89"/>
    </row>
    <row r="422" spans="1:13" x14ac:dyDescent="0.25">
      <c r="A422" s="130">
        <v>933</v>
      </c>
      <c r="B422" s="89" t="s">
        <v>728</v>
      </c>
      <c r="C422" s="89" t="s">
        <v>709</v>
      </c>
      <c r="D422" s="89" t="s">
        <v>480</v>
      </c>
      <c r="E422" s="89" t="s">
        <v>336</v>
      </c>
      <c r="F422" s="89">
        <v>4</v>
      </c>
      <c r="G422" s="127">
        <v>1</v>
      </c>
      <c r="H422" s="127">
        <v>0</v>
      </c>
      <c r="I422" s="127"/>
      <c r="J422" s="130">
        <v>933</v>
      </c>
      <c r="K422" s="89"/>
      <c r="L422" s="89"/>
      <c r="M422" s="89"/>
    </row>
    <row r="423" spans="1:13" x14ac:dyDescent="0.25">
      <c r="A423" s="130">
        <v>934</v>
      </c>
      <c r="B423" s="89" t="s">
        <v>729</v>
      </c>
      <c r="C423" s="89" t="s">
        <v>709</v>
      </c>
      <c r="D423" s="89" t="s">
        <v>480</v>
      </c>
      <c r="E423" s="89" t="s">
        <v>336</v>
      </c>
      <c r="F423" s="89">
        <v>4</v>
      </c>
      <c r="G423" s="127">
        <v>1</v>
      </c>
      <c r="H423" s="127">
        <v>0</v>
      </c>
      <c r="I423" s="127"/>
      <c r="J423" s="130">
        <v>934</v>
      </c>
      <c r="K423" s="89"/>
      <c r="L423" s="89"/>
      <c r="M423" s="89"/>
    </row>
    <row r="424" spans="1:13" x14ac:dyDescent="0.25">
      <c r="A424" s="130">
        <v>935</v>
      </c>
      <c r="B424" s="89" t="s">
        <v>730</v>
      </c>
      <c r="C424" s="89" t="s">
        <v>585</v>
      </c>
      <c r="D424" s="89" t="s">
        <v>480</v>
      </c>
      <c r="E424" s="89" t="s">
        <v>336</v>
      </c>
      <c r="F424" s="89">
        <v>13</v>
      </c>
      <c r="G424" s="127">
        <v>1</v>
      </c>
      <c r="H424" s="127">
        <v>0</v>
      </c>
      <c r="I424" s="127"/>
      <c r="J424" s="130">
        <v>935</v>
      </c>
      <c r="K424" s="89"/>
      <c r="L424" s="89"/>
      <c r="M424" s="89"/>
    </row>
    <row r="425" spans="1:13" x14ac:dyDescent="0.25">
      <c r="A425" s="130">
        <v>936</v>
      </c>
      <c r="B425" s="89" t="s">
        <v>731</v>
      </c>
      <c r="C425" s="89" t="s">
        <v>585</v>
      </c>
      <c r="D425" s="89" t="s">
        <v>480</v>
      </c>
      <c r="E425" s="89" t="s">
        <v>336</v>
      </c>
      <c r="F425" s="89">
        <v>5</v>
      </c>
      <c r="G425" s="127">
        <v>1</v>
      </c>
      <c r="H425" s="127">
        <v>0</v>
      </c>
      <c r="I425" s="127"/>
      <c r="J425" s="130">
        <v>936</v>
      </c>
      <c r="K425" s="89"/>
      <c r="L425" s="89"/>
      <c r="M425" s="89"/>
    </row>
    <row r="426" spans="1:13" x14ac:dyDescent="0.25">
      <c r="A426" s="130">
        <v>937</v>
      </c>
      <c r="B426" s="89" t="s">
        <v>732</v>
      </c>
      <c r="C426" s="89" t="s">
        <v>585</v>
      </c>
      <c r="D426" s="89" t="s">
        <v>480</v>
      </c>
      <c r="E426" s="89" t="s">
        <v>336</v>
      </c>
      <c r="F426" s="89">
        <v>91</v>
      </c>
      <c r="G426" s="127">
        <v>0.88888888888888884</v>
      </c>
      <c r="H426" s="127">
        <v>0</v>
      </c>
      <c r="I426" s="127"/>
      <c r="J426" s="130">
        <v>937</v>
      </c>
      <c r="K426" s="89"/>
      <c r="L426" s="89"/>
      <c r="M426" s="89"/>
    </row>
    <row r="427" spans="1:13" x14ac:dyDescent="0.25">
      <c r="A427" s="130">
        <v>939</v>
      </c>
      <c r="B427" s="89" t="s">
        <v>733</v>
      </c>
      <c r="C427" s="89" t="s">
        <v>709</v>
      </c>
      <c r="D427" s="89" t="s">
        <v>480</v>
      </c>
      <c r="E427" s="89" t="s">
        <v>336</v>
      </c>
      <c r="F427" s="89">
        <v>2</v>
      </c>
      <c r="G427" s="127">
        <v>1</v>
      </c>
      <c r="H427" s="127">
        <v>0</v>
      </c>
      <c r="I427" s="127"/>
      <c r="J427" s="130">
        <v>939</v>
      </c>
      <c r="K427" s="89"/>
      <c r="L427" s="89"/>
      <c r="M427" s="89"/>
    </row>
    <row r="428" spans="1:13" x14ac:dyDescent="0.25">
      <c r="A428" s="130">
        <v>940</v>
      </c>
      <c r="B428" s="89" t="s">
        <v>435</v>
      </c>
      <c r="C428" s="89" t="s">
        <v>709</v>
      </c>
      <c r="D428" s="89" t="s">
        <v>480</v>
      </c>
      <c r="E428" s="89" t="s">
        <v>336</v>
      </c>
      <c r="F428" s="89">
        <v>15</v>
      </c>
      <c r="G428" s="127">
        <v>0.9285714285714286</v>
      </c>
      <c r="H428" s="127">
        <v>0</v>
      </c>
      <c r="I428" s="127"/>
      <c r="J428" s="130">
        <v>940</v>
      </c>
      <c r="K428" s="89"/>
      <c r="L428" s="89"/>
      <c r="M428" s="89"/>
    </row>
    <row r="429" spans="1:13" x14ac:dyDescent="0.25">
      <c r="A429" s="130">
        <v>943</v>
      </c>
      <c r="B429" s="89" t="s">
        <v>734</v>
      </c>
      <c r="C429" s="89" t="s">
        <v>585</v>
      </c>
      <c r="D429" s="89" t="s">
        <v>480</v>
      </c>
      <c r="E429" s="89" t="s">
        <v>336</v>
      </c>
      <c r="F429" s="89">
        <v>8</v>
      </c>
      <c r="G429" s="127">
        <v>1</v>
      </c>
      <c r="H429" s="127">
        <v>0</v>
      </c>
      <c r="I429" s="127"/>
      <c r="J429" s="130">
        <v>943</v>
      </c>
      <c r="K429" s="89"/>
      <c r="L429" s="89"/>
      <c r="M429" s="89"/>
    </row>
    <row r="430" spans="1:13" x14ac:dyDescent="0.25">
      <c r="A430" s="130">
        <v>945</v>
      </c>
      <c r="B430" s="89" t="s">
        <v>735</v>
      </c>
      <c r="C430" s="89" t="s">
        <v>709</v>
      </c>
      <c r="D430" s="89" t="s">
        <v>480</v>
      </c>
      <c r="E430" s="89" t="s">
        <v>336</v>
      </c>
      <c r="F430" s="89">
        <v>29</v>
      </c>
      <c r="G430" s="127">
        <v>1</v>
      </c>
      <c r="H430" s="127">
        <v>0</v>
      </c>
      <c r="I430" s="127"/>
      <c r="J430" s="130">
        <v>945</v>
      </c>
      <c r="K430" s="89"/>
      <c r="L430" s="89"/>
      <c r="M430" s="89"/>
    </row>
    <row r="431" spans="1:13" x14ac:dyDescent="0.25">
      <c r="A431" s="130">
        <v>946</v>
      </c>
      <c r="B431" s="89" t="s">
        <v>736</v>
      </c>
      <c r="C431" s="89" t="s">
        <v>709</v>
      </c>
      <c r="D431" s="89" t="s">
        <v>480</v>
      </c>
      <c r="E431" s="89" t="s">
        <v>336</v>
      </c>
      <c r="F431" s="89">
        <v>223</v>
      </c>
      <c r="G431" s="127">
        <v>0.93513513513513513</v>
      </c>
      <c r="H431" s="127">
        <v>0</v>
      </c>
      <c r="I431" s="127"/>
      <c r="J431" s="130">
        <v>946</v>
      </c>
      <c r="K431" s="89"/>
      <c r="L431" s="89"/>
      <c r="M431" s="89"/>
    </row>
    <row r="432" spans="1:13" x14ac:dyDescent="0.25">
      <c r="A432" s="130">
        <v>947</v>
      </c>
      <c r="B432" s="89" t="s">
        <v>737</v>
      </c>
      <c r="C432" s="89" t="s">
        <v>585</v>
      </c>
      <c r="D432" s="89" t="s">
        <v>480</v>
      </c>
      <c r="E432" s="89" t="s">
        <v>336</v>
      </c>
      <c r="F432" s="89">
        <v>191</v>
      </c>
      <c r="G432" s="127">
        <v>0.9375</v>
      </c>
      <c r="H432" s="127">
        <v>0</v>
      </c>
      <c r="I432" s="127"/>
      <c r="J432" s="130">
        <v>947</v>
      </c>
      <c r="K432" s="89"/>
      <c r="L432" s="89"/>
      <c r="M432" s="89"/>
    </row>
    <row r="433" spans="1:13" x14ac:dyDescent="0.25">
      <c r="A433" s="130">
        <v>950</v>
      </c>
      <c r="B433" s="89" t="s">
        <v>738</v>
      </c>
      <c r="C433" s="89" t="s">
        <v>585</v>
      </c>
      <c r="D433" s="89" t="s">
        <v>480</v>
      </c>
      <c r="E433" s="89" t="s">
        <v>336</v>
      </c>
      <c r="F433" s="89">
        <v>3</v>
      </c>
      <c r="G433" s="127">
        <v>1</v>
      </c>
      <c r="H433" s="127">
        <v>0</v>
      </c>
      <c r="I433" s="127"/>
      <c r="J433" s="130">
        <v>950</v>
      </c>
      <c r="K433" s="89"/>
      <c r="L433" s="89"/>
      <c r="M433" s="89"/>
    </row>
    <row r="434" spans="1:13" x14ac:dyDescent="0.25">
      <c r="A434" s="130">
        <v>951</v>
      </c>
      <c r="B434" s="89" t="s">
        <v>739</v>
      </c>
      <c r="C434" s="89" t="s">
        <v>585</v>
      </c>
      <c r="D434" s="89" t="s">
        <v>480</v>
      </c>
      <c r="E434" s="89" t="s">
        <v>336</v>
      </c>
      <c r="F434" s="89">
        <v>1</v>
      </c>
      <c r="G434" s="127">
        <v>1</v>
      </c>
      <c r="H434" s="127">
        <v>0</v>
      </c>
      <c r="I434" s="127"/>
      <c r="J434" s="130">
        <v>951</v>
      </c>
      <c r="K434" s="89"/>
      <c r="L434" s="89"/>
      <c r="M434" s="89"/>
    </row>
    <row r="435" spans="1:13" x14ac:dyDescent="0.25">
      <c r="A435" s="130">
        <v>952</v>
      </c>
      <c r="B435" s="89" t="s">
        <v>740</v>
      </c>
      <c r="C435" s="89" t="s">
        <v>585</v>
      </c>
      <c r="D435" s="89" t="s">
        <v>480</v>
      </c>
      <c r="E435" s="89" t="s">
        <v>336</v>
      </c>
      <c r="F435" s="89">
        <v>2</v>
      </c>
      <c r="G435" s="127">
        <v>1</v>
      </c>
      <c r="H435" s="127">
        <v>0</v>
      </c>
      <c r="I435" s="127"/>
      <c r="J435" s="130">
        <v>952</v>
      </c>
      <c r="K435" s="89"/>
      <c r="L435" s="89"/>
      <c r="M435" s="89"/>
    </row>
    <row r="436" spans="1:13" x14ac:dyDescent="0.25">
      <c r="A436" s="130">
        <v>953</v>
      </c>
      <c r="B436" s="89" t="s">
        <v>741</v>
      </c>
      <c r="C436" s="89" t="s">
        <v>585</v>
      </c>
      <c r="D436" s="89" t="s">
        <v>480</v>
      </c>
      <c r="E436" s="89" t="s">
        <v>336</v>
      </c>
      <c r="F436" s="89">
        <v>55</v>
      </c>
      <c r="G436" s="127">
        <v>0.9859154929577465</v>
      </c>
      <c r="H436" s="127">
        <v>0</v>
      </c>
      <c r="I436" s="127"/>
      <c r="J436" s="130">
        <v>953</v>
      </c>
      <c r="K436" s="89"/>
      <c r="L436" s="89"/>
      <c r="M436" s="89"/>
    </row>
    <row r="437" spans="1:13" x14ac:dyDescent="0.25">
      <c r="A437" s="130">
        <v>954</v>
      </c>
      <c r="B437" s="89" t="s">
        <v>742</v>
      </c>
      <c r="C437" s="89" t="s">
        <v>709</v>
      </c>
      <c r="D437" s="89" t="s">
        <v>480</v>
      </c>
      <c r="E437" s="89" t="s">
        <v>336</v>
      </c>
      <c r="F437" s="89">
        <v>8</v>
      </c>
      <c r="G437" s="127">
        <v>1</v>
      </c>
      <c r="H437" s="127">
        <v>0</v>
      </c>
      <c r="I437" s="127"/>
      <c r="J437" s="130">
        <v>954</v>
      </c>
      <c r="K437" s="89"/>
      <c r="L437" s="89"/>
      <c r="M437" s="89"/>
    </row>
    <row r="438" spans="1:13" x14ac:dyDescent="0.25">
      <c r="A438" s="130">
        <v>955</v>
      </c>
      <c r="B438" s="89" t="s">
        <v>743</v>
      </c>
      <c r="C438" s="89" t="s">
        <v>709</v>
      </c>
      <c r="D438" s="89" t="s">
        <v>480</v>
      </c>
      <c r="E438" s="89" t="s">
        <v>336</v>
      </c>
      <c r="F438" s="89">
        <v>6</v>
      </c>
      <c r="G438" s="127">
        <v>1</v>
      </c>
      <c r="H438" s="127">
        <v>0</v>
      </c>
      <c r="I438" s="127"/>
      <c r="J438" s="130">
        <v>955</v>
      </c>
      <c r="K438" s="89"/>
      <c r="L438" s="89"/>
      <c r="M438" s="89"/>
    </row>
    <row r="439" spans="1:13" x14ac:dyDescent="0.25">
      <c r="A439" s="130">
        <v>956</v>
      </c>
      <c r="B439" s="89" t="s">
        <v>744</v>
      </c>
      <c r="C439" s="89" t="s">
        <v>709</v>
      </c>
      <c r="D439" s="89" t="s">
        <v>480</v>
      </c>
      <c r="E439" s="89" t="s">
        <v>336</v>
      </c>
      <c r="F439" s="89">
        <v>6</v>
      </c>
      <c r="G439" s="127">
        <v>1</v>
      </c>
      <c r="H439" s="127">
        <v>0</v>
      </c>
      <c r="I439" s="127"/>
      <c r="J439" s="130">
        <v>956</v>
      </c>
      <c r="K439" s="89"/>
      <c r="L439" s="89"/>
      <c r="M439" s="89"/>
    </row>
    <row r="440" spans="1:13" x14ac:dyDescent="0.25">
      <c r="A440" s="130">
        <v>957</v>
      </c>
      <c r="B440" s="89" t="s">
        <v>745</v>
      </c>
      <c r="C440" s="89" t="s">
        <v>709</v>
      </c>
      <c r="D440" s="89" t="s">
        <v>480</v>
      </c>
      <c r="E440" s="89" t="s">
        <v>336</v>
      </c>
      <c r="F440" s="89">
        <v>4</v>
      </c>
      <c r="G440" s="127">
        <v>1</v>
      </c>
      <c r="H440" s="127">
        <v>0</v>
      </c>
      <c r="I440" s="127"/>
      <c r="J440" s="130">
        <v>957</v>
      </c>
      <c r="K440" s="89"/>
      <c r="L440" s="89"/>
      <c r="M440" s="89"/>
    </row>
    <row r="441" spans="1:13" x14ac:dyDescent="0.25">
      <c r="A441" s="130">
        <v>962</v>
      </c>
      <c r="B441" s="89" t="s">
        <v>746</v>
      </c>
      <c r="C441" s="89" t="s">
        <v>585</v>
      </c>
      <c r="D441" s="89" t="s">
        <v>480</v>
      </c>
      <c r="E441" s="89" t="s">
        <v>336</v>
      </c>
      <c r="F441" s="89">
        <v>2</v>
      </c>
      <c r="G441" s="127">
        <v>0</v>
      </c>
      <c r="H441" s="127">
        <v>0</v>
      </c>
      <c r="I441" s="128">
        <v>0.86473084441901493</v>
      </c>
      <c r="J441" s="130">
        <v>962</v>
      </c>
      <c r="K441" s="89"/>
      <c r="L441" s="89"/>
      <c r="M441" s="89"/>
    </row>
    <row r="442" spans="1:13" x14ac:dyDescent="0.25">
      <c r="A442" s="130">
        <v>964</v>
      </c>
      <c r="B442" s="89" t="s">
        <v>747</v>
      </c>
      <c r="C442" s="89" t="s">
        <v>748</v>
      </c>
      <c r="D442" s="89" t="s">
        <v>480</v>
      </c>
      <c r="E442" s="89" t="s">
        <v>336</v>
      </c>
      <c r="F442" s="89">
        <v>148</v>
      </c>
      <c r="G442" s="127">
        <v>0</v>
      </c>
      <c r="H442" s="127">
        <v>0</v>
      </c>
      <c r="I442" s="128">
        <v>0.81160173160173155</v>
      </c>
      <c r="J442" s="130">
        <v>964</v>
      </c>
      <c r="K442" s="89"/>
      <c r="L442" s="89"/>
      <c r="M442" s="89"/>
    </row>
    <row r="443" spans="1:13" x14ac:dyDescent="0.25">
      <c r="A443" s="130">
        <v>967</v>
      </c>
      <c r="B443" s="89" t="s">
        <v>749</v>
      </c>
      <c r="C443" s="89" t="s">
        <v>748</v>
      </c>
      <c r="D443" s="89" t="s">
        <v>480</v>
      </c>
      <c r="E443" s="89" t="s">
        <v>336</v>
      </c>
      <c r="F443" s="89">
        <v>600</v>
      </c>
      <c r="G443" s="127">
        <v>0.89873417721518989</v>
      </c>
      <c r="H443" s="127">
        <v>0</v>
      </c>
      <c r="I443" s="127"/>
      <c r="J443" s="130">
        <v>967</v>
      </c>
      <c r="K443" s="89"/>
      <c r="L443" s="89"/>
      <c r="M443" s="89"/>
    </row>
    <row r="444" spans="1:13" x14ac:dyDescent="0.25">
      <c r="A444" s="130">
        <v>968</v>
      </c>
      <c r="B444" s="89" t="s">
        <v>750</v>
      </c>
      <c r="C444" s="89" t="s">
        <v>748</v>
      </c>
      <c r="D444" s="89" t="s">
        <v>480</v>
      </c>
      <c r="E444" s="89" t="s">
        <v>336</v>
      </c>
      <c r="F444" s="89">
        <v>560</v>
      </c>
      <c r="G444" s="127">
        <v>0</v>
      </c>
      <c r="H444" s="127">
        <v>0.92387543252595161</v>
      </c>
      <c r="I444" s="127"/>
      <c r="J444" s="130">
        <v>968</v>
      </c>
      <c r="K444" s="89"/>
      <c r="L444" s="89"/>
      <c r="M444" s="89"/>
    </row>
    <row r="445" spans="1:13" x14ac:dyDescent="0.25">
      <c r="A445" s="130">
        <v>969</v>
      </c>
      <c r="B445" s="89" t="s">
        <v>751</v>
      </c>
      <c r="C445" s="89" t="s">
        <v>748</v>
      </c>
      <c r="D445" s="89" t="s">
        <v>480</v>
      </c>
      <c r="E445" s="89" t="s">
        <v>336</v>
      </c>
      <c r="F445" s="89">
        <v>517</v>
      </c>
      <c r="G445" s="127">
        <v>0.84615384615384615</v>
      </c>
      <c r="H445" s="127">
        <v>0</v>
      </c>
      <c r="I445" s="127"/>
      <c r="J445" s="130">
        <v>969</v>
      </c>
      <c r="K445" s="89"/>
      <c r="L445" s="89"/>
      <c r="M445" s="89"/>
    </row>
    <row r="446" spans="1:13" x14ac:dyDescent="0.25">
      <c r="A446" s="130">
        <v>970</v>
      </c>
      <c r="B446" s="89" t="s">
        <v>752</v>
      </c>
      <c r="C446" s="89" t="s">
        <v>748</v>
      </c>
      <c r="D446" s="89" t="s">
        <v>480</v>
      </c>
      <c r="E446" s="89" t="s">
        <v>336</v>
      </c>
      <c r="F446" s="89">
        <v>279</v>
      </c>
      <c r="G446" s="127">
        <v>0.85531914893617023</v>
      </c>
      <c r="H446" s="127">
        <v>0</v>
      </c>
      <c r="I446" s="127"/>
      <c r="J446" s="130">
        <v>970</v>
      </c>
      <c r="K446" s="89"/>
      <c r="L446" s="89"/>
      <c r="M446" s="89"/>
    </row>
    <row r="447" spans="1:13" x14ac:dyDescent="0.25">
      <c r="A447" s="130">
        <v>971</v>
      </c>
      <c r="B447" s="89" t="s">
        <v>753</v>
      </c>
      <c r="C447" s="89" t="s">
        <v>748</v>
      </c>
      <c r="D447" s="89" t="s">
        <v>480</v>
      </c>
      <c r="E447" s="89" t="s">
        <v>336</v>
      </c>
      <c r="F447" s="89">
        <v>396</v>
      </c>
      <c r="G447" s="127">
        <v>0.82768361581920902</v>
      </c>
      <c r="H447" s="127">
        <v>0</v>
      </c>
      <c r="I447" s="127"/>
      <c r="J447" s="130">
        <v>971</v>
      </c>
      <c r="K447" s="89"/>
      <c r="L447" s="89"/>
      <c r="M447" s="89"/>
    </row>
    <row r="448" spans="1:13" x14ac:dyDescent="0.25">
      <c r="A448" s="130">
        <v>972</v>
      </c>
      <c r="B448" s="89" t="s">
        <v>754</v>
      </c>
      <c r="C448" s="89" t="s">
        <v>748</v>
      </c>
      <c r="D448" s="89" t="s">
        <v>480</v>
      </c>
      <c r="E448" s="89" t="s">
        <v>336</v>
      </c>
      <c r="F448" s="89">
        <v>250</v>
      </c>
      <c r="G448" s="127">
        <v>0.88444444444444448</v>
      </c>
      <c r="H448" s="127">
        <v>0</v>
      </c>
      <c r="I448" s="127"/>
      <c r="J448" s="130">
        <v>972</v>
      </c>
      <c r="K448" s="89"/>
      <c r="L448" s="89"/>
      <c r="M448" s="89"/>
    </row>
    <row r="449" spans="1:13" x14ac:dyDescent="0.25">
      <c r="A449" s="130">
        <v>973</v>
      </c>
      <c r="B449" s="89" t="s">
        <v>755</v>
      </c>
      <c r="C449" s="89" t="s">
        <v>748</v>
      </c>
      <c r="D449" s="89" t="s">
        <v>480</v>
      </c>
      <c r="E449" s="89" t="s">
        <v>336</v>
      </c>
      <c r="F449" s="89">
        <v>159</v>
      </c>
      <c r="G449" s="127">
        <v>0.875</v>
      </c>
      <c r="H449" s="127">
        <v>0</v>
      </c>
      <c r="I449" s="127"/>
      <c r="J449" s="130">
        <v>973</v>
      </c>
      <c r="K449" s="89"/>
      <c r="L449" s="89"/>
      <c r="M449" s="89"/>
    </row>
    <row r="450" spans="1:13" x14ac:dyDescent="0.25">
      <c r="A450" s="130">
        <v>974</v>
      </c>
      <c r="B450" s="89" t="s">
        <v>756</v>
      </c>
      <c r="C450" s="89" t="s">
        <v>748</v>
      </c>
      <c r="D450" s="89" t="s">
        <v>480</v>
      </c>
      <c r="E450" s="89" t="s">
        <v>336</v>
      </c>
      <c r="F450" s="89">
        <v>86</v>
      </c>
      <c r="G450" s="127">
        <v>1</v>
      </c>
      <c r="H450" s="127">
        <v>0</v>
      </c>
      <c r="I450" s="127"/>
      <c r="J450" s="130">
        <v>974</v>
      </c>
      <c r="K450" s="89"/>
      <c r="L450" s="89"/>
      <c r="M450" s="89"/>
    </row>
    <row r="451" spans="1:13" x14ac:dyDescent="0.25">
      <c r="A451" s="130">
        <v>976</v>
      </c>
      <c r="B451" s="89" t="s">
        <v>757</v>
      </c>
      <c r="C451" s="89" t="s">
        <v>748</v>
      </c>
      <c r="D451" s="89" t="s">
        <v>480</v>
      </c>
      <c r="E451" s="89" t="s">
        <v>336</v>
      </c>
      <c r="F451" s="89">
        <v>121</v>
      </c>
      <c r="G451" s="127">
        <v>0.83695652173913049</v>
      </c>
      <c r="H451" s="127">
        <v>0</v>
      </c>
      <c r="I451" s="127"/>
      <c r="J451" s="130">
        <v>976</v>
      </c>
      <c r="K451" s="89"/>
      <c r="L451" s="89"/>
      <c r="M451" s="89"/>
    </row>
    <row r="452" spans="1:13" x14ac:dyDescent="0.25">
      <c r="A452" s="130">
        <v>977</v>
      </c>
      <c r="B452" s="89" t="s">
        <v>758</v>
      </c>
      <c r="C452" s="89" t="s">
        <v>748</v>
      </c>
      <c r="D452" s="89" t="s">
        <v>480</v>
      </c>
      <c r="E452" s="89" t="s">
        <v>336</v>
      </c>
      <c r="F452" s="89">
        <v>72</v>
      </c>
      <c r="G452" s="127">
        <v>0.88888888888888884</v>
      </c>
      <c r="H452" s="127">
        <v>0</v>
      </c>
      <c r="I452" s="127"/>
      <c r="J452" s="130">
        <v>977</v>
      </c>
      <c r="K452" s="89"/>
      <c r="L452" s="89"/>
      <c r="M452" s="89"/>
    </row>
    <row r="453" spans="1:13" x14ac:dyDescent="0.25">
      <c r="A453" s="130">
        <v>978</v>
      </c>
      <c r="B453" s="89" t="s">
        <v>759</v>
      </c>
      <c r="C453" s="89" t="s">
        <v>748</v>
      </c>
      <c r="D453" s="89" t="s">
        <v>480</v>
      </c>
      <c r="E453" s="89" t="s">
        <v>336</v>
      </c>
      <c r="F453" s="89">
        <v>6</v>
      </c>
      <c r="G453" s="127">
        <v>0.88888888888888884</v>
      </c>
      <c r="H453" s="127">
        <v>0</v>
      </c>
      <c r="I453" s="127"/>
      <c r="J453" s="130">
        <v>978</v>
      </c>
      <c r="K453" s="89"/>
      <c r="L453" s="89"/>
      <c r="M453" s="89"/>
    </row>
    <row r="454" spans="1:13" x14ac:dyDescent="0.25">
      <c r="A454" s="130">
        <v>981</v>
      </c>
      <c r="B454" s="89" t="s">
        <v>760</v>
      </c>
      <c r="C454" s="89" t="s">
        <v>748</v>
      </c>
      <c r="D454" s="89" t="s">
        <v>480</v>
      </c>
      <c r="E454" s="89" t="s">
        <v>336</v>
      </c>
      <c r="F454" s="89">
        <v>7</v>
      </c>
      <c r="G454" s="127">
        <v>0.9285714285714286</v>
      </c>
      <c r="H454" s="127">
        <v>0</v>
      </c>
      <c r="I454" s="127"/>
      <c r="J454" s="130">
        <v>981</v>
      </c>
      <c r="K454" s="89"/>
      <c r="L454" s="89"/>
      <c r="M454" s="89"/>
    </row>
    <row r="455" spans="1:13" x14ac:dyDescent="0.25">
      <c r="A455" s="130">
        <v>982</v>
      </c>
      <c r="B455" s="89" t="s">
        <v>761</v>
      </c>
      <c r="C455" s="89" t="s">
        <v>748</v>
      </c>
      <c r="D455" s="89" t="s">
        <v>480</v>
      </c>
      <c r="E455" s="89" t="s">
        <v>336</v>
      </c>
      <c r="F455" s="89">
        <v>427</v>
      </c>
      <c r="G455" s="127">
        <v>0.91764705882352937</v>
      </c>
      <c r="H455" s="127">
        <v>0</v>
      </c>
      <c r="I455" s="127"/>
      <c r="J455" s="130">
        <v>982</v>
      </c>
      <c r="K455" s="89"/>
      <c r="L455" s="89"/>
      <c r="M455" s="89"/>
    </row>
    <row r="456" spans="1:13" x14ac:dyDescent="0.25">
      <c r="A456" s="130">
        <v>984</v>
      </c>
      <c r="B456" s="89" t="s">
        <v>762</v>
      </c>
      <c r="C456" s="89" t="s">
        <v>748</v>
      </c>
      <c r="D456" s="89" t="s">
        <v>480</v>
      </c>
      <c r="E456" s="89" t="s">
        <v>336</v>
      </c>
      <c r="F456" s="89">
        <v>7</v>
      </c>
      <c r="G456" s="127">
        <v>1</v>
      </c>
      <c r="H456" s="127">
        <v>0</v>
      </c>
      <c r="I456" s="127"/>
      <c r="J456" s="130">
        <v>984</v>
      </c>
      <c r="K456" s="89"/>
      <c r="L456" s="89"/>
      <c r="M456" s="89"/>
    </row>
    <row r="457" spans="1:13" x14ac:dyDescent="0.25">
      <c r="A457" s="130">
        <v>985</v>
      </c>
      <c r="B457" s="89" t="s">
        <v>763</v>
      </c>
      <c r="C457" s="89" t="s">
        <v>748</v>
      </c>
      <c r="D457" s="89" t="s">
        <v>480</v>
      </c>
      <c r="E457" s="89" t="s">
        <v>336</v>
      </c>
      <c r="F457" s="89">
        <v>17</v>
      </c>
      <c r="G457" s="127">
        <v>1</v>
      </c>
      <c r="H457" s="127">
        <v>0</v>
      </c>
      <c r="I457" s="127"/>
      <c r="J457" s="130">
        <v>985</v>
      </c>
      <c r="K457" s="89"/>
      <c r="L457" s="89"/>
      <c r="M457" s="89"/>
    </row>
    <row r="458" spans="1:13" x14ac:dyDescent="0.25">
      <c r="A458" s="130">
        <v>986</v>
      </c>
      <c r="B458" s="89" t="s">
        <v>764</v>
      </c>
      <c r="C458" s="89" t="s">
        <v>748</v>
      </c>
      <c r="D458" s="89" t="s">
        <v>480</v>
      </c>
      <c r="E458" s="89" t="s">
        <v>336</v>
      </c>
      <c r="F458" s="89">
        <v>3</v>
      </c>
      <c r="G458" s="127">
        <v>1</v>
      </c>
      <c r="H458" s="127">
        <v>0</v>
      </c>
      <c r="I458" s="127"/>
      <c r="J458" s="130">
        <v>986</v>
      </c>
      <c r="K458" s="89"/>
      <c r="L458" s="89"/>
      <c r="M458" s="89"/>
    </row>
    <row r="459" spans="1:13" x14ac:dyDescent="0.25">
      <c r="A459" s="191">
        <v>1013</v>
      </c>
      <c r="B459" s="89" t="s">
        <v>765</v>
      </c>
      <c r="C459" s="89" t="s">
        <v>766</v>
      </c>
      <c r="D459" s="89" t="s">
        <v>480</v>
      </c>
      <c r="E459" s="89" t="s">
        <v>336</v>
      </c>
      <c r="F459" s="89">
        <v>431</v>
      </c>
      <c r="G459" s="127">
        <v>1</v>
      </c>
      <c r="H459" s="127">
        <v>0</v>
      </c>
      <c r="I459" s="127"/>
      <c r="J459" s="191">
        <v>1013</v>
      </c>
      <c r="K459" s="89"/>
      <c r="L459" s="89"/>
      <c r="M459" s="89"/>
    </row>
    <row r="460" spans="1:13" x14ac:dyDescent="0.25">
      <c r="A460" s="191">
        <v>1014</v>
      </c>
      <c r="B460" s="89" t="s">
        <v>767</v>
      </c>
      <c r="C460" s="89" t="s">
        <v>766</v>
      </c>
      <c r="D460" s="89" t="s">
        <v>480</v>
      </c>
      <c r="E460" s="89" t="s">
        <v>336</v>
      </c>
      <c r="F460" s="89">
        <v>307</v>
      </c>
      <c r="G460" s="127">
        <v>0.89583333333333337</v>
      </c>
      <c r="H460" s="127">
        <v>0</v>
      </c>
      <c r="I460" s="127"/>
      <c r="J460" s="191">
        <v>1014</v>
      </c>
      <c r="K460" s="89"/>
      <c r="L460" s="89"/>
      <c r="M460" s="89"/>
    </row>
    <row r="461" spans="1:13" x14ac:dyDescent="0.25">
      <c r="A461" s="191">
        <v>1015</v>
      </c>
      <c r="B461" s="89" t="s">
        <v>768</v>
      </c>
      <c r="C461" s="89" t="s">
        <v>766</v>
      </c>
      <c r="D461" s="89" t="s">
        <v>480</v>
      </c>
      <c r="E461" s="89" t="s">
        <v>336</v>
      </c>
      <c r="F461" s="89">
        <v>268</v>
      </c>
      <c r="G461" s="127">
        <v>0.85</v>
      </c>
      <c r="H461" s="127">
        <v>0</v>
      </c>
      <c r="I461" s="127"/>
      <c r="J461" s="191">
        <v>1015</v>
      </c>
      <c r="K461" s="89"/>
      <c r="L461" s="89"/>
      <c r="M461" s="89"/>
    </row>
    <row r="462" spans="1:13" x14ac:dyDescent="0.25">
      <c r="A462" s="191">
        <v>1016</v>
      </c>
      <c r="B462" s="89" t="s">
        <v>769</v>
      </c>
      <c r="C462" s="89" t="s">
        <v>766</v>
      </c>
      <c r="D462" s="89" t="s">
        <v>480</v>
      </c>
      <c r="E462" s="89" t="s">
        <v>336</v>
      </c>
      <c r="F462" s="89">
        <v>110</v>
      </c>
      <c r="G462" s="127">
        <v>0.8764044943820225</v>
      </c>
      <c r="H462" s="127">
        <v>0</v>
      </c>
      <c r="I462" s="127"/>
      <c r="J462" s="191">
        <v>1016</v>
      </c>
      <c r="K462" s="89"/>
      <c r="L462" s="89"/>
      <c r="M462" s="89"/>
    </row>
    <row r="463" spans="1:13" x14ac:dyDescent="0.25">
      <c r="A463" s="191">
        <v>1017</v>
      </c>
      <c r="B463" s="89" t="s">
        <v>770</v>
      </c>
      <c r="C463" s="89" t="s">
        <v>766</v>
      </c>
      <c r="D463" s="89" t="s">
        <v>480</v>
      </c>
      <c r="E463" s="89" t="s">
        <v>336</v>
      </c>
      <c r="F463" s="89">
        <v>97</v>
      </c>
      <c r="G463" s="127">
        <v>0.95121951219512191</v>
      </c>
      <c r="H463" s="127">
        <v>0</v>
      </c>
      <c r="I463" s="127"/>
      <c r="J463" s="191">
        <v>1017</v>
      </c>
      <c r="K463" s="89"/>
      <c r="L463" s="89"/>
      <c r="M463" s="89"/>
    </row>
    <row r="464" spans="1:13" x14ac:dyDescent="0.25">
      <c r="A464" s="191">
        <v>1018</v>
      </c>
      <c r="B464" s="89" t="s">
        <v>771</v>
      </c>
      <c r="C464" s="89" t="s">
        <v>766</v>
      </c>
      <c r="D464" s="89" t="s">
        <v>480</v>
      </c>
      <c r="E464" s="89" t="s">
        <v>336</v>
      </c>
      <c r="F464" s="89">
        <v>70</v>
      </c>
      <c r="G464" s="127">
        <v>0.98360655737704916</v>
      </c>
      <c r="H464" s="127">
        <v>0</v>
      </c>
      <c r="I464" s="127"/>
      <c r="J464" s="191">
        <v>1018</v>
      </c>
      <c r="K464" s="89"/>
      <c r="L464" s="89"/>
      <c r="M464" s="89"/>
    </row>
    <row r="465" spans="1:13" x14ac:dyDescent="0.25">
      <c r="A465" s="191">
        <v>1019</v>
      </c>
      <c r="B465" s="89" t="s">
        <v>772</v>
      </c>
      <c r="C465" s="89" t="s">
        <v>766</v>
      </c>
      <c r="D465" s="89" t="s">
        <v>480</v>
      </c>
      <c r="E465" s="89" t="s">
        <v>336</v>
      </c>
      <c r="F465" s="89">
        <v>211</v>
      </c>
      <c r="G465" s="127">
        <v>0.79710144927536231</v>
      </c>
      <c r="H465" s="127">
        <v>0</v>
      </c>
      <c r="I465" s="127"/>
      <c r="J465" s="191">
        <v>1019</v>
      </c>
      <c r="K465" s="89"/>
      <c r="L465" s="89"/>
      <c r="M465" s="89"/>
    </row>
    <row r="466" spans="1:13" x14ac:dyDescent="0.25">
      <c r="A466" s="191">
        <v>1020</v>
      </c>
      <c r="B466" s="89" t="s">
        <v>773</v>
      </c>
      <c r="C466" s="89" t="s">
        <v>766</v>
      </c>
      <c r="D466" s="89" t="s">
        <v>480</v>
      </c>
      <c r="E466" s="89" t="s">
        <v>336</v>
      </c>
      <c r="F466" s="89">
        <v>144</v>
      </c>
      <c r="G466" s="127">
        <v>0.84251968503937003</v>
      </c>
      <c r="H466" s="127">
        <v>0</v>
      </c>
      <c r="I466" s="127"/>
      <c r="J466" s="191">
        <v>1020</v>
      </c>
      <c r="K466" s="89"/>
      <c r="L466" s="89"/>
      <c r="M466" s="89"/>
    </row>
    <row r="467" spans="1:13" x14ac:dyDescent="0.25">
      <c r="A467" s="191">
        <v>1021</v>
      </c>
      <c r="B467" s="89" t="s">
        <v>774</v>
      </c>
      <c r="C467" s="89" t="s">
        <v>766</v>
      </c>
      <c r="D467" s="89" t="s">
        <v>480</v>
      </c>
      <c r="E467" s="89" t="s">
        <v>336</v>
      </c>
      <c r="F467" s="89">
        <v>2</v>
      </c>
      <c r="G467" s="127">
        <v>1</v>
      </c>
      <c r="H467" s="127">
        <v>0</v>
      </c>
      <c r="I467" s="127"/>
      <c r="J467" s="191">
        <v>1021</v>
      </c>
      <c r="K467" s="89"/>
      <c r="L467" s="89"/>
      <c r="M467" s="89"/>
    </row>
    <row r="468" spans="1:13" x14ac:dyDescent="0.25">
      <c r="A468" s="191">
        <v>1022</v>
      </c>
      <c r="B468" s="89" t="s">
        <v>775</v>
      </c>
      <c r="C468" s="89" t="s">
        <v>766</v>
      </c>
      <c r="D468" s="89" t="s">
        <v>480</v>
      </c>
      <c r="E468" s="89" t="s">
        <v>336</v>
      </c>
      <c r="F468" s="89">
        <v>66</v>
      </c>
      <c r="G468" s="127">
        <v>0.83018867924528306</v>
      </c>
      <c r="H468" s="127">
        <v>0</v>
      </c>
      <c r="I468" s="127"/>
      <c r="J468" s="191">
        <v>1022</v>
      </c>
      <c r="K468" s="89"/>
      <c r="L468" s="89"/>
      <c r="M468" s="89"/>
    </row>
    <row r="469" spans="1:13" x14ac:dyDescent="0.25">
      <c r="A469" s="191">
        <v>1030</v>
      </c>
      <c r="B469" s="89" t="s">
        <v>776</v>
      </c>
      <c r="C469" s="89" t="s">
        <v>766</v>
      </c>
      <c r="D469" s="89" t="s">
        <v>480</v>
      </c>
      <c r="E469" s="89" t="s">
        <v>336</v>
      </c>
      <c r="F469" s="89">
        <v>25</v>
      </c>
      <c r="G469" s="127">
        <v>0.8</v>
      </c>
      <c r="H469" s="127">
        <v>0</v>
      </c>
      <c r="I469" s="127"/>
      <c r="J469" s="191">
        <v>1030</v>
      </c>
      <c r="K469" s="89"/>
      <c r="L469" s="89"/>
      <c r="M469" s="89"/>
    </row>
    <row r="470" spans="1:13" x14ac:dyDescent="0.25">
      <c r="A470" s="191">
        <v>1031</v>
      </c>
      <c r="B470" s="89" t="s">
        <v>777</v>
      </c>
      <c r="C470" s="89" t="s">
        <v>766</v>
      </c>
      <c r="D470" s="89" t="s">
        <v>480</v>
      </c>
      <c r="E470" s="89" t="s">
        <v>336</v>
      </c>
      <c r="F470" s="89">
        <v>81</v>
      </c>
      <c r="G470" s="127">
        <v>0.86792452830188682</v>
      </c>
      <c r="H470" s="127">
        <v>0</v>
      </c>
      <c r="I470" s="127"/>
      <c r="J470" s="191">
        <v>1031</v>
      </c>
      <c r="K470" s="89"/>
      <c r="L470" s="89"/>
      <c r="M470" s="89"/>
    </row>
    <row r="471" spans="1:13" x14ac:dyDescent="0.25">
      <c r="A471" s="191">
        <v>1033</v>
      </c>
      <c r="B471" s="89" t="s">
        <v>778</v>
      </c>
      <c r="C471" s="89" t="s">
        <v>766</v>
      </c>
      <c r="D471" s="89" t="s">
        <v>480</v>
      </c>
      <c r="E471" s="89" t="s">
        <v>336</v>
      </c>
      <c r="F471" s="89">
        <v>92</v>
      </c>
      <c r="G471" s="127">
        <v>0.84722222222222221</v>
      </c>
      <c r="H471" s="127">
        <v>0</v>
      </c>
      <c r="I471" s="127"/>
      <c r="J471" s="191">
        <v>1033</v>
      </c>
      <c r="K471" s="89"/>
      <c r="L471" s="89"/>
      <c r="M471" s="89"/>
    </row>
    <row r="472" spans="1:13" x14ac:dyDescent="0.25">
      <c r="A472" s="191">
        <v>1034</v>
      </c>
      <c r="B472" s="89" t="s">
        <v>779</v>
      </c>
      <c r="C472" s="89" t="s">
        <v>766</v>
      </c>
      <c r="D472" s="89" t="s">
        <v>480</v>
      </c>
      <c r="E472" s="89" t="s">
        <v>336</v>
      </c>
      <c r="F472" s="89">
        <v>47</v>
      </c>
      <c r="G472" s="127">
        <v>0.85106382978723405</v>
      </c>
      <c r="H472" s="127">
        <v>0</v>
      </c>
      <c r="I472" s="127"/>
      <c r="J472" s="191">
        <v>1034</v>
      </c>
      <c r="K472" s="89"/>
      <c r="L472" s="89"/>
      <c r="M472" s="89"/>
    </row>
    <row r="473" spans="1:13" x14ac:dyDescent="0.25">
      <c r="A473" s="191">
        <v>1042</v>
      </c>
      <c r="B473" s="89" t="s">
        <v>780</v>
      </c>
      <c r="C473" s="89" t="s">
        <v>766</v>
      </c>
      <c r="D473" s="89" t="s">
        <v>480</v>
      </c>
      <c r="E473" s="89" t="s">
        <v>336</v>
      </c>
      <c r="F473" s="89">
        <v>10</v>
      </c>
      <c r="G473" s="127">
        <v>0.81818181818181823</v>
      </c>
      <c r="H473" s="127">
        <v>0</v>
      </c>
      <c r="I473" s="127"/>
      <c r="J473" s="191">
        <v>1042</v>
      </c>
      <c r="K473" s="89"/>
      <c r="L473" s="89"/>
      <c r="M473" s="89"/>
    </row>
    <row r="474" spans="1:13" x14ac:dyDescent="0.25">
      <c r="A474" s="191">
        <v>1048</v>
      </c>
      <c r="B474" s="89" t="s">
        <v>781</v>
      </c>
      <c r="C474" s="89" t="s">
        <v>782</v>
      </c>
      <c r="D474" s="89" t="s">
        <v>480</v>
      </c>
      <c r="E474" s="89" t="s">
        <v>336</v>
      </c>
      <c r="F474" s="89">
        <v>635</v>
      </c>
      <c r="G474" s="127">
        <v>0</v>
      </c>
      <c r="H474" s="127">
        <v>0.89965986394557829</v>
      </c>
      <c r="I474" s="127"/>
      <c r="J474" s="191">
        <v>1048</v>
      </c>
      <c r="K474" s="89"/>
      <c r="L474" s="89"/>
      <c r="M474" s="89"/>
    </row>
    <row r="475" spans="1:13" x14ac:dyDescent="0.25">
      <c r="A475" s="191">
        <v>1049</v>
      </c>
      <c r="B475" s="89" t="s">
        <v>783</v>
      </c>
      <c r="C475" s="89" t="s">
        <v>782</v>
      </c>
      <c r="D475" s="89" t="s">
        <v>480</v>
      </c>
      <c r="E475" s="89" t="s">
        <v>336</v>
      </c>
      <c r="F475" s="89">
        <v>744</v>
      </c>
      <c r="G475" s="127">
        <v>0.89833333333333332</v>
      </c>
      <c r="H475" s="127">
        <v>0</v>
      </c>
      <c r="I475" s="127"/>
      <c r="J475" s="191">
        <v>1049</v>
      </c>
      <c r="K475" s="89"/>
      <c r="L475" s="89"/>
      <c r="M475" s="89"/>
    </row>
    <row r="476" spans="1:13" x14ac:dyDescent="0.25">
      <c r="A476" s="191">
        <v>1050</v>
      </c>
      <c r="B476" s="89" t="s">
        <v>784</v>
      </c>
      <c r="C476" s="89" t="s">
        <v>782</v>
      </c>
      <c r="D476" s="89" t="s">
        <v>480</v>
      </c>
      <c r="E476" s="89" t="s">
        <v>336</v>
      </c>
      <c r="F476" s="89">
        <v>270</v>
      </c>
      <c r="G476" s="127">
        <v>0.93069306930693074</v>
      </c>
      <c r="H476" s="127">
        <v>0</v>
      </c>
      <c r="I476" s="127"/>
      <c r="J476" s="191">
        <v>1050</v>
      </c>
      <c r="K476" s="89"/>
      <c r="L476" s="89"/>
      <c r="M476" s="89"/>
    </row>
    <row r="477" spans="1:13" x14ac:dyDescent="0.25">
      <c r="A477" s="191">
        <v>1051</v>
      </c>
      <c r="B477" s="89" t="s">
        <v>785</v>
      </c>
      <c r="C477" s="89" t="s">
        <v>782</v>
      </c>
      <c r="D477" s="89" t="s">
        <v>480</v>
      </c>
      <c r="E477" s="89" t="s">
        <v>336</v>
      </c>
      <c r="F477" s="89">
        <v>369</v>
      </c>
      <c r="G477" s="127">
        <v>0.88593155893536124</v>
      </c>
      <c r="H477" s="127">
        <v>0</v>
      </c>
      <c r="I477" s="127"/>
      <c r="J477" s="191">
        <v>1051</v>
      </c>
      <c r="K477" s="89"/>
      <c r="L477" s="89"/>
      <c r="M477" s="89"/>
    </row>
    <row r="478" spans="1:13" x14ac:dyDescent="0.25">
      <c r="A478" s="191">
        <v>1052</v>
      </c>
      <c r="B478" s="89" t="s">
        <v>786</v>
      </c>
      <c r="C478" s="89" t="s">
        <v>782</v>
      </c>
      <c r="D478" s="89" t="s">
        <v>480</v>
      </c>
      <c r="E478" s="89" t="s">
        <v>336</v>
      </c>
      <c r="F478" s="89">
        <v>187</v>
      </c>
      <c r="G478" s="127">
        <v>0.91240875912408759</v>
      </c>
      <c r="H478" s="127">
        <v>0</v>
      </c>
      <c r="I478" s="127"/>
      <c r="J478" s="191">
        <v>1052</v>
      </c>
      <c r="K478" s="89"/>
      <c r="L478" s="89"/>
      <c r="M478" s="89"/>
    </row>
    <row r="479" spans="1:13" x14ac:dyDescent="0.25">
      <c r="A479" s="191">
        <v>1053</v>
      </c>
      <c r="B479" s="89" t="s">
        <v>787</v>
      </c>
      <c r="C479" s="89" t="s">
        <v>782</v>
      </c>
      <c r="D479" s="89" t="s">
        <v>480</v>
      </c>
      <c r="E479" s="89" t="s">
        <v>336</v>
      </c>
      <c r="F479" s="89">
        <v>35</v>
      </c>
      <c r="G479" s="127">
        <v>0.91428571428571426</v>
      </c>
      <c r="H479" s="127">
        <v>0</v>
      </c>
      <c r="I479" s="127"/>
      <c r="J479" s="191">
        <v>1053</v>
      </c>
      <c r="K479" s="89"/>
      <c r="L479" s="89"/>
      <c r="M479" s="89"/>
    </row>
    <row r="480" spans="1:13" x14ac:dyDescent="0.25">
      <c r="A480" s="191">
        <v>1055</v>
      </c>
      <c r="B480" s="89" t="s">
        <v>788</v>
      </c>
      <c r="C480" s="89" t="s">
        <v>782</v>
      </c>
      <c r="D480" s="89" t="s">
        <v>480</v>
      </c>
      <c r="E480" s="89" t="s">
        <v>336</v>
      </c>
      <c r="F480" s="89">
        <v>18</v>
      </c>
      <c r="G480" s="127">
        <v>0.94117647058823528</v>
      </c>
      <c r="H480" s="127">
        <v>0</v>
      </c>
      <c r="I480" s="127"/>
      <c r="J480" s="191">
        <v>1055</v>
      </c>
      <c r="K480" s="89"/>
      <c r="L480" s="89"/>
      <c r="M480" s="89"/>
    </row>
    <row r="481" spans="1:13" x14ac:dyDescent="0.25">
      <c r="A481" s="191">
        <v>1059</v>
      </c>
      <c r="B481" s="89" t="s">
        <v>789</v>
      </c>
      <c r="C481" s="89" t="s">
        <v>782</v>
      </c>
      <c r="D481" s="89" t="s">
        <v>480</v>
      </c>
      <c r="E481" s="89" t="s">
        <v>336</v>
      </c>
      <c r="F481" s="89">
        <v>165</v>
      </c>
      <c r="G481" s="127">
        <v>0.84745762711864403</v>
      </c>
      <c r="H481" s="127">
        <v>0</v>
      </c>
      <c r="I481" s="127"/>
      <c r="J481" s="191">
        <v>1059</v>
      </c>
      <c r="K481" s="89"/>
      <c r="L481" s="89"/>
      <c r="M481" s="89"/>
    </row>
    <row r="482" spans="1:13" x14ac:dyDescent="0.25">
      <c r="A482" s="191">
        <v>1061</v>
      </c>
      <c r="B482" s="89" t="s">
        <v>790</v>
      </c>
      <c r="C482" s="89" t="s">
        <v>782</v>
      </c>
      <c r="D482" s="89" t="s">
        <v>480</v>
      </c>
      <c r="E482" s="89" t="s">
        <v>336</v>
      </c>
      <c r="F482" s="89">
        <v>17</v>
      </c>
      <c r="G482" s="127">
        <v>1</v>
      </c>
      <c r="H482" s="127">
        <v>0</v>
      </c>
      <c r="I482" s="127"/>
      <c r="J482" s="191">
        <v>1061</v>
      </c>
      <c r="K482" s="89"/>
      <c r="L482" s="89"/>
      <c r="M482" s="89"/>
    </row>
    <row r="483" spans="1:13" x14ac:dyDescent="0.25">
      <c r="A483" s="191">
        <v>1062</v>
      </c>
      <c r="B483" s="89" t="s">
        <v>791</v>
      </c>
      <c r="C483" s="89" t="s">
        <v>782</v>
      </c>
      <c r="D483" s="89" t="s">
        <v>480</v>
      </c>
      <c r="E483" s="89" t="s">
        <v>336</v>
      </c>
      <c r="F483" s="89">
        <v>5</v>
      </c>
      <c r="G483" s="127">
        <v>1</v>
      </c>
      <c r="H483" s="127">
        <v>0</v>
      </c>
      <c r="I483" s="127"/>
      <c r="J483" s="191">
        <v>1062</v>
      </c>
      <c r="K483" s="89"/>
      <c r="L483" s="89"/>
      <c r="M483" s="89"/>
    </row>
    <row r="484" spans="1:13" x14ac:dyDescent="0.25">
      <c r="A484" s="191">
        <v>1063</v>
      </c>
      <c r="B484" s="89" t="s">
        <v>792</v>
      </c>
      <c r="C484" s="89" t="s">
        <v>782</v>
      </c>
      <c r="D484" s="89" t="s">
        <v>480</v>
      </c>
      <c r="E484" s="89" t="s">
        <v>336</v>
      </c>
      <c r="F484" s="89">
        <v>9</v>
      </c>
      <c r="G484" s="127">
        <v>1</v>
      </c>
      <c r="H484" s="127">
        <v>0</v>
      </c>
      <c r="I484" s="127"/>
      <c r="J484" s="191">
        <v>1063</v>
      </c>
      <c r="K484" s="89"/>
      <c r="L484" s="89"/>
      <c r="M484" s="89"/>
    </row>
    <row r="485" spans="1:13" x14ac:dyDescent="0.25">
      <c r="A485" s="191">
        <v>1064</v>
      </c>
      <c r="B485" s="89" t="s">
        <v>793</v>
      </c>
      <c r="C485" s="89" t="s">
        <v>782</v>
      </c>
      <c r="D485" s="89" t="s">
        <v>480</v>
      </c>
      <c r="E485" s="89" t="s">
        <v>336</v>
      </c>
      <c r="F485" s="89">
        <v>6</v>
      </c>
      <c r="G485" s="127">
        <v>1</v>
      </c>
      <c r="H485" s="127">
        <v>0</v>
      </c>
      <c r="I485" s="127"/>
      <c r="J485" s="191">
        <v>1064</v>
      </c>
      <c r="K485" s="89"/>
      <c r="L485" s="89"/>
      <c r="M485" s="89"/>
    </row>
    <row r="486" spans="1:13" x14ac:dyDescent="0.25">
      <c r="A486" s="191">
        <v>1077</v>
      </c>
      <c r="B486" s="89" t="s">
        <v>794</v>
      </c>
      <c r="C486" s="89" t="s">
        <v>795</v>
      </c>
      <c r="D486" s="89" t="s">
        <v>480</v>
      </c>
      <c r="E486" s="89" t="s">
        <v>336</v>
      </c>
      <c r="F486" s="89">
        <v>376</v>
      </c>
      <c r="G486" s="127">
        <v>0.82066869300911849</v>
      </c>
      <c r="H486" s="127">
        <v>0</v>
      </c>
      <c r="I486" s="127"/>
      <c r="J486" s="191">
        <v>1077</v>
      </c>
      <c r="K486" s="89"/>
      <c r="L486" s="89"/>
      <c r="M486" s="89"/>
    </row>
    <row r="487" spans="1:13" x14ac:dyDescent="0.25">
      <c r="A487" s="191">
        <v>1078</v>
      </c>
      <c r="B487" s="89" t="s">
        <v>796</v>
      </c>
      <c r="C487" s="89" t="s">
        <v>795</v>
      </c>
      <c r="D487" s="89" t="s">
        <v>480</v>
      </c>
      <c r="E487" s="89" t="s">
        <v>336</v>
      </c>
      <c r="F487" s="89">
        <v>142</v>
      </c>
      <c r="G487" s="127">
        <v>0.92156862745098034</v>
      </c>
      <c r="H487" s="127">
        <v>0</v>
      </c>
      <c r="I487" s="127"/>
      <c r="J487" s="191">
        <v>1078</v>
      </c>
      <c r="K487" s="89"/>
      <c r="L487" s="89"/>
      <c r="M487" s="89"/>
    </row>
    <row r="488" spans="1:13" x14ac:dyDescent="0.25">
      <c r="A488" s="191">
        <v>1082</v>
      </c>
      <c r="B488" s="89" t="s">
        <v>797</v>
      </c>
      <c r="C488" s="89" t="s">
        <v>795</v>
      </c>
      <c r="D488" s="89" t="s">
        <v>480</v>
      </c>
      <c r="E488" s="89" t="s">
        <v>336</v>
      </c>
      <c r="F488" s="89">
        <v>3</v>
      </c>
      <c r="G488" s="127">
        <v>1</v>
      </c>
      <c r="H488" s="127">
        <v>0</v>
      </c>
      <c r="I488" s="127"/>
      <c r="J488" s="191">
        <v>1082</v>
      </c>
      <c r="K488" s="89"/>
      <c r="L488" s="89"/>
      <c r="M488" s="89"/>
    </row>
    <row r="489" spans="1:13" x14ac:dyDescent="0.25">
      <c r="A489" s="191">
        <v>1084</v>
      </c>
      <c r="B489" s="89" t="s">
        <v>798</v>
      </c>
      <c r="C489" s="89" t="s">
        <v>795</v>
      </c>
      <c r="D489" s="89" t="s">
        <v>480</v>
      </c>
      <c r="E489" s="89" t="s">
        <v>336</v>
      </c>
      <c r="F489" s="89">
        <v>3</v>
      </c>
      <c r="G489" s="127">
        <v>1</v>
      </c>
      <c r="H489" s="127">
        <v>0</v>
      </c>
      <c r="I489" s="127"/>
      <c r="J489" s="191">
        <v>1084</v>
      </c>
      <c r="K489" s="89"/>
      <c r="L489" s="89"/>
      <c r="M489" s="89"/>
    </row>
    <row r="490" spans="1:13" x14ac:dyDescent="0.25">
      <c r="A490" s="191">
        <v>1087</v>
      </c>
      <c r="B490" s="89" t="s">
        <v>799</v>
      </c>
      <c r="C490" s="89" t="s">
        <v>795</v>
      </c>
      <c r="D490" s="89" t="s">
        <v>480</v>
      </c>
      <c r="E490" s="89" t="s">
        <v>336</v>
      </c>
      <c r="F490" s="89">
        <v>302</v>
      </c>
      <c r="G490" s="127">
        <v>0.89763779527559051</v>
      </c>
      <c r="H490" s="127">
        <v>0</v>
      </c>
      <c r="I490" s="127"/>
      <c r="J490" s="191">
        <v>1087</v>
      </c>
      <c r="K490" s="89"/>
      <c r="L490" s="89"/>
      <c r="M490" s="89"/>
    </row>
    <row r="491" spans="1:13" x14ac:dyDescent="0.25">
      <c r="A491" s="191">
        <v>1092</v>
      </c>
      <c r="B491" s="89" t="s">
        <v>800</v>
      </c>
      <c r="C491" s="89" t="s">
        <v>795</v>
      </c>
      <c r="D491" s="89" t="s">
        <v>480</v>
      </c>
      <c r="E491" s="89" t="s">
        <v>336</v>
      </c>
      <c r="F491" s="89">
        <v>27</v>
      </c>
      <c r="G491" s="127">
        <v>0.96666666666666667</v>
      </c>
      <c r="H491" s="127">
        <v>0</v>
      </c>
      <c r="I491" s="127"/>
      <c r="J491" s="191">
        <v>1092</v>
      </c>
      <c r="K491" s="89"/>
      <c r="L491" s="89"/>
      <c r="M491" s="89"/>
    </row>
    <row r="492" spans="1:13" x14ac:dyDescent="0.25">
      <c r="A492" s="191">
        <v>1093</v>
      </c>
      <c r="B492" s="89" t="s">
        <v>801</v>
      </c>
      <c r="C492" s="89" t="s">
        <v>795</v>
      </c>
      <c r="D492" s="89" t="s">
        <v>480</v>
      </c>
      <c r="E492" s="89" t="s">
        <v>336</v>
      </c>
      <c r="F492" s="89">
        <v>5</v>
      </c>
      <c r="G492" s="127">
        <v>1</v>
      </c>
      <c r="H492" s="127">
        <v>0</v>
      </c>
      <c r="I492" s="127"/>
      <c r="J492" s="191">
        <v>1093</v>
      </c>
      <c r="K492" s="89"/>
      <c r="L492" s="89"/>
      <c r="M492" s="89"/>
    </row>
    <row r="493" spans="1:13" x14ac:dyDescent="0.25">
      <c r="A493" s="191">
        <v>1094</v>
      </c>
      <c r="B493" s="89" t="s">
        <v>802</v>
      </c>
      <c r="C493" s="89" t="s">
        <v>795</v>
      </c>
      <c r="D493" s="89" t="s">
        <v>480</v>
      </c>
      <c r="E493" s="89" t="s">
        <v>336</v>
      </c>
      <c r="F493" s="89">
        <v>2</v>
      </c>
      <c r="G493" s="127">
        <v>0.83333333333333337</v>
      </c>
      <c r="H493" s="127">
        <v>0</v>
      </c>
      <c r="I493" s="127"/>
      <c r="J493" s="191">
        <v>1094</v>
      </c>
      <c r="K493" s="89"/>
      <c r="L493" s="89"/>
      <c r="M493" s="89"/>
    </row>
    <row r="494" spans="1:13" x14ac:dyDescent="0.25">
      <c r="A494" s="191">
        <v>1096</v>
      </c>
      <c r="B494" s="89" t="s">
        <v>803</v>
      </c>
      <c r="C494" s="89" t="s">
        <v>795</v>
      </c>
      <c r="D494" s="89" t="s">
        <v>480</v>
      </c>
      <c r="E494" s="89" t="s">
        <v>336</v>
      </c>
      <c r="F494" s="89">
        <v>19</v>
      </c>
      <c r="G494" s="127">
        <v>1</v>
      </c>
      <c r="H494" s="127">
        <v>0</v>
      </c>
      <c r="I494" s="127"/>
      <c r="J494" s="191">
        <v>1096</v>
      </c>
      <c r="K494" s="89"/>
      <c r="L494" s="89"/>
      <c r="M494" s="89"/>
    </row>
    <row r="495" spans="1:13" x14ac:dyDescent="0.25">
      <c r="A495" s="191">
        <v>1099</v>
      </c>
      <c r="B495" s="89" t="s">
        <v>804</v>
      </c>
      <c r="C495" s="89" t="s">
        <v>795</v>
      </c>
      <c r="D495" s="89" t="s">
        <v>480</v>
      </c>
      <c r="E495" s="89" t="s">
        <v>336</v>
      </c>
      <c r="F495" s="89">
        <v>42</v>
      </c>
      <c r="G495" s="127">
        <v>0.90476190476190477</v>
      </c>
      <c r="H495" s="127">
        <v>0</v>
      </c>
      <c r="I495" s="127"/>
      <c r="J495" s="191">
        <v>1099</v>
      </c>
      <c r="K495" s="89"/>
      <c r="L495" s="89"/>
      <c r="M495" s="89"/>
    </row>
    <row r="496" spans="1:13" x14ac:dyDescent="0.25">
      <c r="A496" s="191">
        <v>1101</v>
      </c>
      <c r="B496" s="89" t="s">
        <v>805</v>
      </c>
      <c r="C496" s="89" t="s">
        <v>795</v>
      </c>
      <c r="D496" s="89" t="s">
        <v>480</v>
      </c>
      <c r="E496" s="89" t="s">
        <v>336</v>
      </c>
      <c r="F496" s="89">
        <v>11</v>
      </c>
      <c r="G496" s="127">
        <v>1</v>
      </c>
      <c r="H496" s="127">
        <v>0</v>
      </c>
      <c r="I496" s="127"/>
      <c r="J496" s="191">
        <v>1101</v>
      </c>
      <c r="K496" s="89"/>
      <c r="L496" s="89"/>
      <c r="M496" s="89"/>
    </row>
    <row r="497" spans="1:13" x14ac:dyDescent="0.25">
      <c r="A497" s="191">
        <v>1104</v>
      </c>
      <c r="B497" s="89" t="s">
        <v>806</v>
      </c>
      <c r="C497" s="89" t="s">
        <v>795</v>
      </c>
      <c r="D497" s="89" t="s">
        <v>480</v>
      </c>
      <c r="E497" s="89" t="s">
        <v>336</v>
      </c>
      <c r="F497" s="89">
        <v>18</v>
      </c>
      <c r="G497" s="127">
        <v>1</v>
      </c>
      <c r="H497" s="127">
        <v>0</v>
      </c>
      <c r="I497" s="127"/>
      <c r="J497" s="191">
        <v>1104</v>
      </c>
      <c r="K497" s="89"/>
      <c r="L497" s="89"/>
      <c r="M497" s="89"/>
    </row>
    <row r="498" spans="1:13" x14ac:dyDescent="0.25">
      <c r="A498" s="191">
        <v>1108</v>
      </c>
      <c r="B498" s="89" t="s">
        <v>807</v>
      </c>
      <c r="C498" s="89" t="s">
        <v>795</v>
      </c>
      <c r="D498" s="89" t="s">
        <v>480</v>
      </c>
      <c r="E498" s="89" t="s">
        <v>336</v>
      </c>
      <c r="F498" s="89">
        <v>8</v>
      </c>
      <c r="G498" s="127">
        <v>0.90909090909090906</v>
      </c>
      <c r="H498" s="127">
        <v>0</v>
      </c>
      <c r="I498" s="127"/>
      <c r="J498" s="191">
        <v>1108</v>
      </c>
      <c r="K498" s="89"/>
      <c r="L498" s="89"/>
      <c r="M498" s="89"/>
    </row>
    <row r="499" spans="1:13" x14ac:dyDescent="0.25">
      <c r="A499" s="191">
        <v>1109</v>
      </c>
      <c r="B499" s="89" t="s">
        <v>808</v>
      </c>
      <c r="C499" s="89" t="s">
        <v>795</v>
      </c>
      <c r="D499" s="89" t="s">
        <v>480</v>
      </c>
      <c r="E499" s="89" t="s">
        <v>336</v>
      </c>
      <c r="F499" s="89">
        <v>12</v>
      </c>
      <c r="G499" s="127">
        <v>0.875</v>
      </c>
      <c r="H499" s="127">
        <v>0</v>
      </c>
      <c r="I499" s="127"/>
      <c r="J499" s="191">
        <v>1109</v>
      </c>
      <c r="K499" s="89"/>
      <c r="L499" s="89"/>
      <c r="M499" s="89"/>
    </row>
    <row r="500" spans="1:13" x14ac:dyDescent="0.25">
      <c r="A500" s="191">
        <v>1113</v>
      </c>
      <c r="B500" s="89" t="s">
        <v>809</v>
      </c>
      <c r="C500" s="89" t="s">
        <v>795</v>
      </c>
      <c r="D500" s="89" t="s">
        <v>480</v>
      </c>
      <c r="E500" s="89" t="s">
        <v>336</v>
      </c>
      <c r="F500" s="89">
        <v>2</v>
      </c>
      <c r="G500" s="127">
        <v>1</v>
      </c>
      <c r="H500" s="127">
        <v>0</v>
      </c>
      <c r="I500" s="127"/>
      <c r="J500" s="191">
        <v>1113</v>
      </c>
      <c r="K500" s="89"/>
      <c r="L500" s="89"/>
      <c r="M500" s="89"/>
    </row>
    <row r="501" spans="1:13" x14ac:dyDescent="0.25">
      <c r="A501" s="191">
        <v>1120</v>
      </c>
      <c r="B501" s="89" t="s">
        <v>810</v>
      </c>
      <c r="C501" s="89" t="s">
        <v>263</v>
      </c>
      <c r="D501" s="89" t="s">
        <v>262</v>
      </c>
      <c r="E501" s="89" t="s">
        <v>336</v>
      </c>
      <c r="F501" s="89">
        <v>71</v>
      </c>
      <c r="G501" s="127">
        <v>0</v>
      </c>
      <c r="H501" s="127">
        <v>0</v>
      </c>
      <c r="I501" s="128">
        <v>0.86022746002966866</v>
      </c>
      <c r="J501" s="191">
        <v>1120</v>
      </c>
      <c r="K501" s="89"/>
      <c r="L501" s="89"/>
      <c r="M501" s="89"/>
    </row>
    <row r="502" spans="1:13" x14ac:dyDescent="0.25">
      <c r="A502" s="191">
        <v>1121</v>
      </c>
      <c r="B502" s="89" t="s">
        <v>261</v>
      </c>
      <c r="C502" s="89" t="s">
        <v>263</v>
      </c>
      <c r="D502" s="89" t="s">
        <v>262</v>
      </c>
      <c r="E502" s="89" t="s">
        <v>336</v>
      </c>
      <c r="F502" s="89">
        <v>482</v>
      </c>
      <c r="G502" s="127">
        <v>0</v>
      </c>
      <c r="H502" s="127">
        <v>0.94827586206896552</v>
      </c>
      <c r="I502" s="127"/>
      <c r="J502" s="191">
        <v>1121</v>
      </c>
      <c r="K502" s="89"/>
      <c r="L502" s="89"/>
      <c r="M502" s="89"/>
    </row>
    <row r="503" spans="1:13" x14ac:dyDescent="0.25">
      <c r="A503" s="191">
        <v>1122</v>
      </c>
      <c r="B503" s="89" t="s">
        <v>811</v>
      </c>
      <c r="C503" s="89" t="s">
        <v>263</v>
      </c>
      <c r="D503" s="89" t="s">
        <v>262</v>
      </c>
      <c r="E503" s="89" t="s">
        <v>336</v>
      </c>
      <c r="F503" s="89">
        <v>316</v>
      </c>
      <c r="G503" s="127">
        <v>0.8721804511278195</v>
      </c>
      <c r="H503" s="127">
        <v>0</v>
      </c>
      <c r="I503" s="127"/>
      <c r="J503" s="191">
        <v>1122</v>
      </c>
      <c r="K503" s="89"/>
      <c r="L503" s="89"/>
      <c r="M503" s="89"/>
    </row>
    <row r="504" spans="1:13" x14ac:dyDescent="0.25">
      <c r="A504" s="191">
        <v>1123</v>
      </c>
      <c r="B504" s="89" t="s">
        <v>293</v>
      </c>
      <c r="C504" s="89" t="s">
        <v>263</v>
      </c>
      <c r="D504" s="89" t="s">
        <v>262</v>
      </c>
      <c r="E504" s="89" t="s">
        <v>336</v>
      </c>
      <c r="F504" s="89">
        <v>702</v>
      </c>
      <c r="G504" s="127">
        <v>0.87228915662650608</v>
      </c>
      <c r="H504" s="127">
        <v>0</v>
      </c>
      <c r="I504" s="127"/>
      <c r="J504" s="191">
        <v>1123</v>
      </c>
      <c r="K504" s="89"/>
      <c r="L504" s="89"/>
      <c r="M504" s="89"/>
    </row>
    <row r="505" spans="1:13" x14ac:dyDescent="0.25">
      <c r="A505" s="191">
        <v>1125</v>
      </c>
      <c r="B505" s="89" t="s">
        <v>812</v>
      </c>
      <c r="C505" s="89" t="s">
        <v>263</v>
      </c>
      <c r="D505" s="89" t="s">
        <v>262</v>
      </c>
      <c r="E505" s="89" t="s">
        <v>336</v>
      </c>
      <c r="F505" s="89">
        <v>158</v>
      </c>
      <c r="G505" s="127">
        <v>0.94117647058823528</v>
      </c>
      <c r="H505" s="127">
        <v>0</v>
      </c>
      <c r="I505" s="127"/>
      <c r="J505" s="191">
        <v>1125</v>
      </c>
      <c r="K505" s="89"/>
      <c r="L505" s="89"/>
      <c r="M505" s="89"/>
    </row>
    <row r="506" spans="1:13" x14ac:dyDescent="0.25">
      <c r="A506" s="191">
        <v>1126</v>
      </c>
      <c r="B506" s="89" t="s">
        <v>813</v>
      </c>
      <c r="C506" s="89" t="s">
        <v>263</v>
      </c>
      <c r="D506" s="89" t="s">
        <v>262</v>
      </c>
      <c r="E506" s="89" t="s">
        <v>336</v>
      </c>
      <c r="F506" s="89">
        <v>31</v>
      </c>
      <c r="G506" s="127">
        <v>0</v>
      </c>
      <c r="H506" s="127">
        <v>0</v>
      </c>
      <c r="I506" s="128">
        <v>0.86022746002966866</v>
      </c>
      <c r="J506" s="191">
        <v>1126</v>
      </c>
      <c r="K506" s="89"/>
      <c r="L506" s="89"/>
      <c r="M506" s="89"/>
    </row>
    <row r="507" spans="1:13" x14ac:dyDescent="0.25">
      <c r="A507" s="191">
        <v>1128</v>
      </c>
      <c r="B507" s="89" t="s">
        <v>814</v>
      </c>
      <c r="C507" s="89" t="s">
        <v>263</v>
      </c>
      <c r="D507" s="89" t="s">
        <v>262</v>
      </c>
      <c r="E507" s="89" t="s">
        <v>336</v>
      </c>
      <c r="F507" s="89">
        <v>261</v>
      </c>
      <c r="G507" s="127">
        <v>0.90748898678414092</v>
      </c>
      <c r="H507" s="127">
        <v>0</v>
      </c>
      <c r="I507" s="127"/>
      <c r="J507" s="191">
        <v>1128</v>
      </c>
      <c r="K507" s="89"/>
      <c r="L507" s="89"/>
      <c r="M507" s="89"/>
    </row>
    <row r="508" spans="1:13" x14ac:dyDescent="0.25">
      <c r="A508" s="191">
        <v>1129</v>
      </c>
      <c r="B508" s="89" t="s">
        <v>815</v>
      </c>
      <c r="C508" s="89" t="s">
        <v>263</v>
      </c>
      <c r="D508" s="89" t="s">
        <v>262</v>
      </c>
      <c r="E508" s="89" t="s">
        <v>336</v>
      </c>
      <c r="F508" s="89">
        <v>12</v>
      </c>
      <c r="G508" s="127">
        <v>1</v>
      </c>
      <c r="H508" s="127">
        <v>0</v>
      </c>
      <c r="I508" s="127"/>
      <c r="J508" s="191">
        <v>1129</v>
      </c>
      <c r="K508" s="89"/>
      <c r="L508" s="89"/>
      <c r="M508" s="89"/>
    </row>
    <row r="509" spans="1:13" x14ac:dyDescent="0.25">
      <c r="A509" s="191">
        <v>1130</v>
      </c>
      <c r="B509" s="89" t="s">
        <v>816</v>
      </c>
      <c r="C509" s="89" t="s">
        <v>263</v>
      </c>
      <c r="D509" s="89" t="s">
        <v>262</v>
      </c>
      <c r="E509" s="89" t="s">
        <v>336</v>
      </c>
      <c r="F509" s="89">
        <v>20</v>
      </c>
      <c r="G509" s="127">
        <v>0.93333333333333335</v>
      </c>
      <c r="H509" s="127">
        <v>0</v>
      </c>
      <c r="I509" s="127"/>
      <c r="J509" s="191">
        <v>1130</v>
      </c>
      <c r="K509" s="89"/>
      <c r="L509" s="89"/>
      <c r="M509" s="89"/>
    </row>
    <row r="510" spans="1:13" x14ac:dyDescent="0.25">
      <c r="A510" s="191">
        <v>1131</v>
      </c>
      <c r="B510" s="89" t="s">
        <v>817</v>
      </c>
      <c r="C510" s="89" t="s">
        <v>263</v>
      </c>
      <c r="D510" s="89" t="s">
        <v>262</v>
      </c>
      <c r="E510" s="89" t="s">
        <v>336</v>
      </c>
      <c r="F510" s="89">
        <v>21</v>
      </c>
      <c r="G510" s="127">
        <v>0.8666666666666667</v>
      </c>
      <c r="H510" s="127">
        <v>0</v>
      </c>
      <c r="I510" s="127"/>
      <c r="J510" s="191">
        <v>1131</v>
      </c>
      <c r="K510" s="89"/>
      <c r="L510" s="89"/>
      <c r="M510" s="89"/>
    </row>
    <row r="511" spans="1:13" x14ac:dyDescent="0.25">
      <c r="A511" s="191">
        <v>1132</v>
      </c>
      <c r="B511" s="89" t="s">
        <v>818</v>
      </c>
      <c r="C511" s="89" t="s">
        <v>263</v>
      </c>
      <c r="D511" s="89" t="s">
        <v>262</v>
      </c>
      <c r="E511" s="89" t="s">
        <v>336</v>
      </c>
      <c r="F511" s="89">
        <v>168</v>
      </c>
      <c r="G511" s="127">
        <v>0.95652173913043481</v>
      </c>
      <c r="H511" s="127">
        <v>0</v>
      </c>
      <c r="I511" s="127"/>
      <c r="J511" s="191">
        <v>1132</v>
      </c>
      <c r="K511" s="89"/>
      <c r="L511" s="89"/>
      <c r="M511" s="89"/>
    </row>
    <row r="512" spans="1:13" x14ac:dyDescent="0.25">
      <c r="A512" s="191">
        <v>1133</v>
      </c>
      <c r="B512" s="89" t="s">
        <v>819</v>
      </c>
      <c r="C512" s="89" t="s">
        <v>263</v>
      </c>
      <c r="D512" s="89" t="s">
        <v>262</v>
      </c>
      <c r="E512" s="89" t="s">
        <v>336</v>
      </c>
      <c r="F512" s="89">
        <v>55</v>
      </c>
      <c r="G512" s="127">
        <v>1</v>
      </c>
      <c r="H512" s="127">
        <v>0</v>
      </c>
      <c r="I512" s="127"/>
      <c r="J512" s="191">
        <v>1133</v>
      </c>
      <c r="K512" s="89"/>
      <c r="L512" s="89"/>
      <c r="M512" s="89"/>
    </row>
    <row r="513" spans="1:13" x14ac:dyDescent="0.25">
      <c r="A513" s="191">
        <v>1134</v>
      </c>
      <c r="B513" s="89" t="s">
        <v>820</v>
      </c>
      <c r="C513" s="89" t="s">
        <v>263</v>
      </c>
      <c r="D513" s="89" t="s">
        <v>262</v>
      </c>
      <c r="E513" s="89" t="s">
        <v>336</v>
      </c>
      <c r="F513" s="89">
        <v>20</v>
      </c>
      <c r="G513" s="127">
        <v>0.93333333333333335</v>
      </c>
      <c r="H513" s="127">
        <v>0</v>
      </c>
      <c r="I513" s="127"/>
      <c r="J513" s="191">
        <v>1134</v>
      </c>
      <c r="K513" s="89"/>
      <c r="L513" s="89"/>
      <c r="M513" s="89"/>
    </row>
    <row r="514" spans="1:13" x14ac:dyDescent="0.25">
      <c r="A514" s="191">
        <v>1135</v>
      </c>
      <c r="B514" s="89" t="s">
        <v>821</v>
      </c>
      <c r="C514" s="89" t="s">
        <v>263</v>
      </c>
      <c r="D514" s="89" t="s">
        <v>262</v>
      </c>
      <c r="E514" s="89" t="s">
        <v>336</v>
      </c>
      <c r="F514" s="89">
        <v>66</v>
      </c>
      <c r="G514" s="127">
        <v>0.79661016949152541</v>
      </c>
      <c r="H514" s="127">
        <v>0</v>
      </c>
      <c r="I514" s="127"/>
      <c r="J514" s="191">
        <v>1135</v>
      </c>
      <c r="K514" s="89"/>
      <c r="L514" s="89"/>
      <c r="M514" s="89"/>
    </row>
    <row r="515" spans="1:13" x14ac:dyDescent="0.25">
      <c r="A515" s="191">
        <v>1136</v>
      </c>
      <c r="B515" s="89" t="s">
        <v>822</v>
      </c>
      <c r="C515" s="89" t="s">
        <v>263</v>
      </c>
      <c r="D515" s="89" t="s">
        <v>262</v>
      </c>
      <c r="E515" s="89" t="s">
        <v>336</v>
      </c>
      <c r="F515" s="89">
        <v>76</v>
      </c>
      <c r="G515" s="127">
        <v>0.921875</v>
      </c>
      <c r="H515" s="127">
        <v>0</v>
      </c>
      <c r="I515" s="127"/>
      <c r="J515" s="191">
        <v>1136</v>
      </c>
      <c r="K515" s="89"/>
      <c r="L515" s="89"/>
      <c r="M515" s="89"/>
    </row>
    <row r="516" spans="1:13" x14ac:dyDescent="0.25">
      <c r="A516" s="191">
        <v>1137</v>
      </c>
      <c r="B516" s="89" t="s">
        <v>823</v>
      </c>
      <c r="C516" s="89" t="s">
        <v>263</v>
      </c>
      <c r="D516" s="89" t="s">
        <v>262</v>
      </c>
      <c r="E516" s="89" t="s">
        <v>336</v>
      </c>
      <c r="F516" s="89">
        <v>9</v>
      </c>
      <c r="G516" s="127">
        <v>0.9</v>
      </c>
      <c r="H516" s="127">
        <v>0</v>
      </c>
      <c r="I516" s="127"/>
      <c r="J516" s="191">
        <v>1137</v>
      </c>
      <c r="K516" s="89"/>
      <c r="L516" s="89"/>
      <c r="M516" s="89"/>
    </row>
    <row r="517" spans="1:13" x14ac:dyDescent="0.25">
      <c r="A517" s="191">
        <v>1139</v>
      </c>
      <c r="B517" s="89" t="s">
        <v>824</v>
      </c>
      <c r="C517" s="89" t="s">
        <v>263</v>
      </c>
      <c r="D517" s="89" t="s">
        <v>262</v>
      </c>
      <c r="E517" s="89" t="s">
        <v>336</v>
      </c>
      <c r="F517" s="89">
        <v>40</v>
      </c>
      <c r="G517" s="127">
        <v>0.875</v>
      </c>
      <c r="H517" s="127">
        <v>0</v>
      </c>
      <c r="I517" s="127"/>
      <c r="J517" s="191">
        <v>1139</v>
      </c>
      <c r="K517" s="89"/>
      <c r="L517" s="89"/>
      <c r="M517" s="89"/>
    </row>
    <row r="518" spans="1:13" x14ac:dyDescent="0.25">
      <c r="A518" s="191">
        <v>1140</v>
      </c>
      <c r="B518" s="89" t="s">
        <v>825</v>
      </c>
      <c r="C518" s="89" t="s">
        <v>263</v>
      </c>
      <c r="D518" s="89" t="s">
        <v>262</v>
      </c>
      <c r="E518" s="89" t="s">
        <v>336</v>
      </c>
      <c r="F518" s="89">
        <v>29</v>
      </c>
      <c r="G518" s="127">
        <v>0.88235294117647056</v>
      </c>
      <c r="H518" s="127">
        <v>0</v>
      </c>
      <c r="I518" s="127"/>
      <c r="J518" s="191">
        <v>1140</v>
      </c>
      <c r="K518" s="89"/>
      <c r="L518" s="89"/>
      <c r="M518" s="89"/>
    </row>
    <row r="519" spans="1:13" x14ac:dyDescent="0.25">
      <c r="A519" s="191">
        <v>1142</v>
      </c>
      <c r="B519" s="89" t="s">
        <v>826</v>
      </c>
      <c r="C519" s="89" t="s">
        <v>263</v>
      </c>
      <c r="D519" s="89" t="s">
        <v>262</v>
      </c>
      <c r="E519" s="89" t="s">
        <v>336</v>
      </c>
      <c r="F519" s="89">
        <v>67</v>
      </c>
      <c r="G519" s="127">
        <v>0.97014925373134331</v>
      </c>
      <c r="H519" s="127">
        <v>0</v>
      </c>
      <c r="I519" s="127"/>
      <c r="J519" s="191">
        <v>1142</v>
      </c>
      <c r="K519" s="89"/>
      <c r="L519" s="89"/>
      <c r="M519" s="89"/>
    </row>
    <row r="520" spans="1:13" x14ac:dyDescent="0.25">
      <c r="A520" s="191">
        <v>1144</v>
      </c>
      <c r="B520" s="89" t="s">
        <v>827</v>
      </c>
      <c r="C520" s="89" t="s">
        <v>263</v>
      </c>
      <c r="D520" s="89" t="s">
        <v>262</v>
      </c>
      <c r="E520" s="89" t="s">
        <v>336</v>
      </c>
      <c r="F520" s="89">
        <v>47</v>
      </c>
      <c r="G520" s="127">
        <v>0.94736842105263153</v>
      </c>
      <c r="H520" s="127">
        <v>0</v>
      </c>
      <c r="I520" s="127"/>
      <c r="J520" s="191">
        <v>1144</v>
      </c>
      <c r="K520" s="89"/>
      <c r="L520" s="89"/>
      <c r="M520" s="89"/>
    </row>
    <row r="521" spans="1:13" x14ac:dyDescent="0.25">
      <c r="A521" s="191">
        <v>1145</v>
      </c>
      <c r="B521" s="89" t="s">
        <v>828</v>
      </c>
      <c r="C521" s="89" t="s">
        <v>263</v>
      </c>
      <c r="D521" s="89" t="s">
        <v>262</v>
      </c>
      <c r="E521" s="89" t="s">
        <v>336</v>
      </c>
      <c r="F521" s="89">
        <v>38</v>
      </c>
      <c r="G521" s="127">
        <v>0.95833333333333337</v>
      </c>
      <c r="H521" s="127">
        <v>0</v>
      </c>
      <c r="I521" s="127"/>
      <c r="J521" s="191">
        <v>1145</v>
      </c>
      <c r="K521" s="89"/>
      <c r="L521" s="89"/>
      <c r="M521" s="89"/>
    </row>
    <row r="522" spans="1:13" x14ac:dyDescent="0.25">
      <c r="A522" s="191">
        <v>1147</v>
      </c>
      <c r="B522" s="89" t="s">
        <v>829</v>
      </c>
      <c r="C522" s="89" t="s">
        <v>830</v>
      </c>
      <c r="D522" s="89" t="s">
        <v>262</v>
      </c>
      <c r="E522" s="89" t="s">
        <v>336</v>
      </c>
      <c r="F522" s="89">
        <v>129</v>
      </c>
      <c r="G522" s="127">
        <v>0.89534883720930236</v>
      </c>
      <c r="H522" s="127">
        <v>0</v>
      </c>
      <c r="I522" s="127"/>
      <c r="J522" s="191">
        <v>1147</v>
      </c>
      <c r="K522" s="89"/>
      <c r="L522" s="89"/>
      <c r="M522" s="89"/>
    </row>
    <row r="523" spans="1:13" x14ac:dyDescent="0.25">
      <c r="A523" s="191">
        <v>1148</v>
      </c>
      <c r="B523" s="89" t="s">
        <v>831</v>
      </c>
      <c r="C523" s="89" t="s">
        <v>830</v>
      </c>
      <c r="D523" s="89" t="s">
        <v>262</v>
      </c>
      <c r="E523" s="89" t="s">
        <v>336</v>
      </c>
      <c r="F523" s="89">
        <v>443</v>
      </c>
      <c r="G523" s="127">
        <v>0.91160220994475138</v>
      </c>
      <c r="H523" s="127">
        <v>0</v>
      </c>
      <c r="I523" s="127"/>
      <c r="J523" s="191">
        <v>1148</v>
      </c>
      <c r="K523" s="89"/>
      <c r="L523" s="89"/>
      <c r="M523" s="89"/>
    </row>
    <row r="524" spans="1:13" x14ac:dyDescent="0.25">
      <c r="A524" s="191">
        <v>1149</v>
      </c>
      <c r="B524" s="89" t="s">
        <v>832</v>
      </c>
      <c r="C524" s="89" t="s">
        <v>830</v>
      </c>
      <c r="D524" s="89" t="s">
        <v>262</v>
      </c>
      <c r="E524" s="89" t="s">
        <v>336</v>
      </c>
      <c r="F524" s="89">
        <v>215</v>
      </c>
      <c r="G524" s="127">
        <v>0.84347826086956523</v>
      </c>
      <c r="H524" s="127">
        <v>0</v>
      </c>
      <c r="I524" s="127"/>
      <c r="J524" s="191">
        <v>1149</v>
      </c>
      <c r="K524" s="89"/>
      <c r="L524" s="89"/>
      <c r="M524" s="89"/>
    </row>
    <row r="525" spans="1:13" x14ac:dyDescent="0.25">
      <c r="A525" s="191">
        <v>1150</v>
      </c>
      <c r="B525" s="89" t="s">
        <v>833</v>
      </c>
      <c r="C525" s="89" t="s">
        <v>830</v>
      </c>
      <c r="D525" s="89" t="s">
        <v>262</v>
      </c>
      <c r="E525" s="89" t="s">
        <v>336</v>
      </c>
      <c r="F525" s="89">
        <v>4</v>
      </c>
      <c r="G525" s="127">
        <v>1</v>
      </c>
      <c r="H525" s="127">
        <v>0</v>
      </c>
      <c r="I525" s="127"/>
      <c r="J525" s="191">
        <v>1150</v>
      </c>
      <c r="K525" s="89"/>
      <c r="L525" s="89"/>
      <c r="M525" s="89"/>
    </row>
    <row r="526" spans="1:13" x14ac:dyDescent="0.25">
      <c r="A526" s="191">
        <v>1151</v>
      </c>
      <c r="B526" s="89" t="s">
        <v>834</v>
      </c>
      <c r="C526" s="89" t="s">
        <v>830</v>
      </c>
      <c r="D526" s="89" t="s">
        <v>262</v>
      </c>
      <c r="E526" s="89" t="s">
        <v>336</v>
      </c>
      <c r="F526" s="89">
        <v>6</v>
      </c>
      <c r="G526" s="127">
        <v>0.875</v>
      </c>
      <c r="H526" s="127">
        <v>0</v>
      </c>
      <c r="I526" s="127"/>
      <c r="J526" s="191">
        <v>1151</v>
      </c>
      <c r="K526" s="89"/>
      <c r="L526" s="89"/>
      <c r="M526" s="89"/>
    </row>
    <row r="527" spans="1:13" x14ac:dyDescent="0.25">
      <c r="A527" s="191">
        <v>1152</v>
      </c>
      <c r="B527" s="89" t="s">
        <v>835</v>
      </c>
      <c r="C527" s="89" t="s">
        <v>830</v>
      </c>
      <c r="D527" s="89" t="s">
        <v>262</v>
      </c>
      <c r="E527" s="89" t="s">
        <v>336</v>
      </c>
      <c r="F527" s="89">
        <v>71</v>
      </c>
      <c r="G527" s="127">
        <v>0.9464285714285714</v>
      </c>
      <c r="H527" s="127">
        <v>0</v>
      </c>
      <c r="I527" s="127"/>
      <c r="J527" s="191">
        <v>1152</v>
      </c>
      <c r="K527" s="89"/>
      <c r="L527" s="89"/>
      <c r="M527" s="89"/>
    </row>
    <row r="528" spans="1:13" x14ac:dyDescent="0.25">
      <c r="A528" s="191">
        <v>1153</v>
      </c>
      <c r="B528" s="89" t="s">
        <v>836</v>
      </c>
      <c r="C528" s="89" t="s">
        <v>830</v>
      </c>
      <c r="D528" s="89" t="s">
        <v>262</v>
      </c>
      <c r="E528" s="89" t="s">
        <v>336</v>
      </c>
      <c r="F528" s="89">
        <v>4</v>
      </c>
      <c r="G528" s="127">
        <v>1</v>
      </c>
      <c r="H528" s="127">
        <v>0</v>
      </c>
      <c r="I528" s="127"/>
      <c r="J528" s="191">
        <v>1153</v>
      </c>
      <c r="K528" s="89"/>
      <c r="L528" s="89"/>
      <c r="M528" s="89"/>
    </row>
    <row r="529" spans="1:13" x14ac:dyDescent="0.25">
      <c r="A529" s="191">
        <v>1156</v>
      </c>
      <c r="B529" s="89" t="s">
        <v>837</v>
      </c>
      <c r="C529" s="89" t="s">
        <v>830</v>
      </c>
      <c r="D529" s="89" t="s">
        <v>262</v>
      </c>
      <c r="E529" s="89" t="s">
        <v>336</v>
      </c>
      <c r="F529" s="89">
        <v>38</v>
      </c>
      <c r="G529" s="127">
        <v>0.96078431372549022</v>
      </c>
      <c r="H529" s="127">
        <v>0</v>
      </c>
      <c r="I529" s="127"/>
      <c r="J529" s="191">
        <v>1156</v>
      </c>
      <c r="K529" s="89"/>
      <c r="L529" s="89"/>
      <c r="M529" s="89"/>
    </row>
    <row r="530" spans="1:13" x14ac:dyDescent="0.25">
      <c r="A530" s="191">
        <v>1157</v>
      </c>
      <c r="B530" s="89" t="s">
        <v>838</v>
      </c>
      <c r="C530" s="89" t="s">
        <v>830</v>
      </c>
      <c r="D530" s="89" t="s">
        <v>262</v>
      </c>
      <c r="E530" s="89" t="s">
        <v>336</v>
      </c>
      <c r="F530" s="89">
        <v>32</v>
      </c>
      <c r="G530" s="127">
        <v>0.90909090909090906</v>
      </c>
      <c r="H530" s="127">
        <v>0</v>
      </c>
      <c r="I530" s="127"/>
      <c r="J530" s="191">
        <v>1157</v>
      </c>
      <c r="K530" s="89"/>
      <c r="L530" s="89"/>
      <c r="M530" s="89"/>
    </row>
    <row r="531" spans="1:13" x14ac:dyDescent="0.25">
      <c r="A531" s="191">
        <v>1158</v>
      </c>
      <c r="B531" s="89" t="s">
        <v>839</v>
      </c>
      <c r="C531" s="89" t="s">
        <v>830</v>
      </c>
      <c r="D531" s="89" t="s">
        <v>262</v>
      </c>
      <c r="E531" s="89" t="s">
        <v>336</v>
      </c>
      <c r="F531" s="89">
        <v>9</v>
      </c>
      <c r="G531" s="127">
        <v>1</v>
      </c>
      <c r="H531" s="127">
        <v>0</v>
      </c>
      <c r="I531" s="127"/>
      <c r="J531" s="191">
        <v>1158</v>
      </c>
      <c r="K531" s="89"/>
      <c r="L531" s="89"/>
      <c r="M531" s="89"/>
    </row>
    <row r="532" spans="1:13" x14ac:dyDescent="0.25">
      <c r="A532" s="191">
        <v>1160</v>
      </c>
      <c r="B532" s="89" t="s">
        <v>840</v>
      </c>
      <c r="C532" s="89" t="s">
        <v>830</v>
      </c>
      <c r="D532" s="89" t="s">
        <v>262</v>
      </c>
      <c r="E532" s="89" t="s">
        <v>336</v>
      </c>
      <c r="F532" s="89">
        <v>12</v>
      </c>
      <c r="G532" s="127">
        <v>1</v>
      </c>
      <c r="H532" s="127">
        <v>0</v>
      </c>
      <c r="I532" s="127"/>
      <c r="J532" s="191">
        <v>1160</v>
      </c>
      <c r="K532" s="89"/>
      <c r="L532" s="89"/>
      <c r="M532" s="89"/>
    </row>
    <row r="533" spans="1:13" x14ac:dyDescent="0.25">
      <c r="A533" s="191">
        <v>1161</v>
      </c>
      <c r="B533" s="89" t="s">
        <v>841</v>
      </c>
      <c r="C533" s="89" t="s">
        <v>830</v>
      </c>
      <c r="D533" s="89" t="s">
        <v>262</v>
      </c>
      <c r="E533" s="89" t="s">
        <v>336</v>
      </c>
      <c r="F533" s="89">
        <v>162</v>
      </c>
      <c r="G533" s="127">
        <v>0.92198581560283688</v>
      </c>
      <c r="H533" s="127">
        <v>0</v>
      </c>
      <c r="I533" s="127"/>
      <c r="J533" s="191">
        <v>1161</v>
      </c>
      <c r="K533" s="89"/>
      <c r="L533" s="89"/>
      <c r="M533" s="89"/>
    </row>
    <row r="534" spans="1:13" x14ac:dyDescent="0.25">
      <c r="A534" s="191">
        <v>1167</v>
      </c>
      <c r="B534" s="89" t="s">
        <v>842</v>
      </c>
      <c r="C534" s="89" t="s">
        <v>843</v>
      </c>
      <c r="D534" s="89" t="s">
        <v>262</v>
      </c>
      <c r="E534" s="89" t="s">
        <v>336</v>
      </c>
      <c r="F534" s="89">
        <v>473</v>
      </c>
      <c r="G534" s="127">
        <v>0</v>
      </c>
      <c r="H534" s="127">
        <v>0.92481203007518797</v>
      </c>
      <c r="I534" s="127"/>
      <c r="J534" s="191">
        <v>1167</v>
      </c>
      <c r="K534" s="89"/>
      <c r="L534" s="89"/>
      <c r="M534" s="89"/>
    </row>
    <row r="535" spans="1:13" x14ac:dyDescent="0.25">
      <c r="A535" s="191">
        <v>1168</v>
      </c>
      <c r="B535" s="89" t="s">
        <v>844</v>
      </c>
      <c r="C535" s="89" t="s">
        <v>843</v>
      </c>
      <c r="D535" s="89" t="s">
        <v>262</v>
      </c>
      <c r="E535" s="89" t="s">
        <v>336</v>
      </c>
      <c r="F535" s="89">
        <v>393</v>
      </c>
      <c r="G535" s="127">
        <v>0.90322580645161288</v>
      </c>
      <c r="H535" s="127">
        <v>0</v>
      </c>
      <c r="I535" s="127"/>
      <c r="J535" s="191">
        <v>1168</v>
      </c>
      <c r="K535" s="89"/>
      <c r="L535" s="89"/>
      <c r="M535" s="89"/>
    </row>
    <row r="536" spans="1:13" x14ac:dyDescent="0.25">
      <c r="A536" s="191">
        <v>1170</v>
      </c>
      <c r="B536" s="89" t="s">
        <v>845</v>
      </c>
      <c r="C536" s="89" t="s">
        <v>843</v>
      </c>
      <c r="D536" s="89" t="s">
        <v>262</v>
      </c>
      <c r="E536" s="89" t="s">
        <v>336</v>
      </c>
      <c r="F536" s="89">
        <v>166</v>
      </c>
      <c r="G536" s="127">
        <v>0.91111111111111109</v>
      </c>
      <c r="H536" s="127">
        <v>0</v>
      </c>
      <c r="I536" s="127"/>
      <c r="J536" s="191">
        <v>1170</v>
      </c>
      <c r="K536" s="89"/>
      <c r="L536" s="89"/>
      <c r="M536" s="89"/>
    </row>
    <row r="537" spans="1:13" x14ac:dyDescent="0.25">
      <c r="A537" s="191">
        <v>1171</v>
      </c>
      <c r="B537" s="89" t="s">
        <v>846</v>
      </c>
      <c r="C537" s="89" t="s">
        <v>843</v>
      </c>
      <c r="D537" s="89" t="s">
        <v>262</v>
      </c>
      <c r="E537" s="89" t="s">
        <v>336</v>
      </c>
      <c r="F537" s="89">
        <v>19</v>
      </c>
      <c r="G537" s="127">
        <v>0.85</v>
      </c>
      <c r="H537" s="127">
        <v>0</v>
      </c>
      <c r="I537" s="127"/>
      <c r="J537" s="191">
        <v>1171</v>
      </c>
      <c r="K537" s="89"/>
      <c r="L537" s="89"/>
      <c r="M537" s="89"/>
    </row>
    <row r="538" spans="1:13" x14ac:dyDescent="0.25">
      <c r="A538" s="191">
        <v>1173</v>
      </c>
      <c r="B538" s="89" t="s">
        <v>847</v>
      </c>
      <c r="C538" s="89" t="s">
        <v>843</v>
      </c>
      <c r="D538" s="89" t="s">
        <v>262</v>
      </c>
      <c r="E538" s="89" t="s">
        <v>336</v>
      </c>
      <c r="F538" s="89">
        <v>128</v>
      </c>
      <c r="G538" s="127">
        <v>0.9263157894736842</v>
      </c>
      <c r="H538" s="127">
        <v>0</v>
      </c>
      <c r="I538" s="127"/>
      <c r="J538" s="191">
        <v>1173</v>
      </c>
      <c r="K538" s="89"/>
      <c r="L538" s="89"/>
      <c r="M538" s="89"/>
    </row>
    <row r="539" spans="1:13" x14ac:dyDescent="0.25">
      <c r="A539" s="191">
        <v>1174</v>
      </c>
      <c r="B539" s="89" t="s">
        <v>848</v>
      </c>
      <c r="C539" s="89" t="s">
        <v>843</v>
      </c>
      <c r="D539" s="89" t="s">
        <v>262</v>
      </c>
      <c r="E539" s="89" t="s">
        <v>336</v>
      </c>
      <c r="F539" s="89">
        <v>114</v>
      </c>
      <c r="G539" s="127">
        <v>0.88505747126436785</v>
      </c>
      <c r="H539" s="127">
        <v>0</v>
      </c>
      <c r="I539" s="127"/>
      <c r="J539" s="191">
        <v>1174</v>
      </c>
      <c r="K539" s="89"/>
      <c r="L539" s="89"/>
      <c r="M539" s="89"/>
    </row>
    <row r="540" spans="1:13" x14ac:dyDescent="0.25">
      <c r="A540" s="191">
        <v>1176</v>
      </c>
      <c r="B540" s="89" t="s">
        <v>368</v>
      </c>
      <c r="C540" s="89" t="s">
        <v>843</v>
      </c>
      <c r="D540" s="89" t="s">
        <v>262</v>
      </c>
      <c r="E540" s="89" t="s">
        <v>336</v>
      </c>
      <c r="F540" s="89">
        <v>57</v>
      </c>
      <c r="G540" s="127">
        <v>1</v>
      </c>
      <c r="H540" s="127">
        <v>0</v>
      </c>
      <c r="I540" s="127"/>
      <c r="J540" s="191">
        <v>1176</v>
      </c>
      <c r="K540" s="89"/>
      <c r="L540" s="89"/>
      <c r="M540" s="89"/>
    </row>
    <row r="541" spans="1:13" x14ac:dyDescent="0.25">
      <c r="A541" s="191">
        <v>1178</v>
      </c>
      <c r="B541" s="89" t="s">
        <v>849</v>
      </c>
      <c r="C541" s="89" t="s">
        <v>843</v>
      </c>
      <c r="D541" s="89" t="s">
        <v>262</v>
      </c>
      <c r="E541" s="89" t="s">
        <v>336</v>
      </c>
      <c r="F541" s="89">
        <v>179</v>
      </c>
      <c r="G541" s="127">
        <v>0.92452830188679247</v>
      </c>
      <c r="H541" s="127">
        <v>0</v>
      </c>
      <c r="I541" s="127"/>
      <c r="J541" s="191">
        <v>1178</v>
      </c>
      <c r="K541" s="89"/>
      <c r="L541" s="89"/>
      <c r="M541" s="89"/>
    </row>
    <row r="542" spans="1:13" x14ac:dyDescent="0.25">
      <c r="A542" s="191">
        <v>1180</v>
      </c>
      <c r="B542" s="89" t="s">
        <v>850</v>
      </c>
      <c r="C542" s="89" t="s">
        <v>843</v>
      </c>
      <c r="D542" s="89" t="s">
        <v>262</v>
      </c>
      <c r="E542" s="89" t="s">
        <v>336</v>
      </c>
      <c r="F542" s="89">
        <v>225</v>
      </c>
      <c r="G542" s="127">
        <v>0.84693877551020413</v>
      </c>
      <c r="H542" s="127">
        <v>0</v>
      </c>
      <c r="I542" s="127"/>
      <c r="J542" s="191">
        <v>1180</v>
      </c>
      <c r="K542" s="89"/>
      <c r="L542" s="89"/>
      <c r="M542" s="89"/>
    </row>
    <row r="543" spans="1:13" x14ac:dyDescent="0.25">
      <c r="A543" s="191">
        <v>1181</v>
      </c>
      <c r="B543" s="89" t="s">
        <v>851</v>
      </c>
      <c r="C543" s="89" t="s">
        <v>843</v>
      </c>
      <c r="D543" s="89" t="s">
        <v>262</v>
      </c>
      <c r="E543" s="89" t="s">
        <v>336</v>
      </c>
      <c r="F543" s="89">
        <v>16</v>
      </c>
      <c r="G543" s="127">
        <v>0.84615384615384615</v>
      </c>
      <c r="H543" s="127">
        <v>0</v>
      </c>
      <c r="I543" s="127"/>
      <c r="J543" s="191">
        <v>1181</v>
      </c>
      <c r="K543" s="89"/>
      <c r="L543" s="89"/>
      <c r="M543" s="89"/>
    </row>
    <row r="544" spans="1:13" x14ac:dyDescent="0.25">
      <c r="A544" s="191">
        <v>1182</v>
      </c>
      <c r="B544" s="89" t="s">
        <v>852</v>
      </c>
      <c r="C544" s="89" t="s">
        <v>843</v>
      </c>
      <c r="D544" s="89" t="s">
        <v>262</v>
      </c>
      <c r="E544" s="89" t="s">
        <v>336</v>
      </c>
      <c r="F544" s="89">
        <v>9</v>
      </c>
      <c r="G544" s="127">
        <v>1</v>
      </c>
      <c r="H544" s="127">
        <v>0</v>
      </c>
      <c r="I544" s="127"/>
      <c r="J544" s="191">
        <v>1182</v>
      </c>
      <c r="K544" s="89"/>
      <c r="L544" s="89"/>
      <c r="M544" s="89"/>
    </row>
    <row r="545" spans="1:13" x14ac:dyDescent="0.25">
      <c r="A545" s="191">
        <v>1184</v>
      </c>
      <c r="B545" s="89" t="s">
        <v>853</v>
      </c>
      <c r="C545" s="89" t="s">
        <v>854</v>
      </c>
      <c r="D545" s="89" t="s">
        <v>262</v>
      </c>
      <c r="E545" s="89" t="s">
        <v>336</v>
      </c>
      <c r="F545" s="89">
        <v>478</v>
      </c>
      <c r="G545" s="127">
        <v>0.88043478260869568</v>
      </c>
      <c r="H545" s="127">
        <v>0.59677419354838712</v>
      </c>
      <c r="I545" s="127"/>
      <c r="J545" s="191">
        <v>1184</v>
      </c>
      <c r="K545" s="89"/>
      <c r="L545" s="89"/>
      <c r="M545" s="89"/>
    </row>
    <row r="546" spans="1:13" x14ac:dyDescent="0.25">
      <c r="A546" s="191">
        <v>1185</v>
      </c>
      <c r="B546" s="89" t="s">
        <v>855</v>
      </c>
      <c r="C546" s="89" t="s">
        <v>854</v>
      </c>
      <c r="D546" s="89" t="s">
        <v>262</v>
      </c>
      <c r="E546" s="89" t="s">
        <v>336</v>
      </c>
      <c r="F546" s="89">
        <v>162</v>
      </c>
      <c r="G546" s="127">
        <v>0.84210526315789469</v>
      </c>
      <c r="H546" s="127">
        <v>0</v>
      </c>
      <c r="I546" s="127"/>
      <c r="J546" s="191">
        <v>1185</v>
      </c>
      <c r="K546" s="89"/>
      <c r="L546" s="89"/>
      <c r="M546" s="89"/>
    </row>
    <row r="547" spans="1:13" x14ac:dyDescent="0.25">
      <c r="A547" s="191">
        <v>1189</v>
      </c>
      <c r="B547" s="89" t="s">
        <v>856</v>
      </c>
      <c r="C547" s="89" t="s">
        <v>854</v>
      </c>
      <c r="D547" s="89" t="s">
        <v>262</v>
      </c>
      <c r="E547" s="89" t="s">
        <v>336</v>
      </c>
      <c r="F547" s="89">
        <v>269</v>
      </c>
      <c r="G547" s="127">
        <v>0.82926829268292679</v>
      </c>
      <c r="H547" s="127">
        <v>0</v>
      </c>
      <c r="I547" s="127"/>
      <c r="J547" s="191">
        <v>1189</v>
      </c>
      <c r="K547" s="89"/>
      <c r="L547" s="89"/>
      <c r="M547" s="89"/>
    </row>
    <row r="548" spans="1:13" x14ac:dyDescent="0.25">
      <c r="A548" s="191">
        <v>1191</v>
      </c>
      <c r="B548" s="89" t="s">
        <v>857</v>
      </c>
      <c r="C548" s="89" t="s">
        <v>858</v>
      </c>
      <c r="D548" s="89" t="s">
        <v>262</v>
      </c>
      <c r="E548" s="89" t="s">
        <v>336</v>
      </c>
      <c r="F548" s="89">
        <v>301</v>
      </c>
      <c r="G548" s="127">
        <v>0.8783783783783784</v>
      </c>
      <c r="H548" s="127">
        <v>0</v>
      </c>
      <c r="I548" s="127"/>
      <c r="J548" s="191">
        <v>1191</v>
      </c>
      <c r="K548" s="89"/>
      <c r="L548" s="89"/>
      <c r="M548" s="89"/>
    </row>
    <row r="549" spans="1:13" x14ac:dyDescent="0.25">
      <c r="A549" s="191">
        <v>1192</v>
      </c>
      <c r="B549" s="89" t="s">
        <v>859</v>
      </c>
      <c r="C549" s="89" t="s">
        <v>858</v>
      </c>
      <c r="D549" s="89" t="s">
        <v>262</v>
      </c>
      <c r="E549" s="89" t="s">
        <v>336</v>
      </c>
      <c r="F549" s="89">
        <v>256</v>
      </c>
      <c r="G549" s="127">
        <v>0.9050279329608939</v>
      </c>
      <c r="H549" s="127">
        <v>0</v>
      </c>
      <c r="I549" s="127"/>
      <c r="J549" s="191">
        <v>1192</v>
      </c>
      <c r="K549" s="89"/>
      <c r="L549" s="89"/>
      <c r="M549" s="89"/>
    </row>
    <row r="550" spans="1:13" x14ac:dyDescent="0.25">
      <c r="A550" s="191">
        <v>1195</v>
      </c>
      <c r="B550" s="89" t="s">
        <v>860</v>
      </c>
      <c r="C550" s="89" t="s">
        <v>265</v>
      </c>
      <c r="D550" s="89" t="s">
        <v>262</v>
      </c>
      <c r="E550" s="89" t="s">
        <v>630</v>
      </c>
      <c r="F550" s="89">
        <v>821</v>
      </c>
      <c r="G550" s="127">
        <v>0</v>
      </c>
      <c r="H550" s="127">
        <v>0.83985330073349629</v>
      </c>
      <c r="I550" s="127"/>
      <c r="J550" s="191">
        <v>1195</v>
      </c>
      <c r="K550" s="89"/>
      <c r="L550" s="89"/>
      <c r="M550" s="89"/>
    </row>
    <row r="551" spans="1:13" x14ac:dyDescent="0.25">
      <c r="A551" s="191">
        <v>1196</v>
      </c>
      <c r="B551" s="89" t="s">
        <v>861</v>
      </c>
      <c r="C551" s="89" t="s">
        <v>265</v>
      </c>
      <c r="D551" s="89" t="s">
        <v>262</v>
      </c>
      <c r="E551" s="89" t="s">
        <v>336</v>
      </c>
      <c r="F551" s="89">
        <v>394</v>
      </c>
      <c r="G551" s="127">
        <v>0</v>
      </c>
      <c r="H551" s="127">
        <v>0.91988950276243098</v>
      </c>
      <c r="I551" s="127"/>
      <c r="J551" s="191">
        <v>1196</v>
      </c>
      <c r="K551" s="89"/>
      <c r="L551" s="89"/>
      <c r="M551" s="89"/>
    </row>
    <row r="552" spans="1:13" x14ac:dyDescent="0.25">
      <c r="A552" s="191">
        <v>1197</v>
      </c>
      <c r="B552" s="89" t="s">
        <v>862</v>
      </c>
      <c r="C552" s="89" t="s">
        <v>265</v>
      </c>
      <c r="D552" s="89" t="s">
        <v>262</v>
      </c>
      <c r="E552" s="89" t="s">
        <v>336</v>
      </c>
      <c r="F552" s="129">
        <v>1049</v>
      </c>
      <c r="G552" s="127">
        <v>0.82876712328767121</v>
      </c>
      <c r="H552" s="127">
        <v>0</v>
      </c>
      <c r="I552" s="127"/>
      <c r="J552" s="191">
        <v>1197</v>
      </c>
      <c r="K552" s="89"/>
      <c r="L552" s="89"/>
      <c r="M552" s="89"/>
    </row>
    <row r="553" spans="1:13" x14ac:dyDescent="0.25">
      <c r="A553" s="191">
        <v>1198</v>
      </c>
      <c r="B553" s="89" t="s">
        <v>264</v>
      </c>
      <c r="C553" s="89" t="s">
        <v>265</v>
      </c>
      <c r="D553" s="89" t="s">
        <v>262</v>
      </c>
      <c r="E553" s="89" t="s">
        <v>336</v>
      </c>
      <c r="F553" s="89">
        <v>283</v>
      </c>
      <c r="G553" s="127">
        <v>0.87730061349693256</v>
      </c>
      <c r="H553" s="127">
        <v>0</v>
      </c>
      <c r="I553" s="127"/>
      <c r="J553" s="191">
        <v>1198</v>
      </c>
      <c r="K553" s="89"/>
      <c r="L553" s="89"/>
      <c r="M553" s="89"/>
    </row>
    <row r="554" spans="1:13" x14ac:dyDescent="0.25">
      <c r="A554" s="191">
        <v>1199</v>
      </c>
      <c r="B554" s="89" t="s">
        <v>863</v>
      </c>
      <c r="C554" s="89" t="s">
        <v>265</v>
      </c>
      <c r="D554" s="89" t="s">
        <v>262</v>
      </c>
      <c r="E554" s="89" t="s">
        <v>336</v>
      </c>
      <c r="F554" s="89">
        <v>223</v>
      </c>
      <c r="G554" s="127">
        <v>0</v>
      </c>
      <c r="H554" s="127">
        <v>0.90526315789473688</v>
      </c>
      <c r="I554" s="127"/>
      <c r="J554" s="191">
        <v>1199</v>
      </c>
      <c r="K554" s="89"/>
      <c r="L554" s="89"/>
      <c r="M554" s="89"/>
    </row>
    <row r="555" spans="1:13" x14ac:dyDescent="0.25">
      <c r="A555" s="191">
        <v>1200</v>
      </c>
      <c r="B555" s="89" t="s">
        <v>266</v>
      </c>
      <c r="C555" s="89" t="s">
        <v>265</v>
      </c>
      <c r="D555" s="89" t="s">
        <v>262</v>
      </c>
      <c r="E555" s="89" t="s">
        <v>336</v>
      </c>
      <c r="F555" s="89">
        <v>276</v>
      </c>
      <c r="G555" s="127">
        <v>0.86343612334801767</v>
      </c>
      <c r="H555" s="127">
        <v>0</v>
      </c>
      <c r="I555" s="127"/>
      <c r="J555" s="191">
        <v>1200</v>
      </c>
      <c r="K555" s="89"/>
      <c r="L555" s="89"/>
      <c r="M555" s="89"/>
    </row>
    <row r="556" spans="1:13" x14ac:dyDescent="0.25">
      <c r="A556" s="191">
        <v>1202</v>
      </c>
      <c r="B556" s="89" t="s">
        <v>864</v>
      </c>
      <c r="C556" s="89" t="s">
        <v>265</v>
      </c>
      <c r="D556" s="89" t="s">
        <v>262</v>
      </c>
      <c r="E556" s="89" t="s">
        <v>336</v>
      </c>
      <c r="F556" s="89">
        <v>281</v>
      </c>
      <c r="G556" s="127">
        <v>0.86403508771929827</v>
      </c>
      <c r="H556" s="127">
        <v>0</v>
      </c>
      <c r="I556" s="127"/>
      <c r="J556" s="191">
        <v>1202</v>
      </c>
      <c r="K556" s="89"/>
      <c r="L556" s="89"/>
      <c r="M556" s="89"/>
    </row>
    <row r="557" spans="1:13" x14ac:dyDescent="0.25">
      <c r="A557" s="191">
        <v>1203</v>
      </c>
      <c r="B557" s="89" t="s">
        <v>293</v>
      </c>
      <c r="C557" s="89" t="s">
        <v>265</v>
      </c>
      <c r="D557" s="89" t="s">
        <v>262</v>
      </c>
      <c r="E557" s="89" t="s">
        <v>336</v>
      </c>
      <c r="F557" s="89">
        <v>245</v>
      </c>
      <c r="G557" s="127">
        <v>0.85167464114832536</v>
      </c>
      <c r="H557" s="127">
        <v>0</v>
      </c>
      <c r="I557" s="127"/>
      <c r="J557" s="191">
        <v>1203</v>
      </c>
      <c r="K557" s="89"/>
      <c r="L557" s="89"/>
      <c r="M557" s="89"/>
    </row>
    <row r="558" spans="1:13" x14ac:dyDescent="0.25">
      <c r="A558" s="191">
        <v>1204</v>
      </c>
      <c r="B558" s="89" t="s">
        <v>865</v>
      </c>
      <c r="C558" s="89" t="s">
        <v>265</v>
      </c>
      <c r="D558" s="89" t="s">
        <v>262</v>
      </c>
      <c r="E558" s="89" t="s">
        <v>336</v>
      </c>
      <c r="F558" s="89">
        <v>182</v>
      </c>
      <c r="G558" s="127">
        <v>0.90277777777777779</v>
      </c>
      <c r="H558" s="127">
        <v>0</v>
      </c>
      <c r="I558" s="127"/>
      <c r="J558" s="191">
        <v>1204</v>
      </c>
      <c r="K558" s="89"/>
      <c r="L558" s="89"/>
      <c r="M558" s="89"/>
    </row>
    <row r="559" spans="1:13" x14ac:dyDescent="0.25">
      <c r="A559" s="191">
        <v>1210</v>
      </c>
      <c r="B559" s="89" t="s">
        <v>617</v>
      </c>
      <c r="C559" s="89" t="s">
        <v>265</v>
      </c>
      <c r="D559" s="89" t="s">
        <v>262</v>
      </c>
      <c r="E559" s="89" t="s">
        <v>336</v>
      </c>
      <c r="F559" s="89">
        <v>261</v>
      </c>
      <c r="G559" s="127">
        <v>0.87179487179487181</v>
      </c>
      <c r="H559" s="127">
        <v>0</v>
      </c>
      <c r="I559" s="127"/>
      <c r="J559" s="191">
        <v>1210</v>
      </c>
      <c r="K559" s="89"/>
      <c r="L559" s="89"/>
      <c r="M559" s="89"/>
    </row>
    <row r="560" spans="1:13" x14ac:dyDescent="0.25">
      <c r="A560" s="191">
        <v>1211</v>
      </c>
      <c r="B560" s="89" t="s">
        <v>301</v>
      </c>
      <c r="C560" s="89" t="s">
        <v>265</v>
      </c>
      <c r="D560" s="89" t="s">
        <v>262</v>
      </c>
      <c r="E560" s="89" t="s">
        <v>336</v>
      </c>
      <c r="F560" s="89">
        <v>331</v>
      </c>
      <c r="G560" s="127">
        <v>0.87681159420289856</v>
      </c>
      <c r="H560" s="127">
        <v>0</v>
      </c>
      <c r="I560" s="127"/>
      <c r="J560" s="191">
        <v>1211</v>
      </c>
      <c r="K560" s="89"/>
      <c r="L560" s="89"/>
      <c r="M560" s="89"/>
    </row>
    <row r="561" spans="1:13" x14ac:dyDescent="0.25">
      <c r="A561" s="191">
        <v>1212</v>
      </c>
      <c r="B561" s="89" t="s">
        <v>866</v>
      </c>
      <c r="C561" s="89" t="s">
        <v>867</v>
      </c>
      <c r="D561" s="89" t="s">
        <v>262</v>
      </c>
      <c r="E561" s="89" t="s">
        <v>336</v>
      </c>
      <c r="F561" s="89">
        <v>66</v>
      </c>
      <c r="G561" s="127">
        <v>0.90384615384615385</v>
      </c>
      <c r="H561" s="127">
        <v>0</v>
      </c>
      <c r="I561" s="127"/>
      <c r="J561" s="191">
        <v>1212</v>
      </c>
      <c r="K561" s="89"/>
      <c r="L561" s="89"/>
      <c r="M561" s="89"/>
    </row>
    <row r="562" spans="1:13" x14ac:dyDescent="0.25">
      <c r="A562" s="191">
        <v>1233</v>
      </c>
      <c r="B562" s="89" t="s">
        <v>368</v>
      </c>
      <c r="C562" s="89" t="s">
        <v>868</v>
      </c>
      <c r="D562" s="89" t="s">
        <v>262</v>
      </c>
      <c r="E562" s="89" t="s">
        <v>336</v>
      </c>
      <c r="F562" s="89">
        <v>454</v>
      </c>
      <c r="G562" s="127">
        <v>0.89459459459459456</v>
      </c>
      <c r="H562" s="127">
        <v>0</v>
      </c>
      <c r="I562" s="127"/>
      <c r="J562" s="191">
        <v>1233</v>
      </c>
      <c r="K562" s="89"/>
      <c r="L562" s="89"/>
      <c r="M562" s="89"/>
    </row>
    <row r="563" spans="1:13" x14ac:dyDescent="0.25">
      <c r="A563" s="191">
        <v>1234</v>
      </c>
      <c r="B563" s="89" t="s">
        <v>869</v>
      </c>
      <c r="C563" s="89" t="s">
        <v>868</v>
      </c>
      <c r="D563" s="89" t="s">
        <v>262</v>
      </c>
      <c r="E563" s="89" t="s">
        <v>336</v>
      </c>
      <c r="F563" s="89">
        <v>218</v>
      </c>
      <c r="G563" s="127">
        <v>0.84536082474226804</v>
      </c>
      <c r="H563" s="127">
        <v>0</v>
      </c>
      <c r="I563" s="127"/>
      <c r="J563" s="191">
        <v>1234</v>
      </c>
      <c r="K563" s="89"/>
      <c r="L563" s="89"/>
      <c r="M563" s="89"/>
    </row>
    <row r="564" spans="1:13" x14ac:dyDescent="0.25">
      <c r="A564" s="191">
        <v>1235</v>
      </c>
      <c r="B564" s="89" t="s">
        <v>870</v>
      </c>
      <c r="C564" s="89" t="s">
        <v>868</v>
      </c>
      <c r="D564" s="89" t="s">
        <v>262</v>
      </c>
      <c r="E564" s="89" t="s">
        <v>336</v>
      </c>
      <c r="F564" s="89">
        <v>190</v>
      </c>
      <c r="G564" s="127">
        <v>0.91194968553459121</v>
      </c>
      <c r="H564" s="127">
        <v>0</v>
      </c>
      <c r="I564" s="127"/>
      <c r="J564" s="191">
        <v>1235</v>
      </c>
      <c r="K564" s="89"/>
      <c r="L564" s="89"/>
      <c r="M564" s="89"/>
    </row>
    <row r="565" spans="1:13" x14ac:dyDescent="0.25">
      <c r="A565" s="191">
        <v>1237</v>
      </c>
      <c r="B565" s="89" t="s">
        <v>871</v>
      </c>
      <c r="C565" s="89" t="s">
        <v>868</v>
      </c>
      <c r="D565" s="89" t="s">
        <v>262</v>
      </c>
      <c r="E565" s="89" t="s">
        <v>336</v>
      </c>
      <c r="F565" s="89">
        <v>4</v>
      </c>
      <c r="G565" s="127">
        <v>1</v>
      </c>
      <c r="H565" s="127">
        <v>0</v>
      </c>
      <c r="I565" s="127"/>
      <c r="J565" s="191">
        <v>1237</v>
      </c>
      <c r="K565" s="89"/>
      <c r="L565" s="89"/>
      <c r="M565" s="89"/>
    </row>
    <row r="566" spans="1:13" x14ac:dyDescent="0.25">
      <c r="A566" s="191">
        <v>1238</v>
      </c>
      <c r="B566" s="89" t="s">
        <v>872</v>
      </c>
      <c r="C566" s="89" t="s">
        <v>868</v>
      </c>
      <c r="D566" s="89" t="s">
        <v>262</v>
      </c>
      <c r="E566" s="89" t="s">
        <v>336</v>
      </c>
      <c r="F566" s="89">
        <v>57</v>
      </c>
      <c r="G566" s="127">
        <v>0.94230769230769229</v>
      </c>
      <c r="H566" s="127">
        <v>0</v>
      </c>
      <c r="I566" s="127"/>
      <c r="J566" s="191">
        <v>1238</v>
      </c>
      <c r="K566" s="89"/>
      <c r="L566" s="89"/>
      <c r="M566" s="89"/>
    </row>
    <row r="567" spans="1:13" x14ac:dyDescent="0.25">
      <c r="A567" s="191">
        <v>1239</v>
      </c>
      <c r="B567" s="89" t="s">
        <v>873</v>
      </c>
      <c r="C567" s="89" t="s">
        <v>868</v>
      </c>
      <c r="D567" s="89" t="s">
        <v>262</v>
      </c>
      <c r="E567" s="89" t="s">
        <v>336</v>
      </c>
      <c r="F567" s="89">
        <v>9</v>
      </c>
      <c r="G567" s="127">
        <v>0.8571428571428571</v>
      </c>
      <c r="H567" s="127">
        <v>0</v>
      </c>
      <c r="I567" s="127"/>
      <c r="J567" s="191">
        <v>1239</v>
      </c>
      <c r="K567" s="89"/>
      <c r="L567" s="89"/>
      <c r="M567" s="89"/>
    </row>
    <row r="568" spans="1:13" x14ac:dyDescent="0.25">
      <c r="A568" s="191">
        <v>1240</v>
      </c>
      <c r="B568" s="89" t="s">
        <v>874</v>
      </c>
      <c r="C568" s="89" t="s">
        <v>868</v>
      </c>
      <c r="D568" s="89" t="s">
        <v>262</v>
      </c>
      <c r="E568" s="89" t="s">
        <v>336</v>
      </c>
      <c r="F568" s="89">
        <v>50</v>
      </c>
      <c r="G568" s="127">
        <v>0.92307692307692313</v>
      </c>
      <c r="H568" s="127">
        <v>0</v>
      </c>
      <c r="I568" s="127"/>
      <c r="J568" s="191">
        <v>1240</v>
      </c>
      <c r="K568" s="89"/>
      <c r="L568" s="89"/>
      <c r="M568" s="89"/>
    </row>
    <row r="569" spans="1:13" x14ac:dyDescent="0.25">
      <c r="A569" s="191">
        <v>1243</v>
      </c>
      <c r="B569" s="89" t="s">
        <v>875</v>
      </c>
      <c r="C569" s="89" t="s">
        <v>868</v>
      </c>
      <c r="D569" s="89" t="s">
        <v>262</v>
      </c>
      <c r="E569" s="89" t="s">
        <v>336</v>
      </c>
      <c r="F569" s="89">
        <v>21</v>
      </c>
      <c r="G569" s="127">
        <v>1</v>
      </c>
      <c r="H569" s="127">
        <v>0</v>
      </c>
      <c r="I569" s="127"/>
      <c r="J569" s="191">
        <v>1243</v>
      </c>
      <c r="K569" s="89"/>
      <c r="L569" s="89"/>
      <c r="M569" s="89"/>
    </row>
    <row r="570" spans="1:13" x14ac:dyDescent="0.25">
      <c r="A570" s="191">
        <v>1244</v>
      </c>
      <c r="B570" s="89" t="s">
        <v>876</v>
      </c>
      <c r="C570" s="89" t="s">
        <v>868</v>
      </c>
      <c r="D570" s="89" t="s">
        <v>262</v>
      </c>
      <c r="E570" s="89" t="s">
        <v>336</v>
      </c>
      <c r="F570" s="89">
        <v>10</v>
      </c>
      <c r="G570" s="127">
        <v>1</v>
      </c>
      <c r="H570" s="127">
        <v>0</v>
      </c>
      <c r="I570" s="127"/>
      <c r="J570" s="191">
        <v>1244</v>
      </c>
      <c r="K570" s="89"/>
      <c r="L570" s="89"/>
      <c r="M570" s="89"/>
    </row>
    <row r="571" spans="1:13" x14ac:dyDescent="0.25">
      <c r="A571" s="191">
        <v>1245</v>
      </c>
      <c r="B571" s="89" t="s">
        <v>877</v>
      </c>
      <c r="C571" s="89" t="s">
        <v>868</v>
      </c>
      <c r="D571" s="89" t="s">
        <v>262</v>
      </c>
      <c r="E571" s="89" t="s">
        <v>336</v>
      </c>
      <c r="F571" s="89">
        <v>206</v>
      </c>
      <c r="G571" s="127">
        <v>0.86138613861386137</v>
      </c>
      <c r="H571" s="127">
        <v>0</v>
      </c>
      <c r="I571" s="127"/>
      <c r="J571" s="191">
        <v>1245</v>
      </c>
      <c r="K571" s="89"/>
      <c r="L571" s="89"/>
      <c r="M571" s="89"/>
    </row>
    <row r="572" spans="1:13" x14ac:dyDescent="0.25">
      <c r="A572" s="191">
        <v>1246</v>
      </c>
      <c r="B572" s="89" t="s">
        <v>878</v>
      </c>
      <c r="C572" s="89" t="s">
        <v>868</v>
      </c>
      <c r="D572" s="89" t="s">
        <v>262</v>
      </c>
      <c r="E572" s="89" t="s">
        <v>336</v>
      </c>
      <c r="F572" s="89">
        <v>216</v>
      </c>
      <c r="G572" s="127">
        <v>0.88648648648648654</v>
      </c>
      <c r="H572" s="127">
        <v>0</v>
      </c>
      <c r="I572" s="127"/>
      <c r="J572" s="191">
        <v>1246</v>
      </c>
      <c r="K572" s="89"/>
      <c r="L572" s="89"/>
      <c r="M572" s="89"/>
    </row>
    <row r="573" spans="1:13" x14ac:dyDescent="0.25">
      <c r="A573" s="191">
        <v>1247</v>
      </c>
      <c r="B573" s="89" t="s">
        <v>879</v>
      </c>
      <c r="C573" s="89" t="s">
        <v>880</v>
      </c>
      <c r="D573" s="89" t="s">
        <v>262</v>
      </c>
      <c r="E573" s="89" t="s">
        <v>336</v>
      </c>
      <c r="F573" s="89">
        <v>163</v>
      </c>
      <c r="G573" s="127">
        <v>0.9007633587786259</v>
      </c>
      <c r="H573" s="127">
        <v>0</v>
      </c>
      <c r="I573" s="127"/>
      <c r="J573" s="191">
        <v>1247</v>
      </c>
      <c r="K573" s="89"/>
      <c r="L573" s="89"/>
      <c r="M573" s="89"/>
    </row>
    <row r="574" spans="1:13" x14ac:dyDescent="0.25">
      <c r="A574" s="191">
        <v>1248</v>
      </c>
      <c r="B574" s="89" t="s">
        <v>881</v>
      </c>
      <c r="C574" s="89" t="s">
        <v>880</v>
      </c>
      <c r="D574" s="89" t="s">
        <v>262</v>
      </c>
      <c r="E574" s="89" t="s">
        <v>336</v>
      </c>
      <c r="F574" s="89">
        <v>306</v>
      </c>
      <c r="G574" s="127">
        <v>0.92640692640692646</v>
      </c>
      <c r="H574" s="127">
        <v>0</v>
      </c>
      <c r="I574" s="127"/>
      <c r="J574" s="191">
        <v>1248</v>
      </c>
      <c r="K574" s="89"/>
      <c r="L574" s="89"/>
      <c r="M574" s="89"/>
    </row>
    <row r="575" spans="1:13" x14ac:dyDescent="0.25">
      <c r="A575" s="191">
        <v>1249</v>
      </c>
      <c r="B575" s="89" t="s">
        <v>882</v>
      </c>
      <c r="C575" s="89" t="s">
        <v>880</v>
      </c>
      <c r="D575" s="89" t="s">
        <v>262</v>
      </c>
      <c r="E575" s="89" t="s">
        <v>336</v>
      </c>
      <c r="F575" s="89">
        <v>225</v>
      </c>
      <c r="G575" s="127">
        <v>0.89411764705882357</v>
      </c>
      <c r="H575" s="127">
        <v>0</v>
      </c>
      <c r="I575" s="127"/>
      <c r="J575" s="191">
        <v>1249</v>
      </c>
      <c r="K575" s="89"/>
      <c r="L575" s="89"/>
      <c r="M575" s="89"/>
    </row>
    <row r="576" spans="1:13" x14ac:dyDescent="0.25">
      <c r="A576" s="191">
        <v>1250</v>
      </c>
      <c r="B576" s="89" t="s">
        <v>883</v>
      </c>
      <c r="C576" s="89" t="s">
        <v>880</v>
      </c>
      <c r="D576" s="89" t="s">
        <v>262</v>
      </c>
      <c r="E576" s="89" t="s">
        <v>336</v>
      </c>
      <c r="F576" s="89">
        <v>119</v>
      </c>
      <c r="G576" s="127">
        <v>0.91262135922330101</v>
      </c>
      <c r="H576" s="127">
        <v>0</v>
      </c>
      <c r="I576" s="127"/>
      <c r="J576" s="191">
        <v>1250</v>
      </c>
      <c r="K576" s="89"/>
      <c r="L576" s="89"/>
      <c r="M576" s="89"/>
    </row>
    <row r="577" spans="1:13" x14ac:dyDescent="0.25">
      <c r="A577" s="191">
        <v>1251</v>
      </c>
      <c r="B577" s="89" t="s">
        <v>884</v>
      </c>
      <c r="C577" s="89" t="s">
        <v>880</v>
      </c>
      <c r="D577" s="89" t="s">
        <v>262</v>
      </c>
      <c r="E577" s="89" t="s">
        <v>336</v>
      </c>
      <c r="F577" s="89">
        <v>228</v>
      </c>
      <c r="G577" s="127">
        <v>0.82485875706214684</v>
      </c>
      <c r="H577" s="127">
        <v>0</v>
      </c>
      <c r="I577" s="127"/>
      <c r="J577" s="191">
        <v>1251</v>
      </c>
      <c r="K577" s="89"/>
      <c r="L577" s="89"/>
      <c r="M577" s="89"/>
    </row>
    <row r="578" spans="1:13" x14ac:dyDescent="0.25">
      <c r="A578" s="191">
        <v>1252</v>
      </c>
      <c r="B578" s="89" t="s">
        <v>885</v>
      </c>
      <c r="C578" s="89" t="s">
        <v>880</v>
      </c>
      <c r="D578" s="89" t="s">
        <v>262</v>
      </c>
      <c r="E578" s="89" t="s">
        <v>336</v>
      </c>
      <c r="F578" s="89">
        <v>66</v>
      </c>
      <c r="G578" s="127">
        <v>0.95652173913043481</v>
      </c>
      <c r="H578" s="127">
        <v>0</v>
      </c>
      <c r="I578" s="127"/>
      <c r="J578" s="191">
        <v>1252</v>
      </c>
      <c r="K578" s="89"/>
      <c r="L578" s="89"/>
      <c r="M578" s="89"/>
    </row>
    <row r="579" spans="1:13" x14ac:dyDescent="0.25">
      <c r="A579" s="191">
        <v>1257</v>
      </c>
      <c r="B579" s="89" t="s">
        <v>886</v>
      </c>
      <c r="C579" s="89" t="s">
        <v>887</v>
      </c>
      <c r="D579" s="89" t="s">
        <v>262</v>
      </c>
      <c r="E579" s="89" t="s">
        <v>336</v>
      </c>
      <c r="F579" s="89">
        <v>643</v>
      </c>
      <c r="G579" s="127">
        <v>0.89890109890109893</v>
      </c>
      <c r="H579" s="127">
        <v>0</v>
      </c>
      <c r="I579" s="127"/>
      <c r="J579" s="191">
        <v>1257</v>
      </c>
      <c r="K579" s="89"/>
      <c r="L579" s="89"/>
      <c r="M579" s="89"/>
    </row>
    <row r="580" spans="1:13" x14ac:dyDescent="0.25">
      <c r="A580" s="191">
        <v>1258</v>
      </c>
      <c r="B580" s="89" t="s">
        <v>888</v>
      </c>
      <c r="C580" s="89" t="s">
        <v>887</v>
      </c>
      <c r="D580" s="89" t="s">
        <v>262</v>
      </c>
      <c r="E580" s="89" t="s">
        <v>336</v>
      </c>
      <c r="F580" s="89">
        <v>165</v>
      </c>
      <c r="G580" s="127">
        <v>0.89430894308943087</v>
      </c>
      <c r="H580" s="127">
        <v>0</v>
      </c>
      <c r="I580" s="127"/>
      <c r="J580" s="191">
        <v>1258</v>
      </c>
      <c r="K580" s="89"/>
      <c r="L580" s="89"/>
      <c r="M580" s="89"/>
    </row>
    <row r="581" spans="1:13" x14ac:dyDescent="0.25">
      <c r="A581" s="191">
        <v>1259</v>
      </c>
      <c r="B581" s="89" t="s">
        <v>889</v>
      </c>
      <c r="C581" s="89" t="s">
        <v>887</v>
      </c>
      <c r="D581" s="89" t="s">
        <v>262</v>
      </c>
      <c r="E581" s="89" t="s">
        <v>336</v>
      </c>
      <c r="F581" s="89">
        <v>126</v>
      </c>
      <c r="G581" s="127">
        <v>0.89795918367346939</v>
      </c>
      <c r="H581" s="127">
        <v>0</v>
      </c>
      <c r="I581" s="127"/>
      <c r="J581" s="191">
        <v>1259</v>
      </c>
      <c r="K581" s="89"/>
      <c r="L581" s="89"/>
      <c r="M581" s="89"/>
    </row>
    <row r="582" spans="1:13" x14ac:dyDescent="0.25">
      <c r="A582" s="191">
        <v>1261</v>
      </c>
      <c r="B582" s="89" t="s">
        <v>890</v>
      </c>
      <c r="C582" s="89" t="s">
        <v>867</v>
      </c>
      <c r="D582" s="89" t="s">
        <v>262</v>
      </c>
      <c r="E582" s="89" t="s">
        <v>336</v>
      </c>
      <c r="F582" s="89">
        <v>204</v>
      </c>
      <c r="G582" s="127">
        <v>0.9375</v>
      </c>
      <c r="H582" s="127">
        <v>0</v>
      </c>
      <c r="I582" s="127"/>
      <c r="J582" s="191">
        <v>1261</v>
      </c>
      <c r="K582" s="89"/>
      <c r="L582" s="89"/>
      <c r="M582" s="89"/>
    </row>
    <row r="583" spans="1:13" x14ac:dyDescent="0.25">
      <c r="A583" s="191">
        <v>1262</v>
      </c>
      <c r="B583" s="89" t="s">
        <v>891</v>
      </c>
      <c r="C583" s="89" t="s">
        <v>867</v>
      </c>
      <c r="D583" s="89" t="s">
        <v>262</v>
      </c>
      <c r="E583" s="89" t="s">
        <v>630</v>
      </c>
      <c r="F583" s="129">
        <v>1146</v>
      </c>
      <c r="G583" s="127">
        <v>0</v>
      </c>
      <c r="H583" s="127">
        <v>0.8845188284518829</v>
      </c>
      <c r="I583" s="127"/>
      <c r="J583" s="191">
        <v>1262</v>
      </c>
      <c r="K583" s="89"/>
      <c r="L583" s="89"/>
      <c r="M583" s="89"/>
    </row>
    <row r="584" spans="1:13" x14ac:dyDescent="0.25">
      <c r="A584" s="191">
        <v>1263</v>
      </c>
      <c r="B584" s="89" t="s">
        <v>892</v>
      </c>
      <c r="C584" s="89" t="s">
        <v>867</v>
      </c>
      <c r="D584" s="89" t="s">
        <v>262</v>
      </c>
      <c r="E584" s="89" t="s">
        <v>336</v>
      </c>
      <c r="F584" s="89">
        <v>643</v>
      </c>
      <c r="G584" s="127">
        <v>0.88955223880597012</v>
      </c>
      <c r="H584" s="127">
        <v>0</v>
      </c>
      <c r="I584" s="127"/>
      <c r="J584" s="191">
        <v>1263</v>
      </c>
      <c r="K584" s="89"/>
      <c r="L584" s="89"/>
      <c r="M584" s="89"/>
    </row>
    <row r="585" spans="1:13" x14ac:dyDescent="0.25">
      <c r="A585" s="191">
        <v>1264</v>
      </c>
      <c r="B585" s="89" t="s">
        <v>893</v>
      </c>
      <c r="C585" s="89" t="s">
        <v>867</v>
      </c>
      <c r="D585" s="89" t="s">
        <v>262</v>
      </c>
      <c r="E585" s="89" t="s">
        <v>336</v>
      </c>
      <c r="F585" s="89">
        <v>328</v>
      </c>
      <c r="G585" s="127">
        <v>0.80952380952380953</v>
      </c>
      <c r="H585" s="127">
        <v>0</v>
      </c>
      <c r="I585" s="127"/>
      <c r="J585" s="191">
        <v>1264</v>
      </c>
      <c r="K585" s="89"/>
      <c r="L585" s="89"/>
      <c r="M585" s="89"/>
    </row>
    <row r="586" spans="1:13" x14ac:dyDescent="0.25">
      <c r="A586" s="191">
        <v>1265</v>
      </c>
      <c r="B586" s="89" t="s">
        <v>894</v>
      </c>
      <c r="C586" s="89" t="s">
        <v>867</v>
      </c>
      <c r="D586" s="89" t="s">
        <v>262</v>
      </c>
      <c r="E586" s="89" t="s">
        <v>336</v>
      </c>
      <c r="F586" s="89">
        <v>250</v>
      </c>
      <c r="G586" s="127">
        <v>0.9441624365482234</v>
      </c>
      <c r="H586" s="127">
        <v>0</v>
      </c>
      <c r="I586" s="127"/>
      <c r="J586" s="191">
        <v>1265</v>
      </c>
      <c r="K586" s="89"/>
      <c r="L586" s="89"/>
      <c r="M586" s="89"/>
    </row>
    <row r="587" spans="1:13" x14ac:dyDescent="0.25">
      <c r="A587" s="191">
        <v>1266</v>
      </c>
      <c r="B587" s="89" t="s">
        <v>895</v>
      </c>
      <c r="C587" s="89" t="s">
        <v>867</v>
      </c>
      <c r="D587" s="89" t="s">
        <v>262</v>
      </c>
      <c r="E587" s="89" t="s">
        <v>336</v>
      </c>
      <c r="F587" s="89">
        <v>103</v>
      </c>
      <c r="G587" s="127">
        <v>0.89610389610389607</v>
      </c>
      <c r="H587" s="127">
        <v>0</v>
      </c>
      <c r="I587" s="127"/>
      <c r="J587" s="191">
        <v>1266</v>
      </c>
      <c r="K587" s="89"/>
      <c r="L587" s="89"/>
      <c r="M587" s="89"/>
    </row>
    <row r="588" spans="1:13" x14ac:dyDescent="0.25">
      <c r="A588" s="191">
        <v>1268</v>
      </c>
      <c r="B588" s="89" t="s">
        <v>896</v>
      </c>
      <c r="C588" s="89" t="s">
        <v>867</v>
      </c>
      <c r="D588" s="89" t="s">
        <v>262</v>
      </c>
      <c r="E588" s="89" t="s">
        <v>336</v>
      </c>
      <c r="F588" s="129">
        <v>1004</v>
      </c>
      <c r="G588" s="127">
        <v>0.86304128902316213</v>
      </c>
      <c r="H588" s="127">
        <v>0</v>
      </c>
      <c r="I588" s="127"/>
      <c r="J588" s="191">
        <v>1268</v>
      </c>
      <c r="K588" s="89"/>
      <c r="L588" s="89"/>
      <c r="M588" s="89"/>
    </row>
    <row r="589" spans="1:13" x14ac:dyDescent="0.25">
      <c r="A589" s="191">
        <v>1269</v>
      </c>
      <c r="B589" s="89" t="s">
        <v>897</v>
      </c>
      <c r="C589" s="89" t="s">
        <v>867</v>
      </c>
      <c r="D589" s="89" t="s">
        <v>262</v>
      </c>
      <c r="E589" s="89" t="s">
        <v>336</v>
      </c>
      <c r="F589" s="89">
        <v>279</v>
      </c>
      <c r="G589" s="127">
        <v>0.89626556016597514</v>
      </c>
      <c r="H589" s="127">
        <v>0</v>
      </c>
      <c r="I589" s="127"/>
      <c r="J589" s="191">
        <v>1269</v>
      </c>
      <c r="K589" s="89"/>
      <c r="L589" s="89"/>
      <c r="M589" s="89"/>
    </row>
    <row r="590" spans="1:13" x14ac:dyDescent="0.25">
      <c r="A590" s="191">
        <v>1271</v>
      </c>
      <c r="B590" s="89" t="s">
        <v>898</v>
      </c>
      <c r="C590" s="89" t="s">
        <v>867</v>
      </c>
      <c r="D590" s="89" t="s">
        <v>262</v>
      </c>
      <c r="E590" s="89" t="s">
        <v>336</v>
      </c>
      <c r="F590" s="89">
        <v>345</v>
      </c>
      <c r="G590" s="127">
        <v>0.89597315436241609</v>
      </c>
      <c r="H590" s="127">
        <v>0</v>
      </c>
      <c r="I590" s="127"/>
      <c r="J590" s="191">
        <v>1271</v>
      </c>
      <c r="K590" s="89"/>
      <c r="L590" s="89"/>
      <c r="M590" s="89"/>
    </row>
    <row r="591" spans="1:13" x14ac:dyDescent="0.25">
      <c r="A591" s="191">
        <v>1273</v>
      </c>
      <c r="B591" s="89" t="s">
        <v>540</v>
      </c>
      <c r="C591" s="89" t="s">
        <v>867</v>
      </c>
      <c r="D591" s="89" t="s">
        <v>262</v>
      </c>
      <c r="E591" s="89" t="s">
        <v>336</v>
      </c>
      <c r="F591" s="89">
        <v>47</v>
      </c>
      <c r="G591" s="127">
        <v>0.92307692307692313</v>
      </c>
      <c r="H591" s="127">
        <v>0</v>
      </c>
      <c r="I591" s="127"/>
      <c r="J591" s="191">
        <v>1273</v>
      </c>
      <c r="K591" s="89"/>
      <c r="L591" s="89"/>
      <c r="M591" s="89"/>
    </row>
    <row r="592" spans="1:13" x14ac:dyDescent="0.25">
      <c r="A592" s="191">
        <v>1274</v>
      </c>
      <c r="B592" s="89" t="s">
        <v>899</v>
      </c>
      <c r="C592" s="89" t="s">
        <v>867</v>
      </c>
      <c r="D592" s="89" t="s">
        <v>262</v>
      </c>
      <c r="E592" s="89" t="s">
        <v>336</v>
      </c>
      <c r="F592" s="89">
        <v>199</v>
      </c>
      <c r="G592" s="127">
        <v>0.93413173652694614</v>
      </c>
      <c r="H592" s="127">
        <v>0</v>
      </c>
      <c r="I592" s="127"/>
      <c r="J592" s="191">
        <v>1274</v>
      </c>
      <c r="K592" s="89"/>
      <c r="L592" s="89"/>
      <c r="M592" s="89"/>
    </row>
    <row r="593" spans="1:13" x14ac:dyDescent="0.25">
      <c r="A593" s="191">
        <v>1275</v>
      </c>
      <c r="B593" s="89" t="s">
        <v>900</v>
      </c>
      <c r="C593" s="89" t="s">
        <v>867</v>
      </c>
      <c r="D593" s="89" t="s">
        <v>262</v>
      </c>
      <c r="E593" s="89" t="s">
        <v>336</v>
      </c>
      <c r="F593" s="89">
        <v>247</v>
      </c>
      <c r="G593" s="127">
        <v>0.9</v>
      </c>
      <c r="H593" s="127">
        <v>0</v>
      </c>
      <c r="I593" s="127"/>
      <c r="J593" s="191">
        <v>1275</v>
      </c>
      <c r="K593" s="89"/>
      <c r="L593" s="89"/>
      <c r="M593" s="89"/>
    </row>
    <row r="594" spans="1:13" x14ac:dyDescent="0.25">
      <c r="A594" s="191">
        <v>1276</v>
      </c>
      <c r="B594" s="89" t="s">
        <v>901</v>
      </c>
      <c r="C594" s="89" t="s">
        <v>867</v>
      </c>
      <c r="D594" s="89" t="s">
        <v>262</v>
      </c>
      <c r="E594" s="89" t="s">
        <v>336</v>
      </c>
      <c r="F594" s="89">
        <v>117</v>
      </c>
      <c r="G594" s="127">
        <v>0</v>
      </c>
      <c r="H594" s="127">
        <v>0</v>
      </c>
      <c r="I594" s="128">
        <v>0.83414668153931959</v>
      </c>
      <c r="J594" s="191">
        <v>1276</v>
      </c>
      <c r="K594" s="89"/>
      <c r="L594" s="89"/>
      <c r="M594" s="89"/>
    </row>
    <row r="595" spans="1:13" x14ac:dyDescent="0.25">
      <c r="A595" s="191">
        <v>1279</v>
      </c>
      <c r="B595" s="89" t="s">
        <v>902</v>
      </c>
      <c r="C595" s="89" t="s">
        <v>867</v>
      </c>
      <c r="D595" s="89" t="s">
        <v>262</v>
      </c>
      <c r="E595" s="89" t="s">
        <v>336</v>
      </c>
      <c r="F595" s="89">
        <v>204</v>
      </c>
      <c r="G595" s="127">
        <v>0.94472361809045224</v>
      </c>
      <c r="H595" s="127">
        <v>0</v>
      </c>
      <c r="I595" s="127"/>
      <c r="J595" s="191">
        <v>1279</v>
      </c>
      <c r="K595" s="89"/>
      <c r="L595" s="89"/>
      <c r="M595" s="89"/>
    </row>
    <row r="596" spans="1:13" x14ac:dyDescent="0.25">
      <c r="A596" s="191">
        <v>1280</v>
      </c>
      <c r="B596" s="89" t="s">
        <v>903</v>
      </c>
      <c r="C596" s="89" t="s">
        <v>867</v>
      </c>
      <c r="D596" s="89" t="s">
        <v>262</v>
      </c>
      <c r="E596" s="89" t="s">
        <v>336</v>
      </c>
      <c r="F596" s="89">
        <v>156</v>
      </c>
      <c r="G596" s="127">
        <v>0.97333333333333338</v>
      </c>
      <c r="H596" s="127">
        <v>0</v>
      </c>
      <c r="I596" s="127"/>
      <c r="J596" s="191">
        <v>1280</v>
      </c>
      <c r="K596" s="89"/>
      <c r="L596" s="89"/>
      <c r="M596" s="89"/>
    </row>
    <row r="597" spans="1:13" x14ac:dyDescent="0.25">
      <c r="A597" s="191">
        <v>1281</v>
      </c>
      <c r="B597" s="89" t="s">
        <v>904</v>
      </c>
      <c r="C597" s="89" t="s">
        <v>867</v>
      </c>
      <c r="D597" s="89" t="s">
        <v>262</v>
      </c>
      <c r="E597" s="89" t="s">
        <v>336</v>
      </c>
      <c r="F597" s="89">
        <v>182</v>
      </c>
      <c r="G597" s="127">
        <v>0.82692307692307687</v>
      </c>
      <c r="H597" s="127">
        <v>0</v>
      </c>
      <c r="I597" s="127"/>
      <c r="J597" s="191">
        <v>1281</v>
      </c>
      <c r="K597" s="89"/>
      <c r="L597" s="89"/>
      <c r="M597" s="89"/>
    </row>
    <row r="598" spans="1:13" x14ac:dyDescent="0.25">
      <c r="A598" s="191">
        <v>1282</v>
      </c>
      <c r="B598" s="89" t="s">
        <v>905</v>
      </c>
      <c r="C598" s="89" t="s">
        <v>867</v>
      </c>
      <c r="D598" s="89" t="s">
        <v>262</v>
      </c>
      <c r="E598" s="89" t="s">
        <v>336</v>
      </c>
      <c r="F598" s="89">
        <v>119</v>
      </c>
      <c r="G598" s="127">
        <v>0.95454545454545459</v>
      </c>
      <c r="H598" s="127">
        <v>0</v>
      </c>
      <c r="I598" s="127"/>
      <c r="J598" s="191">
        <v>1282</v>
      </c>
      <c r="K598" s="89"/>
      <c r="L598" s="89"/>
      <c r="M598" s="89"/>
    </row>
    <row r="599" spans="1:13" x14ac:dyDescent="0.25">
      <c r="A599" s="191">
        <v>1283</v>
      </c>
      <c r="B599" s="89" t="s">
        <v>906</v>
      </c>
      <c r="C599" s="89" t="s">
        <v>867</v>
      </c>
      <c r="D599" s="89" t="s">
        <v>262</v>
      </c>
      <c r="E599" s="89" t="s">
        <v>336</v>
      </c>
      <c r="F599" s="89">
        <v>88</v>
      </c>
      <c r="G599" s="127">
        <v>0.92553191489361697</v>
      </c>
      <c r="H599" s="127">
        <v>0</v>
      </c>
      <c r="I599" s="127"/>
      <c r="J599" s="191">
        <v>1283</v>
      </c>
      <c r="K599" s="89"/>
      <c r="L599" s="89"/>
      <c r="M599" s="89"/>
    </row>
    <row r="600" spans="1:13" x14ac:dyDescent="0.25">
      <c r="A600" s="191">
        <v>1285</v>
      </c>
      <c r="B600" s="89" t="s">
        <v>907</v>
      </c>
      <c r="C600" s="89" t="s">
        <v>867</v>
      </c>
      <c r="D600" s="89" t="s">
        <v>262</v>
      </c>
      <c r="E600" s="89" t="s">
        <v>336</v>
      </c>
      <c r="F600" s="89">
        <v>131</v>
      </c>
      <c r="G600" s="127">
        <v>0.85087719298245612</v>
      </c>
      <c r="H600" s="127">
        <v>0</v>
      </c>
      <c r="I600" s="127"/>
      <c r="J600" s="191">
        <v>1285</v>
      </c>
      <c r="K600" s="89"/>
      <c r="L600" s="89"/>
      <c r="M600" s="89"/>
    </row>
    <row r="601" spans="1:13" x14ac:dyDescent="0.25">
      <c r="A601" s="191">
        <v>1286</v>
      </c>
      <c r="B601" s="89" t="s">
        <v>908</v>
      </c>
      <c r="C601" s="89" t="s">
        <v>867</v>
      </c>
      <c r="D601" s="89" t="s">
        <v>262</v>
      </c>
      <c r="E601" s="89" t="s">
        <v>336</v>
      </c>
      <c r="F601" s="89">
        <v>145</v>
      </c>
      <c r="G601" s="127">
        <v>0.86330935251798557</v>
      </c>
      <c r="H601" s="127">
        <v>0</v>
      </c>
      <c r="I601" s="127"/>
      <c r="J601" s="191">
        <v>1286</v>
      </c>
      <c r="K601" s="89"/>
      <c r="L601" s="89"/>
      <c r="M601" s="89"/>
    </row>
    <row r="602" spans="1:13" x14ac:dyDescent="0.25">
      <c r="A602" s="191">
        <v>1287</v>
      </c>
      <c r="B602" s="89" t="s">
        <v>909</v>
      </c>
      <c r="C602" s="89" t="s">
        <v>867</v>
      </c>
      <c r="D602" s="89" t="s">
        <v>262</v>
      </c>
      <c r="E602" s="89" t="s">
        <v>336</v>
      </c>
      <c r="F602" s="89">
        <v>132</v>
      </c>
      <c r="G602" s="127">
        <v>0.90350877192982459</v>
      </c>
      <c r="H602" s="127">
        <v>0</v>
      </c>
      <c r="I602" s="127"/>
      <c r="J602" s="191">
        <v>1287</v>
      </c>
      <c r="K602" s="89"/>
      <c r="L602" s="89"/>
      <c r="M602" s="89"/>
    </row>
    <row r="603" spans="1:13" x14ac:dyDescent="0.25">
      <c r="A603" s="191">
        <v>1300</v>
      </c>
      <c r="B603" s="89" t="s">
        <v>910</v>
      </c>
      <c r="C603" s="89" t="s">
        <v>867</v>
      </c>
      <c r="D603" s="89" t="s">
        <v>262</v>
      </c>
      <c r="E603" s="89" t="s">
        <v>630</v>
      </c>
      <c r="F603" s="89">
        <v>474</v>
      </c>
      <c r="G603" s="127">
        <v>0</v>
      </c>
      <c r="H603" s="127">
        <v>0.93865030674846628</v>
      </c>
      <c r="I603" s="127"/>
      <c r="J603" s="191">
        <v>1300</v>
      </c>
      <c r="K603" s="89"/>
      <c r="L603" s="89"/>
      <c r="M603" s="89"/>
    </row>
    <row r="604" spans="1:13" x14ac:dyDescent="0.25">
      <c r="A604" s="191">
        <v>1301</v>
      </c>
      <c r="B604" s="89" t="s">
        <v>911</v>
      </c>
      <c r="C604" s="89" t="s">
        <v>912</v>
      </c>
      <c r="D604" s="89" t="s">
        <v>262</v>
      </c>
      <c r="E604" s="89" t="s">
        <v>336</v>
      </c>
      <c r="F604" s="89">
        <v>339</v>
      </c>
      <c r="G604" s="127">
        <v>0.95375722543352603</v>
      </c>
      <c r="H604" s="127">
        <v>0</v>
      </c>
      <c r="I604" s="127"/>
      <c r="J604" s="191">
        <v>1301</v>
      </c>
      <c r="K604" s="89"/>
      <c r="L604" s="89"/>
      <c r="M604" s="89"/>
    </row>
    <row r="605" spans="1:13" x14ac:dyDescent="0.25">
      <c r="A605" s="191">
        <v>1302</v>
      </c>
      <c r="B605" s="89" t="s">
        <v>913</v>
      </c>
      <c r="C605" s="89" t="s">
        <v>912</v>
      </c>
      <c r="D605" s="89" t="s">
        <v>262</v>
      </c>
      <c r="E605" s="89" t="s">
        <v>336</v>
      </c>
      <c r="F605" s="89">
        <v>220</v>
      </c>
      <c r="G605" s="127">
        <v>0.91129032258064513</v>
      </c>
      <c r="H605" s="127">
        <v>0</v>
      </c>
      <c r="I605" s="127"/>
      <c r="J605" s="191">
        <v>1302</v>
      </c>
      <c r="K605" s="89"/>
      <c r="L605" s="89"/>
      <c r="M605" s="89"/>
    </row>
    <row r="606" spans="1:13" x14ac:dyDescent="0.25">
      <c r="A606" s="191">
        <v>1304</v>
      </c>
      <c r="B606" s="89" t="s">
        <v>914</v>
      </c>
      <c r="C606" s="89" t="s">
        <v>912</v>
      </c>
      <c r="D606" s="89" t="s">
        <v>262</v>
      </c>
      <c r="E606" s="89" t="s">
        <v>336</v>
      </c>
      <c r="F606" s="89">
        <v>102</v>
      </c>
      <c r="G606" s="127">
        <v>0.97333333333333338</v>
      </c>
      <c r="H606" s="127">
        <v>0</v>
      </c>
      <c r="I606" s="127"/>
      <c r="J606" s="191">
        <v>1304</v>
      </c>
      <c r="K606" s="89"/>
      <c r="L606" s="89"/>
      <c r="M606" s="89"/>
    </row>
    <row r="607" spans="1:13" x14ac:dyDescent="0.25">
      <c r="A607" s="191">
        <v>1305</v>
      </c>
      <c r="B607" s="89" t="s">
        <v>915</v>
      </c>
      <c r="C607" s="89" t="s">
        <v>912</v>
      </c>
      <c r="D607" s="89" t="s">
        <v>262</v>
      </c>
      <c r="E607" s="89" t="s">
        <v>336</v>
      </c>
      <c r="F607" s="89">
        <v>139</v>
      </c>
      <c r="G607" s="127">
        <v>0.92660550458715596</v>
      </c>
      <c r="H607" s="127">
        <v>0</v>
      </c>
      <c r="I607" s="127"/>
      <c r="J607" s="191">
        <v>1305</v>
      </c>
      <c r="K607" s="89"/>
      <c r="L607" s="89"/>
      <c r="M607" s="89"/>
    </row>
    <row r="608" spans="1:13" x14ac:dyDescent="0.25">
      <c r="A608" s="191">
        <v>1307</v>
      </c>
      <c r="B608" s="89" t="s">
        <v>916</v>
      </c>
      <c r="C608" s="89" t="s">
        <v>912</v>
      </c>
      <c r="D608" s="89" t="s">
        <v>262</v>
      </c>
      <c r="E608" s="89" t="s">
        <v>336</v>
      </c>
      <c r="F608" s="89">
        <v>152</v>
      </c>
      <c r="G608" s="127">
        <v>0.90400000000000003</v>
      </c>
      <c r="H608" s="127">
        <v>0</v>
      </c>
      <c r="I608" s="127"/>
      <c r="J608" s="191">
        <v>1307</v>
      </c>
      <c r="K608" s="89"/>
      <c r="L608" s="89"/>
      <c r="M608" s="89"/>
    </row>
    <row r="609" spans="1:13" x14ac:dyDescent="0.25">
      <c r="A609" s="191">
        <v>1308</v>
      </c>
      <c r="B609" s="89" t="s">
        <v>917</v>
      </c>
      <c r="C609" s="89" t="s">
        <v>912</v>
      </c>
      <c r="D609" s="89" t="s">
        <v>262</v>
      </c>
      <c r="E609" s="89" t="s">
        <v>336</v>
      </c>
      <c r="F609" s="89">
        <v>37</v>
      </c>
      <c r="G609" s="127">
        <v>0.9642857142857143</v>
      </c>
      <c r="H609" s="127">
        <v>0</v>
      </c>
      <c r="I609" s="127"/>
      <c r="J609" s="191">
        <v>1308</v>
      </c>
      <c r="K609" s="89"/>
      <c r="L609" s="89"/>
      <c r="M609" s="89"/>
    </row>
    <row r="610" spans="1:13" x14ac:dyDescent="0.25">
      <c r="A610" s="191">
        <v>1309</v>
      </c>
      <c r="B610" s="89" t="s">
        <v>918</v>
      </c>
      <c r="C610" s="89" t="s">
        <v>912</v>
      </c>
      <c r="D610" s="89" t="s">
        <v>262</v>
      </c>
      <c r="E610" s="89" t="s">
        <v>336</v>
      </c>
      <c r="F610" s="89">
        <v>48</v>
      </c>
      <c r="G610" s="127">
        <v>1</v>
      </c>
      <c r="H610" s="127">
        <v>0</v>
      </c>
      <c r="I610" s="127"/>
      <c r="J610" s="191">
        <v>1309</v>
      </c>
      <c r="K610" s="89"/>
      <c r="L610" s="89"/>
      <c r="M610" s="89"/>
    </row>
    <row r="611" spans="1:13" x14ac:dyDescent="0.25">
      <c r="A611" s="191">
        <v>1310</v>
      </c>
      <c r="B611" s="89" t="s">
        <v>919</v>
      </c>
      <c r="C611" s="89" t="s">
        <v>912</v>
      </c>
      <c r="D611" s="89" t="s">
        <v>262</v>
      </c>
      <c r="E611" s="89" t="s">
        <v>336</v>
      </c>
      <c r="F611" s="89">
        <v>71</v>
      </c>
      <c r="G611" s="127">
        <v>0.98360655737704916</v>
      </c>
      <c r="H611" s="127">
        <v>0</v>
      </c>
      <c r="I611" s="127"/>
      <c r="J611" s="191">
        <v>1310</v>
      </c>
      <c r="K611" s="89"/>
      <c r="L611" s="89"/>
      <c r="M611" s="89"/>
    </row>
    <row r="612" spans="1:13" x14ac:dyDescent="0.25">
      <c r="A612" s="191">
        <v>1312</v>
      </c>
      <c r="B612" s="89" t="s">
        <v>920</v>
      </c>
      <c r="C612" s="89" t="s">
        <v>912</v>
      </c>
      <c r="D612" s="89" t="s">
        <v>262</v>
      </c>
      <c r="E612" s="89" t="s">
        <v>336</v>
      </c>
      <c r="F612" s="89">
        <v>103</v>
      </c>
      <c r="G612" s="127">
        <v>0.96153846153846156</v>
      </c>
      <c r="H612" s="127">
        <v>0</v>
      </c>
      <c r="I612" s="127"/>
      <c r="J612" s="191">
        <v>1312</v>
      </c>
      <c r="K612" s="89"/>
      <c r="L612" s="89"/>
      <c r="M612" s="89"/>
    </row>
    <row r="613" spans="1:13" x14ac:dyDescent="0.25">
      <c r="A613" s="191">
        <v>1313</v>
      </c>
      <c r="B613" s="89" t="s">
        <v>921</v>
      </c>
      <c r="C613" s="89" t="s">
        <v>912</v>
      </c>
      <c r="D613" s="89" t="s">
        <v>262</v>
      </c>
      <c r="E613" s="89" t="s">
        <v>336</v>
      </c>
      <c r="F613" s="89">
        <v>94</v>
      </c>
      <c r="G613" s="127">
        <v>0.96341463414634143</v>
      </c>
      <c r="H613" s="127">
        <v>0</v>
      </c>
      <c r="I613" s="127"/>
      <c r="J613" s="191">
        <v>1313</v>
      </c>
      <c r="K613" s="89"/>
      <c r="L613" s="89"/>
      <c r="M613" s="89"/>
    </row>
    <row r="614" spans="1:13" x14ac:dyDescent="0.25">
      <c r="A614" s="191">
        <v>1318</v>
      </c>
      <c r="B614" s="89" t="s">
        <v>922</v>
      </c>
      <c r="C614" s="89" t="s">
        <v>923</v>
      </c>
      <c r="D614" s="89" t="s">
        <v>262</v>
      </c>
      <c r="E614" s="89" t="s">
        <v>336</v>
      </c>
      <c r="F614" s="89">
        <v>407</v>
      </c>
      <c r="G614" s="127">
        <v>0.91637630662020908</v>
      </c>
      <c r="H614" s="127">
        <v>0</v>
      </c>
      <c r="I614" s="127"/>
      <c r="J614" s="191">
        <v>1318</v>
      </c>
      <c r="K614" s="89"/>
      <c r="L614" s="89"/>
      <c r="M614" s="89"/>
    </row>
    <row r="615" spans="1:13" x14ac:dyDescent="0.25">
      <c r="A615" s="191">
        <v>1319</v>
      </c>
      <c r="B615" s="89" t="s">
        <v>924</v>
      </c>
      <c r="C615" s="89" t="s">
        <v>923</v>
      </c>
      <c r="D615" s="89" t="s">
        <v>262</v>
      </c>
      <c r="E615" s="89" t="s">
        <v>336</v>
      </c>
      <c r="F615" s="89">
        <v>29</v>
      </c>
      <c r="G615" s="127">
        <v>0</v>
      </c>
      <c r="H615" s="127">
        <v>0</v>
      </c>
      <c r="I615" s="128">
        <v>0.90072388831437433</v>
      </c>
      <c r="J615" s="191">
        <v>1319</v>
      </c>
      <c r="K615" s="89"/>
      <c r="L615" s="89"/>
      <c r="M615" s="89"/>
    </row>
    <row r="616" spans="1:13" x14ac:dyDescent="0.25">
      <c r="A616" s="191">
        <v>1321</v>
      </c>
      <c r="B616" s="89" t="s">
        <v>925</v>
      </c>
      <c r="C616" s="89" t="s">
        <v>923</v>
      </c>
      <c r="D616" s="89" t="s">
        <v>262</v>
      </c>
      <c r="E616" s="89" t="s">
        <v>336</v>
      </c>
      <c r="F616" s="89">
        <v>175</v>
      </c>
      <c r="G616" s="127">
        <v>0.91851851851851851</v>
      </c>
      <c r="H616" s="127">
        <v>0</v>
      </c>
      <c r="I616" s="127"/>
      <c r="J616" s="191">
        <v>1321</v>
      </c>
      <c r="K616" s="89"/>
      <c r="L616" s="89"/>
      <c r="M616" s="89"/>
    </row>
    <row r="617" spans="1:13" x14ac:dyDescent="0.25">
      <c r="A617" s="191">
        <v>1322</v>
      </c>
      <c r="B617" s="89" t="s">
        <v>926</v>
      </c>
      <c r="C617" s="89" t="s">
        <v>923</v>
      </c>
      <c r="D617" s="89" t="s">
        <v>262</v>
      </c>
      <c r="E617" s="89" t="s">
        <v>336</v>
      </c>
      <c r="F617" s="89">
        <v>39</v>
      </c>
      <c r="G617" s="127">
        <v>0.94444444444444442</v>
      </c>
      <c r="H617" s="127">
        <v>0</v>
      </c>
      <c r="I617" s="127"/>
      <c r="J617" s="191">
        <v>1322</v>
      </c>
      <c r="K617" s="89"/>
      <c r="L617" s="89"/>
      <c r="M617" s="89"/>
    </row>
    <row r="618" spans="1:13" x14ac:dyDescent="0.25">
      <c r="A618" s="191">
        <v>1323</v>
      </c>
      <c r="B618" s="89" t="s">
        <v>927</v>
      </c>
      <c r="C618" s="89" t="s">
        <v>923</v>
      </c>
      <c r="D618" s="89" t="s">
        <v>262</v>
      </c>
      <c r="E618" s="89" t="s">
        <v>336</v>
      </c>
      <c r="F618" s="89">
        <v>98</v>
      </c>
      <c r="G618" s="127">
        <v>0.89855072463768115</v>
      </c>
      <c r="H618" s="127">
        <v>0</v>
      </c>
      <c r="I618" s="127"/>
      <c r="J618" s="191">
        <v>1323</v>
      </c>
      <c r="K618" s="89"/>
      <c r="L618" s="89"/>
      <c r="M618" s="89"/>
    </row>
    <row r="619" spans="1:13" x14ac:dyDescent="0.25">
      <c r="A619" s="191">
        <v>1325</v>
      </c>
      <c r="B619" s="89" t="s">
        <v>928</v>
      </c>
      <c r="C619" s="89" t="s">
        <v>923</v>
      </c>
      <c r="D619" s="89" t="s">
        <v>262</v>
      </c>
      <c r="E619" s="89" t="s">
        <v>336</v>
      </c>
      <c r="F619" s="89">
        <v>64</v>
      </c>
      <c r="G619" s="127">
        <v>0.88</v>
      </c>
      <c r="H619" s="127">
        <v>0</v>
      </c>
      <c r="I619" s="127"/>
      <c r="J619" s="191">
        <v>1325</v>
      </c>
      <c r="K619" s="89"/>
      <c r="L619" s="89"/>
      <c r="M619" s="89"/>
    </row>
    <row r="620" spans="1:13" x14ac:dyDescent="0.25">
      <c r="A620" s="191">
        <v>1326</v>
      </c>
      <c r="B620" s="89" t="s">
        <v>929</v>
      </c>
      <c r="C620" s="89" t="s">
        <v>923</v>
      </c>
      <c r="D620" s="89" t="s">
        <v>262</v>
      </c>
      <c r="E620" s="89" t="s">
        <v>336</v>
      </c>
      <c r="F620" s="89">
        <v>73</v>
      </c>
      <c r="G620" s="127">
        <v>0.88732394366197187</v>
      </c>
      <c r="H620" s="127">
        <v>0</v>
      </c>
      <c r="I620" s="127"/>
      <c r="J620" s="191">
        <v>1326</v>
      </c>
      <c r="K620" s="89"/>
      <c r="L620" s="89"/>
      <c r="M620" s="89"/>
    </row>
    <row r="621" spans="1:13" x14ac:dyDescent="0.25">
      <c r="A621" s="191">
        <v>1328</v>
      </c>
      <c r="B621" s="89" t="s">
        <v>930</v>
      </c>
      <c r="C621" s="89" t="s">
        <v>931</v>
      </c>
      <c r="D621" s="89" t="s">
        <v>262</v>
      </c>
      <c r="E621" s="89" t="s">
        <v>336</v>
      </c>
      <c r="F621" s="89">
        <v>197</v>
      </c>
      <c r="G621" s="127">
        <v>0.92763157894736847</v>
      </c>
      <c r="H621" s="127">
        <v>0</v>
      </c>
      <c r="I621" s="127"/>
      <c r="J621" s="191">
        <v>1328</v>
      </c>
      <c r="K621" s="89"/>
      <c r="L621" s="89"/>
      <c r="M621" s="89"/>
    </row>
    <row r="622" spans="1:13" x14ac:dyDescent="0.25">
      <c r="A622" s="191">
        <v>1329</v>
      </c>
      <c r="B622" s="89" t="s">
        <v>932</v>
      </c>
      <c r="C622" s="89" t="s">
        <v>931</v>
      </c>
      <c r="D622" s="89" t="s">
        <v>262</v>
      </c>
      <c r="E622" s="89" t="s">
        <v>336</v>
      </c>
      <c r="F622" s="89">
        <v>181</v>
      </c>
      <c r="G622" s="127">
        <v>0.9337349397590361</v>
      </c>
      <c r="H622" s="127">
        <v>0</v>
      </c>
      <c r="I622" s="127"/>
      <c r="J622" s="191">
        <v>1329</v>
      </c>
      <c r="K622" s="89"/>
      <c r="L622" s="89"/>
      <c r="M622" s="89"/>
    </row>
    <row r="623" spans="1:13" x14ac:dyDescent="0.25">
      <c r="A623" s="191">
        <v>1331</v>
      </c>
      <c r="B623" s="89" t="s">
        <v>933</v>
      </c>
      <c r="C623" s="89" t="s">
        <v>931</v>
      </c>
      <c r="D623" s="89" t="s">
        <v>262</v>
      </c>
      <c r="E623" s="89" t="s">
        <v>336</v>
      </c>
      <c r="F623" s="89">
        <v>115</v>
      </c>
      <c r="G623" s="127">
        <v>0.90909090909090906</v>
      </c>
      <c r="H623" s="127">
        <v>0</v>
      </c>
      <c r="I623" s="127"/>
      <c r="J623" s="191">
        <v>1331</v>
      </c>
      <c r="K623" s="89"/>
      <c r="L623" s="89"/>
      <c r="M623" s="89"/>
    </row>
    <row r="624" spans="1:13" x14ac:dyDescent="0.25">
      <c r="A624" s="191">
        <v>1332</v>
      </c>
      <c r="B624" s="89" t="s">
        <v>934</v>
      </c>
      <c r="C624" s="89" t="s">
        <v>931</v>
      </c>
      <c r="D624" s="89" t="s">
        <v>262</v>
      </c>
      <c r="E624" s="89" t="s">
        <v>336</v>
      </c>
      <c r="F624" s="89">
        <v>101</v>
      </c>
      <c r="G624" s="127">
        <v>0.88764044943820219</v>
      </c>
      <c r="H624" s="127">
        <v>0</v>
      </c>
      <c r="I624" s="127"/>
      <c r="J624" s="191">
        <v>1332</v>
      </c>
      <c r="K624" s="89"/>
      <c r="L624" s="89"/>
      <c r="M624" s="89"/>
    </row>
    <row r="625" spans="1:13" x14ac:dyDescent="0.25">
      <c r="A625" s="191">
        <v>1333</v>
      </c>
      <c r="B625" s="89" t="s">
        <v>935</v>
      </c>
      <c r="C625" s="89" t="s">
        <v>931</v>
      </c>
      <c r="D625" s="89" t="s">
        <v>262</v>
      </c>
      <c r="E625" s="89" t="s">
        <v>336</v>
      </c>
      <c r="F625" s="89">
        <v>132</v>
      </c>
      <c r="G625" s="127">
        <v>0.9662921348314607</v>
      </c>
      <c r="H625" s="127">
        <v>0</v>
      </c>
      <c r="I625" s="127"/>
      <c r="J625" s="191">
        <v>1333</v>
      </c>
      <c r="K625" s="89"/>
      <c r="L625" s="89"/>
      <c r="M625" s="89"/>
    </row>
    <row r="626" spans="1:13" x14ac:dyDescent="0.25">
      <c r="A626" s="191">
        <v>1335</v>
      </c>
      <c r="B626" s="89" t="s">
        <v>936</v>
      </c>
      <c r="C626" s="89" t="s">
        <v>937</v>
      </c>
      <c r="D626" s="89" t="s">
        <v>262</v>
      </c>
      <c r="E626" s="89" t="s">
        <v>336</v>
      </c>
      <c r="F626" s="89">
        <v>637</v>
      </c>
      <c r="G626" s="127">
        <v>0</v>
      </c>
      <c r="H626" s="127">
        <v>0.90145985401459849</v>
      </c>
      <c r="I626" s="127"/>
      <c r="J626" s="191">
        <v>1335</v>
      </c>
      <c r="K626" s="89"/>
      <c r="L626" s="89"/>
      <c r="M626" s="89"/>
    </row>
    <row r="627" spans="1:13" x14ac:dyDescent="0.25">
      <c r="A627" s="191">
        <v>1336</v>
      </c>
      <c r="B627" s="89" t="s">
        <v>938</v>
      </c>
      <c r="C627" s="89" t="s">
        <v>937</v>
      </c>
      <c r="D627" s="89" t="s">
        <v>262</v>
      </c>
      <c r="E627" s="89" t="s">
        <v>336</v>
      </c>
      <c r="F627" s="89">
        <v>482</v>
      </c>
      <c r="G627" s="127">
        <v>0.91095890410958902</v>
      </c>
      <c r="H627" s="127">
        <v>0</v>
      </c>
      <c r="I627" s="127"/>
      <c r="J627" s="191">
        <v>1336</v>
      </c>
      <c r="K627" s="89"/>
      <c r="L627" s="89"/>
      <c r="M627" s="89"/>
    </row>
    <row r="628" spans="1:13" x14ac:dyDescent="0.25">
      <c r="A628" s="191">
        <v>1337</v>
      </c>
      <c r="B628" s="89" t="s">
        <v>939</v>
      </c>
      <c r="C628" s="89" t="s">
        <v>937</v>
      </c>
      <c r="D628" s="89" t="s">
        <v>262</v>
      </c>
      <c r="E628" s="89" t="s">
        <v>336</v>
      </c>
      <c r="F628" s="89">
        <v>133</v>
      </c>
      <c r="G628" s="127">
        <v>0.95454545454545459</v>
      </c>
      <c r="H628" s="127">
        <v>0</v>
      </c>
      <c r="I628" s="127"/>
      <c r="J628" s="191">
        <v>1337</v>
      </c>
      <c r="K628" s="89"/>
      <c r="L628" s="89"/>
      <c r="M628" s="89"/>
    </row>
    <row r="629" spans="1:13" x14ac:dyDescent="0.25">
      <c r="A629" s="191">
        <v>1338</v>
      </c>
      <c r="B629" s="89" t="s">
        <v>940</v>
      </c>
      <c r="C629" s="89" t="s">
        <v>937</v>
      </c>
      <c r="D629" s="89" t="s">
        <v>262</v>
      </c>
      <c r="E629" s="89" t="s">
        <v>336</v>
      </c>
      <c r="F629" s="89">
        <v>250</v>
      </c>
      <c r="G629" s="127">
        <v>0.96803652968036524</v>
      </c>
      <c r="H629" s="127">
        <v>0</v>
      </c>
      <c r="I629" s="127"/>
      <c r="J629" s="191">
        <v>1338</v>
      </c>
      <c r="K629" s="89"/>
      <c r="L629" s="89"/>
      <c r="M629" s="89"/>
    </row>
    <row r="630" spans="1:13" x14ac:dyDescent="0.25">
      <c r="A630" s="191">
        <v>1339</v>
      </c>
      <c r="B630" s="89" t="s">
        <v>941</v>
      </c>
      <c r="C630" s="89" t="s">
        <v>937</v>
      </c>
      <c r="D630" s="89" t="s">
        <v>262</v>
      </c>
      <c r="E630" s="89" t="s">
        <v>336</v>
      </c>
      <c r="F630" s="89">
        <v>234</v>
      </c>
      <c r="G630" s="127">
        <v>0.90052356020942403</v>
      </c>
      <c r="H630" s="127">
        <v>0</v>
      </c>
      <c r="I630" s="127"/>
      <c r="J630" s="191">
        <v>1339</v>
      </c>
      <c r="K630" s="89"/>
      <c r="L630" s="89"/>
      <c r="M630" s="89"/>
    </row>
    <row r="631" spans="1:13" x14ac:dyDescent="0.25">
      <c r="A631" s="191">
        <v>1340</v>
      </c>
      <c r="B631" s="89" t="s">
        <v>942</v>
      </c>
      <c r="C631" s="89" t="s">
        <v>937</v>
      </c>
      <c r="D631" s="89" t="s">
        <v>262</v>
      </c>
      <c r="E631" s="89" t="s">
        <v>336</v>
      </c>
      <c r="F631" s="89">
        <v>179</v>
      </c>
      <c r="G631" s="127">
        <v>0.95394736842105265</v>
      </c>
      <c r="H631" s="127">
        <v>0</v>
      </c>
      <c r="I631" s="127"/>
      <c r="J631" s="191">
        <v>1340</v>
      </c>
      <c r="K631" s="89"/>
      <c r="L631" s="89"/>
      <c r="M631" s="89"/>
    </row>
    <row r="632" spans="1:13" x14ac:dyDescent="0.25">
      <c r="A632" s="191">
        <v>1341</v>
      </c>
      <c r="B632" s="89" t="s">
        <v>943</v>
      </c>
      <c r="C632" s="89" t="s">
        <v>937</v>
      </c>
      <c r="D632" s="89" t="s">
        <v>262</v>
      </c>
      <c r="E632" s="89" t="s">
        <v>336</v>
      </c>
      <c r="F632" s="89">
        <v>238</v>
      </c>
      <c r="G632" s="127">
        <v>0.8666666666666667</v>
      </c>
      <c r="H632" s="127">
        <v>0</v>
      </c>
      <c r="I632" s="127"/>
      <c r="J632" s="191">
        <v>1341</v>
      </c>
      <c r="K632" s="89"/>
      <c r="L632" s="89"/>
      <c r="M632" s="89"/>
    </row>
    <row r="633" spans="1:13" x14ac:dyDescent="0.25">
      <c r="A633" s="191">
        <v>1342</v>
      </c>
      <c r="B633" s="89" t="s">
        <v>944</v>
      </c>
      <c r="C633" s="89" t="s">
        <v>937</v>
      </c>
      <c r="D633" s="89" t="s">
        <v>262</v>
      </c>
      <c r="E633" s="89" t="s">
        <v>336</v>
      </c>
      <c r="F633" s="89">
        <v>99</v>
      </c>
      <c r="G633" s="127">
        <v>0.90163934426229508</v>
      </c>
      <c r="H633" s="127">
        <v>0</v>
      </c>
      <c r="I633" s="127"/>
      <c r="J633" s="191">
        <v>1342</v>
      </c>
      <c r="K633" s="89"/>
      <c r="L633" s="89"/>
      <c r="M633" s="89"/>
    </row>
    <row r="634" spans="1:13" x14ac:dyDescent="0.25">
      <c r="A634" s="191">
        <v>1343</v>
      </c>
      <c r="B634" s="89" t="s">
        <v>945</v>
      </c>
      <c r="C634" s="89" t="s">
        <v>937</v>
      </c>
      <c r="D634" s="89" t="s">
        <v>262</v>
      </c>
      <c r="E634" s="89" t="s">
        <v>336</v>
      </c>
      <c r="F634" s="89">
        <v>79</v>
      </c>
      <c r="G634" s="127">
        <v>0.87931034482758619</v>
      </c>
      <c r="H634" s="127">
        <v>0</v>
      </c>
      <c r="I634" s="127"/>
      <c r="J634" s="191">
        <v>1343</v>
      </c>
      <c r="K634" s="89"/>
      <c r="L634" s="89"/>
      <c r="M634" s="89"/>
    </row>
    <row r="635" spans="1:13" x14ac:dyDescent="0.25">
      <c r="A635" s="191">
        <v>1345</v>
      </c>
      <c r="B635" s="89" t="s">
        <v>946</v>
      </c>
      <c r="C635" s="89" t="s">
        <v>937</v>
      </c>
      <c r="D635" s="89" t="s">
        <v>262</v>
      </c>
      <c r="E635" s="89" t="s">
        <v>336</v>
      </c>
      <c r="F635" s="89">
        <v>83</v>
      </c>
      <c r="G635" s="127">
        <v>0.86764705882352944</v>
      </c>
      <c r="H635" s="127">
        <v>0</v>
      </c>
      <c r="I635" s="127"/>
      <c r="J635" s="191">
        <v>1345</v>
      </c>
      <c r="K635" s="89"/>
      <c r="L635" s="89"/>
      <c r="M635" s="89"/>
    </row>
    <row r="636" spans="1:13" x14ac:dyDescent="0.25">
      <c r="A636" s="191">
        <v>1346</v>
      </c>
      <c r="B636" s="89" t="s">
        <v>947</v>
      </c>
      <c r="C636" s="89" t="s">
        <v>937</v>
      </c>
      <c r="D636" s="89" t="s">
        <v>262</v>
      </c>
      <c r="E636" s="89" t="s">
        <v>336</v>
      </c>
      <c r="F636" s="89">
        <v>97</v>
      </c>
      <c r="G636" s="127">
        <v>0.96202531645569622</v>
      </c>
      <c r="H636" s="127">
        <v>0</v>
      </c>
      <c r="I636" s="127"/>
      <c r="J636" s="191">
        <v>1346</v>
      </c>
      <c r="K636" s="89"/>
      <c r="L636" s="89"/>
      <c r="M636" s="89"/>
    </row>
    <row r="637" spans="1:13" x14ac:dyDescent="0.25">
      <c r="A637" s="191">
        <v>1352</v>
      </c>
      <c r="B637" s="89" t="s">
        <v>948</v>
      </c>
      <c r="C637" s="89" t="s">
        <v>949</v>
      </c>
      <c r="D637" s="89" t="s">
        <v>262</v>
      </c>
      <c r="E637" s="89" t="s">
        <v>336</v>
      </c>
      <c r="F637" s="89">
        <v>379</v>
      </c>
      <c r="G637" s="127">
        <v>0.91202346041055715</v>
      </c>
      <c r="H637" s="127">
        <v>0</v>
      </c>
      <c r="I637" s="127"/>
      <c r="J637" s="191">
        <v>1352</v>
      </c>
      <c r="K637" s="89"/>
      <c r="L637" s="89"/>
      <c r="M637" s="89"/>
    </row>
    <row r="638" spans="1:13" x14ac:dyDescent="0.25">
      <c r="A638" s="191">
        <v>1353</v>
      </c>
      <c r="B638" s="89" t="s">
        <v>950</v>
      </c>
      <c r="C638" s="89" t="s">
        <v>949</v>
      </c>
      <c r="D638" s="89" t="s">
        <v>262</v>
      </c>
      <c r="E638" s="89" t="s">
        <v>336</v>
      </c>
      <c r="F638" s="89">
        <v>172</v>
      </c>
      <c r="G638" s="127">
        <v>0.91390728476821192</v>
      </c>
      <c r="H638" s="127">
        <v>0</v>
      </c>
      <c r="I638" s="127"/>
      <c r="J638" s="191">
        <v>1353</v>
      </c>
      <c r="K638" s="89"/>
      <c r="L638" s="89"/>
      <c r="M638" s="89"/>
    </row>
    <row r="639" spans="1:13" x14ac:dyDescent="0.25">
      <c r="A639" s="191">
        <v>1354</v>
      </c>
      <c r="B639" s="89" t="s">
        <v>951</v>
      </c>
      <c r="C639" s="89" t="s">
        <v>949</v>
      </c>
      <c r="D639" s="89" t="s">
        <v>262</v>
      </c>
      <c r="E639" s="89" t="s">
        <v>336</v>
      </c>
      <c r="F639" s="89">
        <v>384</v>
      </c>
      <c r="G639" s="127">
        <v>0</v>
      </c>
      <c r="H639" s="127">
        <v>0.89473684210526316</v>
      </c>
      <c r="I639" s="127"/>
      <c r="J639" s="191">
        <v>1354</v>
      </c>
      <c r="K639" s="89"/>
      <c r="L639" s="89"/>
      <c r="M639" s="89"/>
    </row>
    <row r="640" spans="1:13" x14ac:dyDescent="0.25">
      <c r="A640" s="191">
        <v>1355</v>
      </c>
      <c r="B640" s="89" t="s">
        <v>875</v>
      </c>
      <c r="C640" s="89" t="s">
        <v>949</v>
      </c>
      <c r="D640" s="89" t="s">
        <v>262</v>
      </c>
      <c r="E640" s="89" t="s">
        <v>336</v>
      </c>
      <c r="F640" s="89">
        <v>185</v>
      </c>
      <c r="G640" s="127">
        <v>0.90116279069767447</v>
      </c>
      <c r="H640" s="127">
        <v>0</v>
      </c>
      <c r="I640" s="127"/>
      <c r="J640" s="191">
        <v>1355</v>
      </c>
      <c r="K640" s="89"/>
      <c r="L640" s="89"/>
      <c r="M640" s="89"/>
    </row>
    <row r="641" spans="1:13" x14ac:dyDescent="0.25">
      <c r="A641" s="191">
        <v>1356</v>
      </c>
      <c r="B641" s="89" t="s">
        <v>952</v>
      </c>
      <c r="C641" s="89" t="s">
        <v>949</v>
      </c>
      <c r="D641" s="89" t="s">
        <v>262</v>
      </c>
      <c r="E641" s="89" t="s">
        <v>336</v>
      </c>
      <c r="F641" s="89">
        <v>58</v>
      </c>
      <c r="G641" s="127">
        <v>0.82692307692307687</v>
      </c>
      <c r="H641" s="127">
        <v>0</v>
      </c>
      <c r="I641" s="127"/>
      <c r="J641" s="191">
        <v>1356</v>
      </c>
      <c r="K641" s="89"/>
      <c r="L641" s="89"/>
      <c r="M641" s="89"/>
    </row>
    <row r="642" spans="1:13" x14ac:dyDescent="0.25">
      <c r="A642" s="191">
        <v>1358</v>
      </c>
      <c r="B642" s="89" t="s">
        <v>953</v>
      </c>
      <c r="C642" s="89" t="s">
        <v>949</v>
      </c>
      <c r="D642" s="89" t="s">
        <v>262</v>
      </c>
      <c r="E642" s="89" t="s">
        <v>336</v>
      </c>
      <c r="F642" s="89">
        <v>171</v>
      </c>
      <c r="G642" s="127">
        <v>0.88387096774193552</v>
      </c>
      <c r="H642" s="127">
        <v>0</v>
      </c>
      <c r="I642" s="127"/>
      <c r="J642" s="191">
        <v>1358</v>
      </c>
      <c r="K642" s="89"/>
      <c r="L642" s="89"/>
      <c r="M642" s="89"/>
    </row>
    <row r="643" spans="1:13" x14ac:dyDescent="0.25">
      <c r="A643" s="191">
        <v>1359</v>
      </c>
      <c r="B643" s="89" t="s">
        <v>954</v>
      </c>
      <c r="C643" s="89" t="s">
        <v>949</v>
      </c>
      <c r="D643" s="89" t="s">
        <v>262</v>
      </c>
      <c r="E643" s="89" t="s">
        <v>336</v>
      </c>
      <c r="F643" s="89">
        <v>127</v>
      </c>
      <c r="G643" s="127">
        <v>0.97</v>
      </c>
      <c r="H643" s="127">
        <v>0</v>
      </c>
      <c r="I643" s="127"/>
      <c r="J643" s="191">
        <v>1359</v>
      </c>
      <c r="K643" s="89"/>
      <c r="L643" s="89"/>
      <c r="M643" s="89"/>
    </row>
    <row r="644" spans="1:13" x14ac:dyDescent="0.25">
      <c r="A644" s="191">
        <v>1360</v>
      </c>
      <c r="B644" s="89" t="s">
        <v>955</v>
      </c>
      <c r="C644" s="89" t="s">
        <v>949</v>
      </c>
      <c r="D644" s="89" t="s">
        <v>262</v>
      </c>
      <c r="E644" s="89" t="s">
        <v>336</v>
      </c>
      <c r="F644" s="89">
        <v>114</v>
      </c>
      <c r="G644" s="127">
        <v>0.89423076923076927</v>
      </c>
      <c r="H644" s="127">
        <v>0</v>
      </c>
      <c r="I644" s="127"/>
      <c r="J644" s="191">
        <v>1360</v>
      </c>
      <c r="K644" s="89"/>
      <c r="L644" s="89"/>
      <c r="M644" s="89"/>
    </row>
    <row r="645" spans="1:13" x14ac:dyDescent="0.25">
      <c r="A645" s="191">
        <v>1364</v>
      </c>
      <c r="B645" s="89" t="s">
        <v>956</v>
      </c>
      <c r="C645" s="89" t="s">
        <v>957</v>
      </c>
      <c r="D645" s="89" t="s">
        <v>262</v>
      </c>
      <c r="E645" s="89" t="s">
        <v>336</v>
      </c>
      <c r="F645" s="89">
        <v>576</v>
      </c>
      <c r="G645" s="127">
        <v>0.89308176100628933</v>
      </c>
      <c r="H645" s="127">
        <v>0</v>
      </c>
      <c r="I645" s="127"/>
      <c r="J645" s="191">
        <v>1364</v>
      </c>
      <c r="K645" s="89"/>
      <c r="L645" s="89"/>
      <c r="M645" s="89"/>
    </row>
    <row r="646" spans="1:13" x14ac:dyDescent="0.25">
      <c r="A646" s="191">
        <v>1366</v>
      </c>
      <c r="B646" s="89" t="s">
        <v>958</v>
      </c>
      <c r="C646" s="89" t="s">
        <v>957</v>
      </c>
      <c r="D646" s="89" t="s">
        <v>262</v>
      </c>
      <c r="E646" s="89" t="s">
        <v>336</v>
      </c>
      <c r="F646" s="89">
        <v>432</v>
      </c>
      <c r="G646" s="127">
        <v>0</v>
      </c>
      <c r="H646" s="127">
        <v>0.93650793650793651</v>
      </c>
      <c r="I646" s="127"/>
      <c r="J646" s="191">
        <v>1366</v>
      </c>
      <c r="K646" s="89"/>
      <c r="L646" s="89"/>
      <c r="M646" s="89"/>
    </row>
    <row r="647" spans="1:13" x14ac:dyDescent="0.25">
      <c r="A647" s="191">
        <v>1367</v>
      </c>
      <c r="B647" s="89" t="s">
        <v>959</v>
      </c>
      <c r="C647" s="89" t="s">
        <v>957</v>
      </c>
      <c r="D647" s="89" t="s">
        <v>262</v>
      </c>
      <c r="E647" s="89" t="s">
        <v>336</v>
      </c>
      <c r="F647" s="89">
        <v>382</v>
      </c>
      <c r="G647" s="127">
        <v>0.84642857142857142</v>
      </c>
      <c r="H647" s="127">
        <v>0</v>
      </c>
      <c r="I647" s="127"/>
      <c r="J647" s="191">
        <v>1367</v>
      </c>
      <c r="K647" s="89"/>
      <c r="L647" s="89"/>
      <c r="M647" s="89"/>
    </row>
    <row r="648" spans="1:13" x14ac:dyDescent="0.25">
      <c r="A648" s="191">
        <v>1368</v>
      </c>
      <c r="B648" s="89" t="s">
        <v>960</v>
      </c>
      <c r="C648" s="89" t="s">
        <v>957</v>
      </c>
      <c r="D648" s="89" t="s">
        <v>262</v>
      </c>
      <c r="E648" s="89" t="s">
        <v>336</v>
      </c>
      <c r="F648" s="89">
        <v>724</v>
      </c>
      <c r="G648" s="127">
        <v>0.81932021466905192</v>
      </c>
      <c r="H648" s="127">
        <v>0</v>
      </c>
      <c r="I648" s="127"/>
      <c r="J648" s="191">
        <v>1368</v>
      </c>
      <c r="K648" s="89"/>
      <c r="L648" s="89"/>
      <c r="M648" s="89"/>
    </row>
    <row r="649" spans="1:13" x14ac:dyDescent="0.25">
      <c r="A649" s="191">
        <v>1370</v>
      </c>
      <c r="B649" s="89" t="s">
        <v>961</v>
      </c>
      <c r="C649" s="89" t="s">
        <v>957</v>
      </c>
      <c r="D649" s="89" t="s">
        <v>262</v>
      </c>
      <c r="E649" s="89" t="s">
        <v>336</v>
      </c>
      <c r="F649" s="89">
        <v>454</v>
      </c>
      <c r="G649" s="127">
        <v>0.88013698630136983</v>
      </c>
      <c r="H649" s="127">
        <v>0</v>
      </c>
      <c r="I649" s="127"/>
      <c r="J649" s="191">
        <v>1370</v>
      </c>
      <c r="K649" s="89"/>
      <c r="L649" s="89"/>
      <c r="M649" s="89"/>
    </row>
    <row r="650" spans="1:13" x14ac:dyDescent="0.25">
      <c r="A650" s="191">
        <v>1371</v>
      </c>
      <c r="B650" s="89" t="s">
        <v>962</v>
      </c>
      <c r="C650" s="89" t="s">
        <v>957</v>
      </c>
      <c r="D650" s="89" t="s">
        <v>262</v>
      </c>
      <c r="E650" s="89" t="s">
        <v>336</v>
      </c>
      <c r="F650" s="89">
        <v>956</v>
      </c>
      <c r="G650" s="127">
        <v>0.88707037643207853</v>
      </c>
      <c r="H650" s="127">
        <v>0</v>
      </c>
      <c r="I650" s="127"/>
      <c r="J650" s="191">
        <v>1371</v>
      </c>
      <c r="K650" s="89"/>
      <c r="L650" s="89"/>
      <c r="M650" s="89"/>
    </row>
    <row r="651" spans="1:13" x14ac:dyDescent="0.25">
      <c r="A651" s="191">
        <v>1374</v>
      </c>
      <c r="B651" s="89" t="s">
        <v>963</v>
      </c>
      <c r="C651" s="89" t="s">
        <v>957</v>
      </c>
      <c r="D651" s="89" t="s">
        <v>262</v>
      </c>
      <c r="E651" s="89" t="s">
        <v>336</v>
      </c>
      <c r="F651" s="89">
        <v>62</v>
      </c>
      <c r="G651" s="127">
        <v>0</v>
      </c>
      <c r="H651" s="127">
        <v>0</v>
      </c>
      <c r="I651" s="128">
        <v>0.81956277656693743</v>
      </c>
      <c r="J651" s="191">
        <v>1374</v>
      </c>
      <c r="K651" s="89"/>
      <c r="L651" s="89"/>
      <c r="M651" s="89"/>
    </row>
    <row r="652" spans="1:13" x14ac:dyDescent="0.25">
      <c r="A652" s="191">
        <v>1378</v>
      </c>
      <c r="B652" s="89" t="s">
        <v>964</v>
      </c>
      <c r="C652" s="89" t="s">
        <v>957</v>
      </c>
      <c r="D652" s="89" t="s">
        <v>262</v>
      </c>
      <c r="E652" s="89" t="s">
        <v>336</v>
      </c>
      <c r="F652" s="89">
        <v>257</v>
      </c>
      <c r="G652" s="127">
        <v>0.82727272727272727</v>
      </c>
      <c r="H652" s="127">
        <v>0</v>
      </c>
      <c r="I652" s="127"/>
      <c r="J652" s="191">
        <v>1378</v>
      </c>
      <c r="K652" s="89"/>
      <c r="L652" s="89"/>
      <c r="M652" s="89"/>
    </row>
    <row r="653" spans="1:13" x14ac:dyDescent="0.25">
      <c r="A653" s="191">
        <v>1384</v>
      </c>
      <c r="B653" s="89" t="s">
        <v>965</v>
      </c>
      <c r="C653" s="89" t="s">
        <v>957</v>
      </c>
      <c r="D653" s="89" t="s">
        <v>262</v>
      </c>
      <c r="E653" s="89" t="s">
        <v>336</v>
      </c>
      <c r="F653" s="89">
        <v>255</v>
      </c>
      <c r="G653" s="127">
        <v>0.8722466960352423</v>
      </c>
      <c r="H653" s="127">
        <v>0</v>
      </c>
      <c r="I653" s="127"/>
      <c r="J653" s="191">
        <v>1384</v>
      </c>
      <c r="K653" s="89"/>
      <c r="L653" s="89"/>
      <c r="M653" s="89"/>
    </row>
    <row r="654" spans="1:13" x14ac:dyDescent="0.25">
      <c r="A654" s="191">
        <v>1385</v>
      </c>
      <c r="B654" s="89" t="s">
        <v>966</v>
      </c>
      <c r="C654" s="89" t="s">
        <v>957</v>
      </c>
      <c r="D654" s="89" t="s">
        <v>262</v>
      </c>
      <c r="E654" s="89" t="s">
        <v>336</v>
      </c>
      <c r="F654" s="89">
        <v>250</v>
      </c>
      <c r="G654" s="127">
        <v>0.85849056603773588</v>
      </c>
      <c r="H654" s="127">
        <v>0</v>
      </c>
      <c r="I654" s="127"/>
      <c r="J654" s="191">
        <v>1385</v>
      </c>
      <c r="K654" s="89"/>
      <c r="L654" s="89"/>
      <c r="M654" s="89"/>
    </row>
    <row r="655" spans="1:13" x14ac:dyDescent="0.25">
      <c r="A655" s="191">
        <v>1389</v>
      </c>
      <c r="B655" s="89" t="s">
        <v>967</v>
      </c>
      <c r="C655" s="89" t="s">
        <v>957</v>
      </c>
      <c r="D655" s="89" t="s">
        <v>262</v>
      </c>
      <c r="E655" s="89" t="s">
        <v>336</v>
      </c>
      <c r="F655" s="89">
        <v>87</v>
      </c>
      <c r="G655" s="127">
        <v>0.89552238805970152</v>
      </c>
      <c r="H655" s="127">
        <v>0</v>
      </c>
      <c r="I655" s="127"/>
      <c r="J655" s="191">
        <v>1389</v>
      </c>
      <c r="K655" s="89"/>
      <c r="L655" s="89"/>
      <c r="M655" s="89"/>
    </row>
    <row r="656" spans="1:13" x14ac:dyDescent="0.25">
      <c r="A656" s="191">
        <v>1390</v>
      </c>
      <c r="B656" s="89" t="s">
        <v>968</v>
      </c>
      <c r="C656" s="89" t="s">
        <v>957</v>
      </c>
      <c r="D656" s="89" t="s">
        <v>262</v>
      </c>
      <c r="E656" s="89" t="s">
        <v>336</v>
      </c>
      <c r="F656" s="89">
        <v>135</v>
      </c>
      <c r="G656" s="127">
        <v>0.90476190476190477</v>
      </c>
      <c r="H656" s="127">
        <v>0</v>
      </c>
      <c r="I656" s="127"/>
      <c r="J656" s="191">
        <v>1390</v>
      </c>
      <c r="K656" s="89"/>
      <c r="L656" s="89"/>
      <c r="M656" s="89"/>
    </row>
    <row r="657" spans="1:13" x14ac:dyDescent="0.25">
      <c r="A657" s="191">
        <v>1414</v>
      </c>
      <c r="B657" s="89" t="s">
        <v>969</v>
      </c>
      <c r="C657" s="89" t="s">
        <v>970</v>
      </c>
      <c r="D657" s="89" t="s">
        <v>262</v>
      </c>
      <c r="E657" s="89" t="s">
        <v>336</v>
      </c>
      <c r="F657" s="89">
        <v>506</v>
      </c>
      <c r="G657" s="127">
        <v>0.86872586872586877</v>
      </c>
      <c r="H657" s="127">
        <v>0</v>
      </c>
      <c r="I657" s="127"/>
      <c r="J657" s="191">
        <v>1414</v>
      </c>
      <c r="K657" s="89"/>
      <c r="L657" s="89"/>
      <c r="M657" s="89"/>
    </row>
    <row r="658" spans="1:13" x14ac:dyDescent="0.25">
      <c r="A658" s="191">
        <v>1416</v>
      </c>
      <c r="B658" s="89" t="s">
        <v>971</v>
      </c>
      <c r="C658" s="89" t="s">
        <v>970</v>
      </c>
      <c r="D658" s="89" t="s">
        <v>262</v>
      </c>
      <c r="E658" s="89" t="s">
        <v>336</v>
      </c>
      <c r="F658" s="89">
        <v>251</v>
      </c>
      <c r="G658" s="127">
        <v>0.80090497737556565</v>
      </c>
      <c r="H658" s="127">
        <v>0</v>
      </c>
      <c r="I658" s="127"/>
      <c r="J658" s="191">
        <v>1416</v>
      </c>
      <c r="K658" s="89"/>
      <c r="L658" s="89"/>
      <c r="M658" s="89"/>
    </row>
    <row r="659" spans="1:13" x14ac:dyDescent="0.25">
      <c r="A659" s="191">
        <v>1417</v>
      </c>
      <c r="B659" s="89" t="s">
        <v>972</v>
      </c>
      <c r="C659" s="89" t="s">
        <v>970</v>
      </c>
      <c r="D659" s="89" t="s">
        <v>262</v>
      </c>
      <c r="E659" s="89" t="s">
        <v>336</v>
      </c>
      <c r="F659" s="89">
        <v>151</v>
      </c>
      <c r="G659" s="127">
        <v>0.89622641509433965</v>
      </c>
      <c r="H659" s="127">
        <v>0</v>
      </c>
      <c r="I659" s="127"/>
      <c r="J659" s="191">
        <v>1417</v>
      </c>
      <c r="K659" s="89"/>
      <c r="L659" s="89"/>
      <c r="M659" s="89"/>
    </row>
    <row r="660" spans="1:13" x14ac:dyDescent="0.25">
      <c r="A660" s="191">
        <v>1418</v>
      </c>
      <c r="B660" s="89" t="s">
        <v>973</v>
      </c>
      <c r="C660" s="89" t="s">
        <v>970</v>
      </c>
      <c r="D660" s="89" t="s">
        <v>262</v>
      </c>
      <c r="E660" s="89" t="s">
        <v>336</v>
      </c>
      <c r="F660" s="89">
        <v>75</v>
      </c>
      <c r="G660" s="127">
        <v>0.82456140350877194</v>
      </c>
      <c r="H660" s="127">
        <v>0</v>
      </c>
      <c r="I660" s="127"/>
      <c r="J660" s="191">
        <v>1418</v>
      </c>
      <c r="K660" s="89"/>
      <c r="L660" s="89"/>
      <c r="M660" s="89"/>
    </row>
    <row r="661" spans="1:13" x14ac:dyDescent="0.25">
      <c r="A661" s="191">
        <v>1419</v>
      </c>
      <c r="B661" s="89" t="s">
        <v>974</v>
      </c>
      <c r="C661" s="89" t="s">
        <v>970</v>
      </c>
      <c r="D661" s="89" t="s">
        <v>262</v>
      </c>
      <c r="E661" s="89" t="s">
        <v>336</v>
      </c>
      <c r="F661" s="89">
        <v>75</v>
      </c>
      <c r="G661" s="127">
        <v>0.87931034482758619</v>
      </c>
      <c r="H661" s="127">
        <v>0</v>
      </c>
      <c r="I661" s="127"/>
      <c r="J661" s="191">
        <v>1419</v>
      </c>
      <c r="K661" s="89"/>
      <c r="L661" s="89"/>
      <c r="M661" s="89"/>
    </row>
    <row r="662" spans="1:13" x14ac:dyDescent="0.25">
      <c r="A662" s="191">
        <v>1422</v>
      </c>
      <c r="B662" s="89" t="s">
        <v>975</v>
      </c>
      <c r="C662" s="89" t="s">
        <v>976</v>
      </c>
      <c r="D662" s="89" t="s">
        <v>262</v>
      </c>
      <c r="E662" s="89" t="s">
        <v>336</v>
      </c>
      <c r="F662" s="89">
        <v>296</v>
      </c>
      <c r="G662" s="127">
        <v>0</v>
      </c>
      <c r="H662" s="127">
        <v>0.86010362694300513</v>
      </c>
      <c r="I662" s="127"/>
      <c r="J662" s="191">
        <v>1422</v>
      </c>
      <c r="K662" s="89"/>
      <c r="L662" s="89"/>
      <c r="M662" s="89"/>
    </row>
    <row r="663" spans="1:13" x14ac:dyDescent="0.25">
      <c r="A663" s="191">
        <v>1423</v>
      </c>
      <c r="B663" s="89" t="s">
        <v>977</v>
      </c>
      <c r="C663" s="89" t="s">
        <v>976</v>
      </c>
      <c r="D663" s="89" t="s">
        <v>262</v>
      </c>
      <c r="E663" s="89" t="s">
        <v>336</v>
      </c>
      <c r="F663" s="89">
        <v>152</v>
      </c>
      <c r="G663" s="127">
        <v>0.90697674418604646</v>
      </c>
      <c r="H663" s="127">
        <v>0</v>
      </c>
      <c r="I663" s="127"/>
      <c r="J663" s="191">
        <v>1423</v>
      </c>
      <c r="K663" s="89"/>
      <c r="L663" s="89"/>
      <c r="M663" s="89"/>
    </row>
    <row r="664" spans="1:13" x14ac:dyDescent="0.25">
      <c r="A664" s="191">
        <v>1424</v>
      </c>
      <c r="B664" s="89" t="s">
        <v>978</v>
      </c>
      <c r="C664" s="89" t="s">
        <v>976</v>
      </c>
      <c r="D664" s="89" t="s">
        <v>262</v>
      </c>
      <c r="E664" s="89" t="s">
        <v>336</v>
      </c>
      <c r="F664" s="89">
        <v>238</v>
      </c>
      <c r="G664" s="127">
        <v>0.8046511627906977</v>
      </c>
      <c r="H664" s="127">
        <v>0</v>
      </c>
      <c r="I664" s="127"/>
      <c r="J664" s="191">
        <v>1424</v>
      </c>
      <c r="K664" s="89"/>
      <c r="L664" s="89"/>
      <c r="M664" s="89"/>
    </row>
    <row r="665" spans="1:13" x14ac:dyDescent="0.25">
      <c r="A665" s="191">
        <v>1425</v>
      </c>
      <c r="B665" s="89" t="s">
        <v>979</v>
      </c>
      <c r="C665" s="89" t="s">
        <v>976</v>
      </c>
      <c r="D665" s="89" t="s">
        <v>262</v>
      </c>
      <c r="E665" s="89" t="s">
        <v>336</v>
      </c>
      <c r="F665" s="89">
        <v>460</v>
      </c>
      <c r="G665" s="127">
        <v>0.91836734693877553</v>
      </c>
      <c r="H665" s="127">
        <v>0</v>
      </c>
      <c r="I665" s="127"/>
      <c r="J665" s="191">
        <v>1425</v>
      </c>
      <c r="K665" s="89"/>
      <c r="L665" s="89"/>
      <c r="M665" s="89"/>
    </row>
    <row r="666" spans="1:13" x14ac:dyDescent="0.25">
      <c r="A666" s="191">
        <v>1427</v>
      </c>
      <c r="B666" s="89" t="s">
        <v>980</v>
      </c>
      <c r="C666" s="89" t="s">
        <v>976</v>
      </c>
      <c r="D666" s="89" t="s">
        <v>262</v>
      </c>
      <c r="E666" s="89" t="s">
        <v>336</v>
      </c>
      <c r="F666" s="89">
        <v>177</v>
      </c>
      <c r="G666" s="127">
        <v>0.83211678832116787</v>
      </c>
      <c r="H666" s="127">
        <v>0</v>
      </c>
      <c r="I666" s="127"/>
      <c r="J666" s="191">
        <v>1427</v>
      </c>
      <c r="K666" s="89"/>
      <c r="L666" s="89"/>
      <c r="M666" s="89"/>
    </row>
    <row r="667" spans="1:13" x14ac:dyDescent="0.25">
      <c r="A667" s="191">
        <v>1430</v>
      </c>
      <c r="B667" s="89" t="s">
        <v>808</v>
      </c>
      <c r="C667" s="89" t="s">
        <v>976</v>
      </c>
      <c r="D667" s="89" t="s">
        <v>262</v>
      </c>
      <c r="E667" s="89" t="s">
        <v>336</v>
      </c>
      <c r="F667" s="89">
        <v>189</v>
      </c>
      <c r="G667" s="127">
        <v>0.91836734693877553</v>
      </c>
      <c r="H667" s="127">
        <v>0</v>
      </c>
      <c r="I667" s="127"/>
      <c r="J667" s="191">
        <v>1430</v>
      </c>
      <c r="K667" s="89"/>
      <c r="L667" s="89"/>
      <c r="M667" s="89"/>
    </row>
    <row r="668" spans="1:13" x14ac:dyDescent="0.25">
      <c r="A668" s="191">
        <v>1431</v>
      </c>
      <c r="B668" s="89" t="s">
        <v>981</v>
      </c>
      <c r="C668" s="89" t="s">
        <v>976</v>
      </c>
      <c r="D668" s="89" t="s">
        <v>262</v>
      </c>
      <c r="E668" s="89" t="s">
        <v>336</v>
      </c>
      <c r="F668" s="89">
        <v>229</v>
      </c>
      <c r="G668" s="127">
        <v>0.81904761904761902</v>
      </c>
      <c r="H668" s="127">
        <v>0</v>
      </c>
      <c r="I668" s="127"/>
      <c r="J668" s="191">
        <v>1431</v>
      </c>
      <c r="K668" s="89"/>
      <c r="L668" s="89"/>
      <c r="M668" s="89"/>
    </row>
    <row r="669" spans="1:13" x14ac:dyDescent="0.25">
      <c r="A669" s="191">
        <v>1433</v>
      </c>
      <c r="B669" s="89" t="s">
        <v>982</v>
      </c>
      <c r="C669" s="89" t="s">
        <v>976</v>
      </c>
      <c r="D669" s="89" t="s">
        <v>262</v>
      </c>
      <c r="E669" s="89" t="s">
        <v>336</v>
      </c>
      <c r="F669" s="89">
        <v>138</v>
      </c>
      <c r="G669" s="127">
        <v>0.93162393162393164</v>
      </c>
      <c r="H669" s="127">
        <v>0</v>
      </c>
      <c r="I669" s="127"/>
      <c r="J669" s="191">
        <v>1433</v>
      </c>
      <c r="K669" s="89"/>
      <c r="L669" s="89"/>
      <c r="M669" s="89"/>
    </row>
    <row r="670" spans="1:13" x14ac:dyDescent="0.25">
      <c r="A670" s="191">
        <v>1435</v>
      </c>
      <c r="B670" s="89" t="s">
        <v>983</v>
      </c>
      <c r="C670" s="89" t="s">
        <v>976</v>
      </c>
      <c r="D670" s="89" t="s">
        <v>262</v>
      </c>
      <c r="E670" s="89" t="s">
        <v>336</v>
      </c>
      <c r="F670" s="89">
        <v>150</v>
      </c>
      <c r="G670" s="127">
        <v>0.84</v>
      </c>
      <c r="H670" s="127">
        <v>0</v>
      </c>
      <c r="I670" s="127"/>
      <c r="J670" s="191">
        <v>1435</v>
      </c>
      <c r="K670" s="89"/>
      <c r="L670" s="89"/>
      <c r="M670" s="89"/>
    </row>
    <row r="671" spans="1:13" x14ac:dyDescent="0.25">
      <c r="A671" s="191">
        <v>1443</v>
      </c>
      <c r="B671" s="89" t="s">
        <v>984</v>
      </c>
      <c r="C671" s="89" t="s">
        <v>976</v>
      </c>
      <c r="D671" s="89" t="s">
        <v>262</v>
      </c>
      <c r="E671" s="89" t="s">
        <v>630</v>
      </c>
      <c r="F671" s="89">
        <v>732</v>
      </c>
      <c r="G671" s="127">
        <v>0</v>
      </c>
      <c r="H671" s="127">
        <v>0.94086727989487517</v>
      </c>
      <c r="I671" s="127"/>
      <c r="J671" s="191">
        <v>1443</v>
      </c>
      <c r="K671" s="89"/>
      <c r="L671" s="89"/>
      <c r="M671" s="89"/>
    </row>
    <row r="672" spans="1:13" x14ac:dyDescent="0.25">
      <c r="A672" s="191">
        <v>1444</v>
      </c>
      <c r="B672" s="89" t="s">
        <v>985</v>
      </c>
      <c r="C672" s="89" t="s">
        <v>986</v>
      </c>
      <c r="D672" s="89" t="s">
        <v>262</v>
      </c>
      <c r="E672" s="89" t="s">
        <v>336</v>
      </c>
      <c r="F672" s="89">
        <v>442</v>
      </c>
      <c r="G672" s="127">
        <v>0.919047619047619</v>
      </c>
      <c r="H672" s="127">
        <v>0</v>
      </c>
      <c r="I672" s="127"/>
      <c r="J672" s="191">
        <v>1444</v>
      </c>
      <c r="K672" s="89"/>
      <c r="L672" s="89"/>
      <c r="M672" s="89"/>
    </row>
    <row r="673" spans="1:13" x14ac:dyDescent="0.25">
      <c r="A673" s="191">
        <v>1445</v>
      </c>
      <c r="B673" s="89" t="s">
        <v>987</v>
      </c>
      <c r="C673" s="89" t="s">
        <v>986</v>
      </c>
      <c r="D673" s="89" t="s">
        <v>262</v>
      </c>
      <c r="E673" s="89" t="s">
        <v>336</v>
      </c>
      <c r="F673" s="89">
        <v>620</v>
      </c>
      <c r="G673" s="127">
        <v>0.89295774647887327</v>
      </c>
      <c r="H673" s="127">
        <v>0.89315068493150684</v>
      </c>
      <c r="I673" s="127"/>
      <c r="J673" s="191">
        <v>1445</v>
      </c>
      <c r="K673" s="89"/>
      <c r="L673" s="89"/>
      <c r="M673" s="89"/>
    </row>
    <row r="674" spans="1:13" x14ac:dyDescent="0.25">
      <c r="A674" s="191">
        <v>1447</v>
      </c>
      <c r="B674" s="89" t="s">
        <v>988</v>
      </c>
      <c r="C674" s="89" t="s">
        <v>986</v>
      </c>
      <c r="D674" s="89" t="s">
        <v>262</v>
      </c>
      <c r="E674" s="89" t="s">
        <v>336</v>
      </c>
      <c r="F674" s="89">
        <v>383</v>
      </c>
      <c r="G674" s="127">
        <v>0.91343283582089552</v>
      </c>
      <c r="H674" s="127">
        <v>0</v>
      </c>
      <c r="I674" s="127"/>
      <c r="J674" s="191">
        <v>1447</v>
      </c>
      <c r="K674" s="89"/>
      <c r="L674" s="89"/>
      <c r="M674" s="89"/>
    </row>
    <row r="675" spans="1:13" x14ac:dyDescent="0.25">
      <c r="A675" s="191">
        <v>1448</v>
      </c>
      <c r="B675" s="89" t="s">
        <v>989</v>
      </c>
      <c r="C675" s="89" t="s">
        <v>986</v>
      </c>
      <c r="D675" s="89" t="s">
        <v>262</v>
      </c>
      <c r="E675" s="89" t="s">
        <v>336</v>
      </c>
      <c r="F675" s="89">
        <v>112</v>
      </c>
      <c r="G675" s="127">
        <v>0.90291262135922334</v>
      </c>
      <c r="H675" s="127">
        <v>0</v>
      </c>
      <c r="I675" s="127"/>
      <c r="J675" s="191">
        <v>1448</v>
      </c>
      <c r="K675" s="89"/>
      <c r="L675" s="89"/>
      <c r="M675" s="89"/>
    </row>
    <row r="676" spans="1:13" x14ac:dyDescent="0.25">
      <c r="A676" s="191">
        <v>1453</v>
      </c>
      <c r="B676" s="89" t="s">
        <v>990</v>
      </c>
      <c r="C676" s="89" t="s">
        <v>991</v>
      </c>
      <c r="D676" s="89" t="s">
        <v>262</v>
      </c>
      <c r="E676" s="89" t="s">
        <v>336</v>
      </c>
      <c r="F676" s="89">
        <v>664</v>
      </c>
      <c r="G676" s="127">
        <v>0.92953929539295388</v>
      </c>
      <c r="H676" s="127">
        <v>0</v>
      </c>
      <c r="I676" s="127"/>
      <c r="J676" s="191">
        <v>1453</v>
      </c>
      <c r="K676" s="89"/>
      <c r="L676" s="89"/>
      <c r="M676" s="89"/>
    </row>
    <row r="677" spans="1:13" x14ac:dyDescent="0.25">
      <c r="A677" s="191">
        <v>1454</v>
      </c>
      <c r="B677" s="89" t="s">
        <v>992</v>
      </c>
      <c r="C677" s="89" t="s">
        <v>991</v>
      </c>
      <c r="D677" s="89" t="s">
        <v>262</v>
      </c>
      <c r="E677" s="89" t="s">
        <v>336</v>
      </c>
      <c r="F677" s="89">
        <v>72</v>
      </c>
      <c r="G677" s="127">
        <v>0.86274509803921573</v>
      </c>
      <c r="H677" s="127">
        <v>0</v>
      </c>
      <c r="I677" s="127"/>
      <c r="J677" s="191">
        <v>1454</v>
      </c>
      <c r="K677" s="89"/>
      <c r="L677" s="89"/>
      <c r="M677" s="89"/>
    </row>
    <row r="678" spans="1:13" x14ac:dyDescent="0.25">
      <c r="A678" s="191">
        <v>1455</v>
      </c>
      <c r="B678" s="89" t="s">
        <v>993</v>
      </c>
      <c r="C678" s="89" t="s">
        <v>991</v>
      </c>
      <c r="D678" s="89" t="s">
        <v>262</v>
      </c>
      <c r="E678" s="89" t="s">
        <v>336</v>
      </c>
      <c r="F678" s="89">
        <v>169</v>
      </c>
      <c r="G678" s="127">
        <v>0.93442622950819676</v>
      </c>
      <c r="H678" s="127">
        <v>0</v>
      </c>
      <c r="I678" s="127"/>
      <c r="J678" s="191">
        <v>1455</v>
      </c>
      <c r="K678" s="89"/>
      <c r="L678" s="89"/>
      <c r="M678" s="89"/>
    </row>
    <row r="679" spans="1:13" x14ac:dyDescent="0.25">
      <c r="A679" s="191">
        <v>1456</v>
      </c>
      <c r="B679" s="89" t="s">
        <v>994</v>
      </c>
      <c r="C679" s="89" t="s">
        <v>991</v>
      </c>
      <c r="D679" s="89" t="s">
        <v>262</v>
      </c>
      <c r="E679" s="89" t="s">
        <v>336</v>
      </c>
      <c r="F679" s="89">
        <v>114</v>
      </c>
      <c r="G679" s="127">
        <v>0.91489361702127658</v>
      </c>
      <c r="H679" s="127">
        <v>0</v>
      </c>
      <c r="I679" s="127"/>
      <c r="J679" s="191">
        <v>1456</v>
      </c>
      <c r="K679" s="89"/>
      <c r="L679" s="89"/>
      <c r="M679" s="89"/>
    </row>
    <row r="680" spans="1:13" x14ac:dyDescent="0.25">
      <c r="A680" s="191">
        <v>1457</v>
      </c>
      <c r="B680" s="89" t="s">
        <v>995</v>
      </c>
      <c r="C680" s="89" t="s">
        <v>991</v>
      </c>
      <c r="D680" s="89" t="s">
        <v>262</v>
      </c>
      <c r="E680" s="89" t="s">
        <v>336</v>
      </c>
      <c r="F680" s="89">
        <v>164</v>
      </c>
      <c r="G680" s="127">
        <v>0.97560975609756095</v>
      </c>
      <c r="H680" s="127">
        <v>0</v>
      </c>
      <c r="I680" s="127"/>
      <c r="J680" s="191">
        <v>1457</v>
      </c>
      <c r="K680" s="89"/>
      <c r="L680" s="89"/>
      <c r="M680" s="89"/>
    </row>
    <row r="681" spans="1:13" x14ac:dyDescent="0.25">
      <c r="A681" s="191">
        <v>1458</v>
      </c>
      <c r="B681" s="89" t="s">
        <v>996</v>
      </c>
      <c r="C681" s="89" t="s">
        <v>991</v>
      </c>
      <c r="D681" s="89" t="s">
        <v>262</v>
      </c>
      <c r="E681" s="89" t="s">
        <v>336</v>
      </c>
      <c r="F681" s="89">
        <v>119</v>
      </c>
      <c r="G681" s="127">
        <v>0.90196078431372551</v>
      </c>
      <c r="H681" s="127">
        <v>0</v>
      </c>
      <c r="I681" s="127"/>
      <c r="J681" s="191">
        <v>1458</v>
      </c>
      <c r="K681" s="89"/>
      <c r="L681" s="89"/>
      <c r="M681" s="89"/>
    </row>
    <row r="682" spans="1:13" x14ac:dyDescent="0.25">
      <c r="A682" s="191">
        <v>1459</v>
      </c>
      <c r="B682" s="89" t="s">
        <v>997</v>
      </c>
      <c r="C682" s="89" t="s">
        <v>991</v>
      </c>
      <c r="D682" s="89" t="s">
        <v>262</v>
      </c>
      <c r="E682" s="89" t="s">
        <v>336</v>
      </c>
      <c r="F682" s="89">
        <v>218</v>
      </c>
      <c r="G682" s="127">
        <v>0.89102564102564108</v>
      </c>
      <c r="H682" s="127">
        <v>0</v>
      </c>
      <c r="I682" s="127"/>
      <c r="J682" s="191">
        <v>1459</v>
      </c>
      <c r="K682" s="89"/>
      <c r="L682" s="89"/>
      <c r="M682" s="89"/>
    </row>
    <row r="683" spans="1:13" x14ac:dyDescent="0.25">
      <c r="A683" s="191">
        <v>1460</v>
      </c>
      <c r="B683" s="89" t="s">
        <v>998</v>
      </c>
      <c r="C683" s="89" t="s">
        <v>991</v>
      </c>
      <c r="D683" s="89" t="s">
        <v>262</v>
      </c>
      <c r="E683" s="89" t="s">
        <v>336</v>
      </c>
      <c r="F683" s="89">
        <v>12</v>
      </c>
      <c r="G683" s="127">
        <v>0.81818181818181823</v>
      </c>
      <c r="H683" s="127">
        <v>0</v>
      </c>
      <c r="I683" s="127"/>
      <c r="J683" s="191">
        <v>1460</v>
      </c>
      <c r="K683" s="89"/>
      <c r="L683" s="89"/>
      <c r="M683" s="89"/>
    </row>
    <row r="684" spans="1:13" x14ac:dyDescent="0.25">
      <c r="A684" s="191">
        <v>1461</v>
      </c>
      <c r="B684" s="89" t="s">
        <v>999</v>
      </c>
      <c r="C684" s="89" t="s">
        <v>976</v>
      </c>
      <c r="D684" s="89" t="s">
        <v>262</v>
      </c>
      <c r="E684" s="89" t="s">
        <v>336</v>
      </c>
      <c r="F684" s="89">
        <v>91</v>
      </c>
      <c r="G684" s="127">
        <v>0.97402597402597402</v>
      </c>
      <c r="H684" s="127">
        <v>0</v>
      </c>
      <c r="I684" s="127"/>
      <c r="J684" s="191">
        <v>1461</v>
      </c>
      <c r="K684" s="89"/>
      <c r="L684" s="89"/>
      <c r="M684" s="89"/>
    </row>
    <row r="685" spans="1:13" x14ac:dyDescent="0.25">
      <c r="A685" s="191">
        <v>1462</v>
      </c>
      <c r="B685" s="89" t="s">
        <v>1000</v>
      </c>
      <c r="C685" s="89" t="s">
        <v>991</v>
      </c>
      <c r="D685" s="89" t="s">
        <v>262</v>
      </c>
      <c r="E685" s="89" t="s">
        <v>336</v>
      </c>
      <c r="F685" s="89">
        <v>54</v>
      </c>
      <c r="G685" s="127">
        <v>0.9</v>
      </c>
      <c r="H685" s="127">
        <v>0</v>
      </c>
      <c r="I685" s="127"/>
      <c r="J685" s="191">
        <v>1462</v>
      </c>
      <c r="K685" s="89"/>
      <c r="L685" s="89"/>
      <c r="M685" s="89"/>
    </row>
    <row r="686" spans="1:13" x14ac:dyDescent="0.25">
      <c r="A686" s="191">
        <v>1464</v>
      </c>
      <c r="B686" s="89" t="s">
        <v>1001</v>
      </c>
      <c r="C686" s="89" t="s">
        <v>1002</v>
      </c>
      <c r="D686" s="89" t="s">
        <v>262</v>
      </c>
      <c r="E686" s="89" t="s">
        <v>336</v>
      </c>
      <c r="F686" s="89">
        <v>803</v>
      </c>
      <c r="G686" s="127">
        <v>0</v>
      </c>
      <c r="H686" s="127">
        <v>0.93891102257636128</v>
      </c>
      <c r="I686" s="127"/>
      <c r="J686" s="191">
        <v>1464</v>
      </c>
      <c r="K686" s="89"/>
      <c r="L686" s="89"/>
      <c r="M686" s="89"/>
    </row>
    <row r="687" spans="1:13" x14ac:dyDescent="0.25">
      <c r="A687" s="191">
        <v>1465</v>
      </c>
      <c r="B687" s="89" t="s">
        <v>1003</v>
      </c>
      <c r="C687" s="89" t="s">
        <v>1002</v>
      </c>
      <c r="D687" s="89" t="s">
        <v>262</v>
      </c>
      <c r="E687" s="89" t="s">
        <v>336</v>
      </c>
      <c r="F687" s="89">
        <v>460</v>
      </c>
      <c r="G687" s="127">
        <v>0.90585241730279897</v>
      </c>
      <c r="H687" s="127">
        <v>0</v>
      </c>
      <c r="I687" s="127"/>
      <c r="J687" s="191">
        <v>1465</v>
      </c>
      <c r="K687" s="89"/>
      <c r="L687" s="89"/>
      <c r="M687" s="89"/>
    </row>
    <row r="688" spans="1:13" x14ac:dyDescent="0.25">
      <c r="A688" s="191">
        <v>1466</v>
      </c>
      <c r="B688" s="89" t="s">
        <v>1004</v>
      </c>
      <c r="C688" s="89" t="s">
        <v>1002</v>
      </c>
      <c r="D688" s="89" t="s">
        <v>262</v>
      </c>
      <c r="E688" s="89" t="s">
        <v>336</v>
      </c>
      <c r="F688" s="89">
        <v>526</v>
      </c>
      <c r="G688" s="127">
        <v>0.89095127610208813</v>
      </c>
      <c r="H688" s="127">
        <v>0</v>
      </c>
      <c r="I688" s="127"/>
      <c r="J688" s="191">
        <v>1466</v>
      </c>
      <c r="K688" s="89"/>
      <c r="L688" s="89"/>
      <c r="M688" s="89"/>
    </row>
    <row r="689" spans="1:13" x14ac:dyDescent="0.25">
      <c r="A689" s="191">
        <v>1467</v>
      </c>
      <c r="B689" s="89" t="s">
        <v>1005</v>
      </c>
      <c r="C689" s="89" t="s">
        <v>1002</v>
      </c>
      <c r="D689" s="89" t="s">
        <v>262</v>
      </c>
      <c r="E689" s="89" t="s">
        <v>336</v>
      </c>
      <c r="F689" s="89">
        <v>522</v>
      </c>
      <c r="G689" s="127">
        <v>0.79872204472843455</v>
      </c>
      <c r="H689" s="127">
        <v>1</v>
      </c>
      <c r="I689" s="127"/>
      <c r="J689" s="191">
        <v>1467</v>
      </c>
      <c r="K689" s="89"/>
      <c r="L689" s="89"/>
      <c r="M689" s="89"/>
    </row>
    <row r="690" spans="1:13" x14ac:dyDescent="0.25">
      <c r="A690" s="191">
        <v>1468</v>
      </c>
      <c r="B690" s="89" t="s">
        <v>1006</v>
      </c>
      <c r="C690" s="89" t="s">
        <v>1002</v>
      </c>
      <c r="D690" s="89" t="s">
        <v>262</v>
      </c>
      <c r="E690" s="89" t="s">
        <v>336</v>
      </c>
      <c r="F690" s="89">
        <v>365</v>
      </c>
      <c r="G690" s="127">
        <v>0.88571428571428568</v>
      </c>
      <c r="H690" s="127">
        <v>0</v>
      </c>
      <c r="I690" s="127"/>
      <c r="J690" s="191">
        <v>1468</v>
      </c>
      <c r="K690" s="89"/>
      <c r="L690" s="89"/>
      <c r="M690" s="89"/>
    </row>
    <row r="691" spans="1:13" x14ac:dyDescent="0.25">
      <c r="A691" s="191">
        <v>1469</v>
      </c>
      <c r="B691" s="89" t="s">
        <v>1007</v>
      </c>
      <c r="C691" s="89" t="s">
        <v>1002</v>
      </c>
      <c r="D691" s="89" t="s">
        <v>262</v>
      </c>
      <c r="E691" s="89" t="s">
        <v>336</v>
      </c>
      <c r="F691" s="89">
        <v>547</v>
      </c>
      <c r="G691" s="127">
        <v>0.94037940379403795</v>
      </c>
      <c r="H691" s="127">
        <v>0</v>
      </c>
      <c r="I691" s="127"/>
      <c r="J691" s="191">
        <v>1469</v>
      </c>
      <c r="K691" s="89"/>
      <c r="L691" s="89"/>
      <c r="M691" s="89"/>
    </row>
    <row r="692" spans="1:13" x14ac:dyDescent="0.25">
      <c r="A692" s="191">
        <v>1471</v>
      </c>
      <c r="B692" s="89" t="s">
        <v>1008</v>
      </c>
      <c r="C692" s="89" t="s">
        <v>1002</v>
      </c>
      <c r="D692" s="89" t="s">
        <v>262</v>
      </c>
      <c r="E692" s="89" t="s">
        <v>336</v>
      </c>
      <c r="F692" s="89">
        <v>205</v>
      </c>
      <c r="G692" s="127">
        <v>0.94693877551020411</v>
      </c>
      <c r="H692" s="127">
        <v>0</v>
      </c>
      <c r="I692" s="127"/>
      <c r="J692" s="191">
        <v>1471</v>
      </c>
      <c r="K692" s="89"/>
      <c r="L692" s="89"/>
      <c r="M692" s="89"/>
    </row>
    <row r="693" spans="1:13" x14ac:dyDescent="0.25">
      <c r="A693" s="191">
        <v>1472</v>
      </c>
      <c r="B693" s="89" t="s">
        <v>1009</v>
      </c>
      <c r="C693" s="89" t="s">
        <v>1002</v>
      </c>
      <c r="D693" s="89" t="s">
        <v>262</v>
      </c>
      <c r="E693" s="89" t="s">
        <v>336</v>
      </c>
      <c r="F693" s="89">
        <v>222</v>
      </c>
      <c r="G693" s="127">
        <v>0.92258064516129035</v>
      </c>
      <c r="H693" s="127">
        <v>0</v>
      </c>
      <c r="I693" s="127"/>
      <c r="J693" s="191">
        <v>1472</v>
      </c>
      <c r="K693" s="89"/>
      <c r="L693" s="89"/>
      <c r="M693" s="89"/>
    </row>
    <row r="694" spans="1:13" x14ac:dyDescent="0.25">
      <c r="A694" s="191">
        <v>1473</v>
      </c>
      <c r="B694" s="89" t="s">
        <v>1010</v>
      </c>
      <c r="C694" s="89" t="s">
        <v>1002</v>
      </c>
      <c r="D694" s="89" t="s">
        <v>262</v>
      </c>
      <c r="E694" s="89" t="s">
        <v>336</v>
      </c>
      <c r="F694" s="89">
        <v>52</v>
      </c>
      <c r="G694" s="127">
        <v>0.83333333333333337</v>
      </c>
      <c r="H694" s="127">
        <v>0</v>
      </c>
      <c r="I694" s="127"/>
      <c r="J694" s="191">
        <v>1473</v>
      </c>
      <c r="K694" s="89"/>
      <c r="L694" s="89"/>
      <c r="M694" s="89"/>
    </row>
    <row r="695" spans="1:13" x14ac:dyDescent="0.25">
      <c r="A695" s="191">
        <v>1474</v>
      </c>
      <c r="B695" s="89" t="s">
        <v>1011</v>
      </c>
      <c r="C695" s="89" t="s">
        <v>1012</v>
      </c>
      <c r="D695" s="89" t="s">
        <v>262</v>
      </c>
      <c r="E695" s="89" t="s">
        <v>336</v>
      </c>
      <c r="F695" s="89">
        <v>339</v>
      </c>
      <c r="G695" s="127">
        <v>0.91970802919708028</v>
      </c>
      <c r="H695" s="127">
        <v>0</v>
      </c>
      <c r="I695" s="127"/>
      <c r="J695" s="191">
        <v>1474</v>
      </c>
      <c r="K695" s="89"/>
      <c r="L695" s="89"/>
      <c r="M695" s="89"/>
    </row>
    <row r="696" spans="1:13" x14ac:dyDescent="0.25">
      <c r="A696" s="191">
        <v>1475</v>
      </c>
      <c r="B696" s="89" t="s">
        <v>1013</v>
      </c>
      <c r="C696" s="89" t="s">
        <v>1002</v>
      </c>
      <c r="D696" s="89" t="s">
        <v>262</v>
      </c>
      <c r="E696" s="89" t="s">
        <v>336</v>
      </c>
      <c r="F696" s="89">
        <v>54</v>
      </c>
      <c r="G696" s="127">
        <v>0.95454545454545459</v>
      </c>
      <c r="H696" s="127">
        <v>0</v>
      </c>
      <c r="I696" s="127"/>
      <c r="J696" s="191">
        <v>1475</v>
      </c>
      <c r="K696" s="89"/>
      <c r="L696" s="89"/>
      <c r="M696" s="89"/>
    </row>
    <row r="697" spans="1:13" x14ac:dyDescent="0.25">
      <c r="A697" s="191">
        <v>1488</v>
      </c>
      <c r="B697" s="89" t="s">
        <v>1014</v>
      </c>
      <c r="C697" s="89" t="s">
        <v>1015</v>
      </c>
      <c r="D697" s="89" t="s">
        <v>262</v>
      </c>
      <c r="E697" s="89" t="s">
        <v>336</v>
      </c>
      <c r="F697" s="89">
        <v>384</v>
      </c>
      <c r="G697" s="127">
        <v>0.91737891737891741</v>
      </c>
      <c r="H697" s="127">
        <v>0</v>
      </c>
      <c r="I697" s="127"/>
      <c r="J697" s="191">
        <v>1488</v>
      </c>
      <c r="K697" s="89"/>
      <c r="L697" s="89"/>
      <c r="M697" s="89"/>
    </row>
    <row r="698" spans="1:13" x14ac:dyDescent="0.25">
      <c r="A698" s="191">
        <v>1489</v>
      </c>
      <c r="B698" s="89" t="s">
        <v>1016</v>
      </c>
      <c r="C698" s="89" t="s">
        <v>1015</v>
      </c>
      <c r="D698" s="89" t="s">
        <v>262</v>
      </c>
      <c r="E698" s="89" t="s">
        <v>336</v>
      </c>
      <c r="F698" s="89">
        <v>253</v>
      </c>
      <c r="G698" s="127">
        <v>0</v>
      </c>
      <c r="H698" s="127">
        <v>0.90873015873015872</v>
      </c>
      <c r="I698" s="127"/>
      <c r="J698" s="191">
        <v>1489</v>
      </c>
      <c r="K698" s="89"/>
      <c r="L698" s="89"/>
      <c r="M698" s="89"/>
    </row>
    <row r="699" spans="1:13" x14ac:dyDescent="0.25">
      <c r="A699" s="191">
        <v>1490</v>
      </c>
      <c r="B699" s="89" t="s">
        <v>1017</v>
      </c>
      <c r="C699" s="89" t="s">
        <v>1015</v>
      </c>
      <c r="D699" s="89" t="s">
        <v>262</v>
      </c>
      <c r="E699" s="89" t="s">
        <v>336</v>
      </c>
      <c r="F699" s="89">
        <v>259</v>
      </c>
      <c r="G699" s="127">
        <v>0.90082644628099173</v>
      </c>
      <c r="H699" s="127">
        <v>0</v>
      </c>
      <c r="I699" s="127"/>
      <c r="J699" s="191">
        <v>1490</v>
      </c>
      <c r="K699" s="89"/>
      <c r="L699" s="89"/>
      <c r="M699" s="89"/>
    </row>
    <row r="700" spans="1:13" x14ac:dyDescent="0.25">
      <c r="A700" s="191">
        <v>1491</v>
      </c>
      <c r="B700" s="89" t="s">
        <v>1018</v>
      </c>
      <c r="C700" s="89" t="s">
        <v>1015</v>
      </c>
      <c r="D700" s="89" t="s">
        <v>262</v>
      </c>
      <c r="E700" s="89" t="s">
        <v>336</v>
      </c>
      <c r="F700" s="89">
        <v>215</v>
      </c>
      <c r="G700" s="127">
        <v>0.91758241758241754</v>
      </c>
      <c r="H700" s="127">
        <v>0</v>
      </c>
      <c r="I700" s="127"/>
      <c r="J700" s="191">
        <v>1491</v>
      </c>
      <c r="K700" s="89"/>
      <c r="L700" s="89"/>
      <c r="M700" s="89"/>
    </row>
    <row r="701" spans="1:13" x14ac:dyDescent="0.25">
      <c r="A701" s="191">
        <v>1493</v>
      </c>
      <c r="B701" s="89" t="s">
        <v>1019</v>
      </c>
      <c r="C701" s="89" t="s">
        <v>1015</v>
      </c>
      <c r="D701" s="89" t="s">
        <v>262</v>
      </c>
      <c r="E701" s="89" t="s">
        <v>336</v>
      </c>
      <c r="F701" s="89">
        <v>44</v>
      </c>
      <c r="G701" s="127">
        <v>1</v>
      </c>
      <c r="H701" s="127">
        <v>0</v>
      </c>
      <c r="I701" s="127"/>
      <c r="J701" s="191">
        <v>1493</v>
      </c>
      <c r="K701" s="89"/>
      <c r="L701" s="89"/>
      <c r="M701" s="89"/>
    </row>
    <row r="702" spans="1:13" x14ac:dyDescent="0.25">
      <c r="A702" s="191">
        <v>1495</v>
      </c>
      <c r="B702" s="89" t="s">
        <v>1020</v>
      </c>
      <c r="C702" s="89" t="s">
        <v>1015</v>
      </c>
      <c r="D702" s="89" t="s">
        <v>262</v>
      </c>
      <c r="E702" s="89" t="s">
        <v>336</v>
      </c>
      <c r="F702" s="89">
        <v>9</v>
      </c>
      <c r="G702" s="127">
        <v>1</v>
      </c>
      <c r="H702" s="127">
        <v>0</v>
      </c>
      <c r="I702" s="127"/>
      <c r="J702" s="191">
        <v>1495</v>
      </c>
      <c r="K702" s="89"/>
      <c r="L702" s="89"/>
      <c r="M702" s="89"/>
    </row>
    <row r="703" spans="1:13" x14ac:dyDescent="0.25">
      <c r="A703" s="191">
        <v>1496</v>
      </c>
      <c r="B703" s="89" t="s">
        <v>1021</v>
      </c>
      <c r="C703" s="89" t="s">
        <v>1015</v>
      </c>
      <c r="D703" s="89" t="s">
        <v>262</v>
      </c>
      <c r="E703" s="89" t="s">
        <v>336</v>
      </c>
      <c r="F703" s="89">
        <v>92</v>
      </c>
      <c r="G703" s="127">
        <v>0.91428571428571426</v>
      </c>
      <c r="H703" s="127">
        <v>0</v>
      </c>
      <c r="I703" s="127"/>
      <c r="J703" s="191">
        <v>1496</v>
      </c>
      <c r="K703" s="89"/>
      <c r="L703" s="89"/>
      <c r="M703" s="89"/>
    </row>
    <row r="704" spans="1:13" x14ac:dyDescent="0.25">
      <c r="A704" s="191">
        <v>1498</v>
      </c>
      <c r="B704" s="89" t="s">
        <v>1022</v>
      </c>
      <c r="C704" s="89" t="s">
        <v>1015</v>
      </c>
      <c r="D704" s="89" t="s">
        <v>262</v>
      </c>
      <c r="E704" s="89" t="s">
        <v>336</v>
      </c>
      <c r="F704" s="89">
        <v>81</v>
      </c>
      <c r="G704" s="127">
        <v>0.94915254237288138</v>
      </c>
      <c r="H704" s="127">
        <v>0</v>
      </c>
      <c r="I704" s="127"/>
      <c r="J704" s="191">
        <v>1498</v>
      </c>
      <c r="K704" s="89"/>
      <c r="L704" s="89"/>
      <c r="M704" s="89"/>
    </row>
    <row r="705" spans="1:13" x14ac:dyDescent="0.25">
      <c r="A705" s="191">
        <v>1502</v>
      </c>
      <c r="B705" s="89" t="s">
        <v>1023</v>
      </c>
      <c r="C705" s="89" t="s">
        <v>1024</v>
      </c>
      <c r="D705" s="89" t="s">
        <v>262</v>
      </c>
      <c r="E705" s="89" t="s">
        <v>4871</v>
      </c>
      <c r="F705" s="89">
        <v>850</v>
      </c>
      <c r="G705" s="127">
        <v>0</v>
      </c>
      <c r="H705" s="127">
        <v>0.92698019801980203</v>
      </c>
      <c r="I705" s="127"/>
      <c r="J705" s="191">
        <v>1502</v>
      </c>
      <c r="K705" s="89"/>
      <c r="L705" s="89"/>
      <c r="M705" s="89"/>
    </row>
    <row r="706" spans="1:13" x14ac:dyDescent="0.25">
      <c r="A706" s="191">
        <v>1503</v>
      </c>
      <c r="B706" s="89" t="s">
        <v>1025</v>
      </c>
      <c r="C706" s="89" t="s">
        <v>1024</v>
      </c>
      <c r="D706" s="89" t="s">
        <v>262</v>
      </c>
      <c r="E706" s="89" t="s">
        <v>630</v>
      </c>
      <c r="F706" s="129">
        <v>1014</v>
      </c>
      <c r="G706" s="127">
        <v>0</v>
      </c>
      <c r="H706" s="127">
        <v>0.94112769485903813</v>
      </c>
      <c r="I706" s="127"/>
      <c r="J706" s="191">
        <v>1503</v>
      </c>
      <c r="K706" s="89"/>
      <c r="L706" s="89"/>
      <c r="M706" s="89"/>
    </row>
    <row r="707" spans="1:13" x14ac:dyDescent="0.25">
      <c r="A707" s="191">
        <v>1504</v>
      </c>
      <c r="B707" s="89" t="s">
        <v>1026</v>
      </c>
      <c r="C707" s="89" t="s">
        <v>1024</v>
      </c>
      <c r="D707" s="89" t="s">
        <v>262</v>
      </c>
      <c r="E707" s="89" t="s">
        <v>4871</v>
      </c>
      <c r="F707" s="129">
        <v>1020</v>
      </c>
      <c r="G707" s="127">
        <v>0</v>
      </c>
      <c r="H707" s="127">
        <v>0.95701125895598771</v>
      </c>
      <c r="I707" s="127"/>
      <c r="J707" s="191">
        <v>1504</v>
      </c>
      <c r="K707" s="89"/>
      <c r="L707" s="89"/>
      <c r="M707" s="89"/>
    </row>
    <row r="708" spans="1:13" x14ac:dyDescent="0.25">
      <c r="A708" s="191">
        <v>1506</v>
      </c>
      <c r="B708" s="89" t="s">
        <v>1027</v>
      </c>
      <c r="C708" s="89" t="s">
        <v>1024</v>
      </c>
      <c r="D708" s="89" t="s">
        <v>262</v>
      </c>
      <c r="E708" s="89" t="s">
        <v>4871</v>
      </c>
      <c r="F708" s="89">
        <v>132</v>
      </c>
      <c r="G708" s="127">
        <v>0.93406593406593408</v>
      </c>
      <c r="H708" s="127">
        <v>0</v>
      </c>
      <c r="I708" s="127"/>
      <c r="J708" s="191">
        <v>1506</v>
      </c>
      <c r="K708" s="89"/>
      <c r="L708" s="89"/>
      <c r="M708" s="89"/>
    </row>
    <row r="709" spans="1:13" x14ac:dyDescent="0.25">
      <c r="A709" s="191">
        <v>1507</v>
      </c>
      <c r="B709" s="89" t="s">
        <v>1028</v>
      </c>
      <c r="C709" s="89" t="s">
        <v>1024</v>
      </c>
      <c r="D709" s="89" t="s">
        <v>262</v>
      </c>
      <c r="E709" s="89" t="s">
        <v>4871</v>
      </c>
      <c r="F709" s="89">
        <v>282</v>
      </c>
      <c r="G709" s="127">
        <v>0</v>
      </c>
      <c r="H709" s="127">
        <v>0</v>
      </c>
      <c r="I709" s="128">
        <v>0.86238926853961018</v>
      </c>
      <c r="J709" s="191">
        <v>1507</v>
      </c>
      <c r="K709" s="89"/>
      <c r="L709" s="89"/>
      <c r="M709" s="89"/>
    </row>
    <row r="710" spans="1:13" x14ac:dyDescent="0.25">
      <c r="A710" s="191">
        <v>1508</v>
      </c>
      <c r="B710" s="89" t="s">
        <v>1029</v>
      </c>
      <c r="C710" s="89" t="s">
        <v>1024</v>
      </c>
      <c r="D710" s="89" t="s">
        <v>262</v>
      </c>
      <c r="E710" s="89" t="s">
        <v>4871</v>
      </c>
      <c r="F710" s="89">
        <v>142</v>
      </c>
      <c r="G710" s="127">
        <v>0</v>
      </c>
      <c r="H710" s="127">
        <v>0</v>
      </c>
      <c r="I710" s="128">
        <v>0.86238926853961018</v>
      </c>
      <c r="J710" s="191">
        <v>1508</v>
      </c>
      <c r="K710" s="89"/>
      <c r="L710" s="89"/>
      <c r="M710" s="89"/>
    </row>
    <row r="711" spans="1:13" x14ac:dyDescent="0.25">
      <c r="A711" s="191">
        <v>1509</v>
      </c>
      <c r="B711" s="89" t="s">
        <v>1030</v>
      </c>
      <c r="C711" s="89" t="s">
        <v>1024</v>
      </c>
      <c r="D711" s="89" t="s">
        <v>262</v>
      </c>
      <c r="E711" s="89" t="s">
        <v>4871</v>
      </c>
      <c r="F711" s="89">
        <v>37</v>
      </c>
      <c r="G711" s="127">
        <v>0</v>
      </c>
      <c r="H711" s="127">
        <v>0</v>
      </c>
      <c r="I711" s="128">
        <v>0.86238926853961018</v>
      </c>
      <c r="J711" s="191">
        <v>1509</v>
      </c>
      <c r="K711" s="89"/>
      <c r="L711" s="89"/>
      <c r="M711" s="89"/>
    </row>
    <row r="712" spans="1:13" x14ac:dyDescent="0.25">
      <c r="A712" s="191">
        <v>1510</v>
      </c>
      <c r="B712" s="89" t="s">
        <v>1031</v>
      </c>
      <c r="C712" s="89" t="s">
        <v>1024</v>
      </c>
      <c r="D712" s="89" t="s">
        <v>262</v>
      </c>
      <c r="E712" s="89" t="s">
        <v>4871</v>
      </c>
      <c r="F712" s="89">
        <v>76</v>
      </c>
      <c r="G712" s="127">
        <v>0</v>
      </c>
      <c r="H712" s="127">
        <v>0</v>
      </c>
      <c r="I712" s="128">
        <v>0.86238926853961018</v>
      </c>
      <c r="J712" s="191">
        <v>1510</v>
      </c>
      <c r="K712" s="89"/>
      <c r="L712" s="89"/>
      <c r="M712" s="89"/>
    </row>
    <row r="713" spans="1:13" x14ac:dyDescent="0.25">
      <c r="A713" s="191">
        <v>1511</v>
      </c>
      <c r="B713" s="89" t="s">
        <v>1032</v>
      </c>
      <c r="C713" s="89" t="s">
        <v>1024</v>
      </c>
      <c r="D713" s="89" t="s">
        <v>262</v>
      </c>
      <c r="E713" s="89" t="s">
        <v>4871</v>
      </c>
      <c r="F713" s="89">
        <v>84</v>
      </c>
      <c r="G713" s="127">
        <v>0.93846153846153846</v>
      </c>
      <c r="H713" s="127">
        <v>0</v>
      </c>
      <c r="I713" s="127"/>
      <c r="J713" s="191">
        <v>1511</v>
      </c>
      <c r="K713" s="89"/>
      <c r="L713" s="89"/>
      <c r="M713" s="89"/>
    </row>
    <row r="714" spans="1:13" x14ac:dyDescent="0.25">
      <c r="A714" s="191">
        <v>1514</v>
      </c>
      <c r="B714" s="89" t="s">
        <v>1033</v>
      </c>
      <c r="C714" s="89" t="s">
        <v>1024</v>
      </c>
      <c r="D714" s="89" t="s">
        <v>262</v>
      </c>
      <c r="E714" s="89" t="s">
        <v>4871</v>
      </c>
      <c r="F714" s="89">
        <v>229</v>
      </c>
      <c r="G714" s="127">
        <v>0.93434343434343436</v>
      </c>
      <c r="H714" s="127">
        <v>0</v>
      </c>
      <c r="I714" s="127"/>
      <c r="J714" s="191">
        <v>1514</v>
      </c>
      <c r="K714" s="89"/>
      <c r="L714" s="89"/>
      <c r="M714" s="89"/>
    </row>
    <row r="715" spans="1:13" x14ac:dyDescent="0.25">
      <c r="A715" s="191">
        <v>1515</v>
      </c>
      <c r="B715" s="89" t="s">
        <v>1034</v>
      </c>
      <c r="C715" s="89" t="s">
        <v>1024</v>
      </c>
      <c r="D715" s="89" t="s">
        <v>262</v>
      </c>
      <c r="E715" s="89" t="s">
        <v>4871</v>
      </c>
      <c r="F715" s="129">
        <v>1189</v>
      </c>
      <c r="G715" s="127">
        <v>0.81318681318681318</v>
      </c>
      <c r="H715" s="127">
        <v>0.85326086956521741</v>
      </c>
      <c r="I715" s="127"/>
      <c r="J715" s="191">
        <v>1515</v>
      </c>
      <c r="K715" s="89"/>
      <c r="L715" s="89"/>
      <c r="M715" s="89"/>
    </row>
    <row r="716" spans="1:13" x14ac:dyDescent="0.25">
      <c r="A716" s="191">
        <v>1516</v>
      </c>
      <c r="B716" s="89" t="s">
        <v>1035</v>
      </c>
      <c r="C716" s="89" t="s">
        <v>1024</v>
      </c>
      <c r="D716" s="89" t="s">
        <v>262</v>
      </c>
      <c r="E716" s="89" t="s">
        <v>4871</v>
      </c>
      <c r="F716" s="89">
        <v>463</v>
      </c>
      <c r="G716" s="127">
        <v>0.97254901960784312</v>
      </c>
      <c r="H716" s="127">
        <v>0.94594594594594594</v>
      </c>
      <c r="I716" s="127"/>
      <c r="J716" s="191">
        <v>1516</v>
      </c>
      <c r="K716" s="89"/>
      <c r="L716" s="89"/>
      <c r="M716" s="89"/>
    </row>
    <row r="717" spans="1:13" x14ac:dyDescent="0.25">
      <c r="A717" s="191">
        <v>1517</v>
      </c>
      <c r="B717" s="89" t="s">
        <v>1036</v>
      </c>
      <c r="C717" s="89" t="s">
        <v>1024</v>
      </c>
      <c r="D717" s="89" t="s">
        <v>262</v>
      </c>
      <c r="E717" s="89" t="s">
        <v>4871</v>
      </c>
      <c r="F717" s="89">
        <v>516</v>
      </c>
      <c r="G717" s="127">
        <v>0.77446808510638299</v>
      </c>
      <c r="H717" s="127">
        <v>0.93984962406015038</v>
      </c>
      <c r="I717" s="127"/>
      <c r="J717" s="191">
        <v>1517</v>
      </c>
      <c r="K717" s="89"/>
      <c r="L717" s="89"/>
      <c r="M717" s="89"/>
    </row>
    <row r="718" spans="1:13" x14ac:dyDescent="0.25">
      <c r="A718" s="191">
        <v>1518</v>
      </c>
      <c r="B718" s="89" t="s">
        <v>1037</v>
      </c>
      <c r="C718" s="89" t="s">
        <v>1024</v>
      </c>
      <c r="D718" s="89" t="s">
        <v>262</v>
      </c>
      <c r="E718" s="89" t="s">
        <v>4871</v>
      </c>
      <c r="F718" s="89">
        <v>336</v>
      </c>
      <c r="G718" s="127">
        <v>0.9178082191780822</v>
      </c>
      <c r="H718" s="127">
        <v>0.8272921108742004</v>
      </c>
      <c r="I718" s="127"/>
      <c r="J718" s="191">
        <v>1518</v>
      </c>
      <c r="K718" s="89"/>
      <c r="L718" s="89"/>
      <c r="M718" s="89"/>
    </row>
    <row r="719" spans="1:13" x14ac:dyDescent="0.25">
      <c r="A719" s="191">
        <v>1519</v>
      </c>
      <c r="B719" s="89" t="s">
        <v>1038</v>
      </c>
      <c r="C719" s="89" t="s">
        <v>1024</v>
      </c>
      <c r="D719" s="89" t="s">
        <v>262</v>
      </c>
      <c r="E719" s="89" t="s">
        <v>4871</v>
      </c>
      <c r="F719" s="89">
        <v>163</v>
      </c>
      <c r="G719" s="127">
        <v>1</v>
      </c>
      <c r="H719" s="127">
        <v>0.92592592592592593</v>
      </c>
      <c r="I719" s="127"/>
      <c r="J719" s="191">
        <v>1519</v>
      </c>
      <c r="K719" s="89"/>
      <c r="L719" s="89"/>
      <c r="M719" s="89"/>
    </row>
    <row r="720" spans="1:13" x14ac:dyDescent="0.25">
      <c r="A720" s="191">
        <v>1520</v>
      </c>
      <c r="B720" s="89" t="s">
        <v>1039</v>
      </c>
      <c r="C720" s="89" t="s">
        <v>1024</v>
      </c>
      <c r="D720" s="89" t="s">
        <v>262</v>
      </c>
      <c r="E720" s="89" t="s">
        <v>4871</v>
      </c>
      <c r="F720" s="89">
        <v>543</v>
      </c>
      <c r="G720" s="127">
        <v>0.79069767441860461</v>
      </c>
      <c r="H720" s="127">
        <v>0.90697674418604646</v>
      </c>
      <c r="I720" s="127"/>
      <c r="J720" s="191">
        <v>1520</v>
      </c>
      <c r="K720" s="89"/>
      <c r="L720" s="89"/>
      <c r="M720" s="89"/>
    </row>
    <row r="721" spans="1:13" x14ac:dyDescent="0.25">
      <c r="A721" s="191">
        <v>1521</v>
      </c>
      <c r="B721" s="89" t="s">
        <v>1040</v>
      </c>
      <c r="C721" s="89" t="s">
        <v>1024</v>
      </c>
      <c r="D721" s="89" t="s">
        <v>262</v>
      </c>
      <c r="E721" s="89" t="s">
        <v>4871</v>
      </c>
      <c r="F721" s="89">
        <v>398</v>
      </c>
      <c r="G721" s="127">
        <v>0.875</v>
      </c>
      <c r="H721" s="127">
        <v>0</v>
      </c>
      <c r="I721" s="127"/>
      <c r="J721" s="191">
        <v>1521</v>
      </c>
      <c r="K721" s="89"/>
      <c r="L721" s="89"/>
      <c r="M721" s="89"/>
    </row>
    <row r="722" spans="1:13" x14ac:dyDescent="0.25">
      <c r="A722" s="191">
        <v>1522</v>
      </c>
      <c r="B722" s="89" t="s">
        <v>1041</v>
      </c>
      <c r="C722" s="89" t="s">
        <v>1024</v>
      </c>
      <c r="D722" s="89" t="s">
        <v>262</v>
      </c>
      <c r="E722" s="89" t="s">
        <v>4871</v>
      </c>
      <c r="F722" s="89">
        <v>231</v>
      </c>
      <c r="G722" s="127">
        <v>0.90361445783132532</v>
      </c>
      <c r="H722" s="127">
        <v>0</v>
      </c>
      <c r="I722" s="127"/>
      <c r="J722" s="191">
        <v>1522</v>
      </c>
      <c r="K722" s="89"/>
      <c r="L722" s="89"/>
      <c r="M722" s="89"/>
    </row>
    <row r="723" spans="1:13" x14ac:dyDescent="0.25">
      <c r="A723" s="191">
        <v>1523</v>
      </c>
      <c r="B723" s="89" t="s">
        <v>940</v>
      </c>
      <c r="C723" s="89" t="s">
        <v>1024</v>
      </c>
      <c r="D723" s="89" t="s">
        <v>262</v>
      </c>
      <c r="E723" s="89" t="s">
        <v>4871</v>
      </c>
      <c r="F723" s="89">
        <v>502</v>
      </c>
      <c r="G723" s="127">
        <v>0.96445497630331756</v>
      </c>
      <c r="H723" s="127">
        <v>0</v>
      </c>
      <c r="I723" s="127"/>
      <c r="J723" s="191">
        <v>1523</v>
      </c>
      <c r="K723" s="89"/>
      <c r="L723" s="89"/>
      <c r="M723" s="89"/>
    </row>
    <row r="724" spans="1:13" x14ac:dyDescent="0.25">
      <c r="A724" s="191">
        <v>1524</v>
      </c>
      <c r="B724" s="89" t="s">
        <v>1042</v>
      </c>
      <c r="C724" s="89" t="s">
        <v>1024</v>
      </c>
      <c r="D724" s="89" t="s">
        <v>262</v>
      </c>
      <c r="E724" s="89" t="s">
        <v>4871</v>
      </c>
      <c r="F724" s="89">
        <v>198</v>
      </c>
      <c r="G724" s="127">
        <v>0.98469387755102045</v>
      </c>
      <c r="H724" s="127">
        <v>0</v>
      </c>
      <c r="I724" s="127"/>
      <c r="J724" s="191">
        <v>1524</v>
      </c>
      <c r="K724" s="89"/>
      <c r="L724" s="89"/>
      <c r="M724" s="89"/>
    </row>
    <row r="725" spans="1:13" x14ac:dyDescent="0.25">
      <c r="A725" s="191">
        <v>1525</v>
      </c>
      <c r="B725" s="89" t="s">
        <v>1043</v>
      </c>
      <c r="C725" s="89" t="s">
        <v>1024</v>
      </c>
      <c r="D725" s="89" t="s">
        <v>262</v>
      </c>
      <c r="E725" s="89" t="s">
        <v>4871</v>
      </c>
      <c r="F725" s="89">
        <v>789</v>
      </c>
      <c r="G725" s="127">
        <v>0.96491228070175439</v>
      </c>
      <c r="H725" s="127">
        <v>0</v>
      </c>
      <c r="I725" s="127"/>
      <c r="J725" s="191">
        <v>1525</v>
      </c>
      <c r="K725" s="89"/>
      <c r="L725" s="89"/>
      <c r="M725" s="89"/>
    </row>
    <row r="726" spans="1:13" x14ac:dyDescent="0.25">
      <c r="A726" s="191">
        <v>1526</v>
      </c>
      <c r="B726" s="89" t="s">
        <v>1044</v>
      </c>
      <c r="C726" s="89" t="s">
        <v>1024</v>
      </c>
      <c r="D726" s="89" t="s">
        <v>262</v>
      </c>
      <c r="E726" s="89" t="s">
        <v>4871</v>
      </c>
      <c r="F726" s="89">
        <v>218</v>
      </c>
      <c r="G726" s="127">
        <v>0.84771573604060912</v>
      </c>
      <c r="H726" s="127">
        <v>0</v>
      </c>
      <c r="I726" s="127"/>
      <c r="J726" s="191">
        <v>1526</v>
      </c>
      <c r="K726" s="89"/>
      <c r="L726" s="89"/>
      <c r="M726" s="89"/>
    </row>
    <row r="727" spans="1:13" x14ac:dyDescent="0.25">
      <c r="A727" s="191">
        <v>1528</v>
      </c>
      <c r="B727" s="89" t="s">
        <v>1045</v>
      </c>
      <c r="C727" s="89" t="s">
        <v>1024</v>
      </c>
      <c r="D727" s="89" t="s">
        <v>262</v>
      </c>
      <c r="E727" s="89" t="s">
        <v>4871</v>
      </c>
      <c r="F727" s="89">
        <v>297</v>
      </c>
      <c r="G727" s="127">
        <v>0.85098039215686272</v>
      </c>
      <c r="H727" s="127">
        <v>0</v>
      </c>
      <c r="I727" s="127"/>
      <c r="J727" s="191">
        <v>1528</v>
      </c>
      <c r="K727" s="89"/>
      <c r="L727" s="89"/>
      <c r="M727" s="89"/>
    </row>
    <row r="728" spans="1:13" x14ac:dyDescent="0.25">
      <c r="A728" s="191">
        <v>1529</v>
      </c>
      <c r="B728" s="89" t="s">
        <v>378</v>
      </c>
      <c r="C728" s="89" t="s">
        <v>1024</v>
      </c>
      <c r="D728" s="89" t="s">
        <v>262</v>
      </c>
      <c r="E728" s="89" t="s">
        <v>4871</v>
      </c>
      <c r="F728" s="89">
        <v>600</v>
      </c>
      <c r="G728" s="127">
        <v>0.86335403726708071</v>
      </c>
      <c r="H728" s="127">
        <v>0</v>
      </c>
      <c r="I728" s="127"/>
      <c r="J728" s="191">
        <v>1529</v>
      </c>
      <c r="K728" s="89"/>
      <c r="L728" s="89"/>
      <c r="M728" s="89"/>
    </row>
    <row r="729" spans="1:13" x14ac:dyDescent="0.25">
      <c r="A729" s="191">
        <v>1533</v>
      </c>
      <c r="B729" s="89" t="s">
        <v>1046</v>
      </c>
      <c r="C729" s="89" t="s">
        <v>1024</v>
      </c>
      <c r="D729" s="89" t="s">
        <v>262</v>
      </c>
      <c r="E729" s="89" t="s">
        <v>4871</v>
      </c>
      <c r="F729" s="89">
        <v>309</v>
      </c>
      <c r="G729" s="127">
        <v>0.90697674418604646</v>
      </c>
      <c r="H729" s="127">
        <v>0</v>
      </c>
      <c r="I729" s="127"/>
      <c r="J729" s="191">
        <v>1533</v>
      </c>
      <c r="K729" s="89"/>
      <c r="L729" s="89"/>
      <c r="M729" s="89"/>
    </row>
    <row r="730" spans="1:13" x14ac:dyDescent="0.25">
      <c r="A730" s="191">
        <v>1534</v>
      </c>
      <c r="B730" s="89" t="s">
        <v>1047</v>
      </c>
      <c r="C730" s="89" t="s">
        <v>1024</v>
      </c>
      <c r="D730" s="89" t="s">
        <v>262</v>
      </c>
      <c r="E730" s="89" t="s">
        <v>4871</v>
      </c>
      <c r="F730" s="89">
        <v>573</v>
      </c>
      <c r="G730" s="127">
        <v>0.90151515151515149</v>
      </c>
      <c r="H730" s="127">
        <v>0</v>
      </c>
      <c r="I730" s="127"/>
      <c r="J730" s="191">
        <v>1534</v>
      </c>
      <c r="K730" s="89"/>
      <c r="L730" s="89"/>
      <c r="M730" s="89"/>
    </row>
    <row r="731" spans="1:13" x14ac:dyDescent="0.25">
      <c r="A731" s="191">
        <v>1536</v>
      </c>
      <c r="B731" s="89" t="s">
        <v>1048</v>
      </c>
      <c r="C731" s="89" t="s">
        <v>1024</v>
      </c>
      <c r="D731" s="89" t="s">
        <v>262</v>
      </c>
      <c r="E731" s="89" t="s">
        <v>4871</v>
      </c>
      <c r="F731" s="89">
        <v>464</v>
      </c>
      <c r="G731" s="127">
        <v>0.94142259414225937</v>
      </c>
      <c r="H731" s="127">
        <v>0</v>
      </c>
      <c r="I731" s="127"/>
      <c r="J731" s="191">
        <v>1536</v>
      </c>
      <c r="K731" s="89"/>
      <c r="L731" s="89"/>
      <c r="M731" s="89"/>
    </row>
    <row r="732" spans="1:13" x14ac:dyDescent="0.25">
      <c r="A732" s="191">
        <v>1537</v>
      </c>
      <c r="B732" s="89" t="s">
        <v>1049</v>
      </c>
      <c r="C732" s="89" t="s">
        <v>1024</v>
      </c>
      <c r="D732" s="89" t="s">
        <v>262</v>
      </c>
      <c r="E732" s="89" t="s">
        <v>4871</v>
      </c>
      <c r="F732" s="89">
        <v>366</v>
      </c>
      <c r="G732" s="127">
        <v>0.92953929539295388</v>
      </c>
      <c r="H732" s="127">
        <v>0</v>
      </c>
      <c r="I732" s="127"/>
      <c r="J732" s="191">
        <v>1537</v>
      </c>
      <c r="K732" s="89"/>
      <c r="L732" s="89"/>
      <c r="M732" s="89"/>
    </row>
    <row r="733" spans="1:13" x14ac:dyDescent="0.25">
      <c r="A733" s="191">
        <v>1538</v>
      </c>
      <c r="B733" s="89" t="s">
        <v>1050</v>
      </c>
      <c r="C733" s="89" t="s">
        <v>1024</v>
      </c>
      <c r="D733" s="89" t="s">
        <v>262</v>
      </c>
      <c r="E733" s="89" t="s">
        <v>4871</v>
      </c>
      <c r="F733" s="89">
        <v>166</v>
      </c>
      <c r="G733" s="127">
        <v>0.92715231788079466</v>
      </c>
      <c r="H733" s="127">
        <v>0</v>
      </c>
      <c r="I733" s="127"/>
      <c r="J733" s="191">
        <v>1538</v>
      </c>
      <c r="K733" s="89"/>
      <c r="L733" s="89"/>
      <c r="M733" s="89"/>
    </row>
    <row r="734" spans="1:13" x14ac:dyDescent="0.25">
      <c r="A734" s="191">
        <v>1540</v>
      </c>
      <c r="B734" s="89" t="s">
        <v>1051</v>
      </c>
      <c r="C734" s="89" t="s">
        <v>1024</v>
      </c>
      <c r="D734" s="89" t="s">
        <v>262</v>
      </c>
      <c r="E734" s="89" t="s">
        <v>4871</v>
      </c>
      <c r="F734" s="89">
        <v>73</v>
      </c>
      <c r="G734" s="127">
        <v>0.92405063291139244</v>
      </c>
      <c r="H734" s="127">
        <v>0</v>
      </c>
      <c r="I734" s="127"/>
      <c r="J734" s="191">
        <v>1540</v>
      </c>
      <c r="K734" s="89"/>
      <c r="L734" s="89"/>
      <c r="M734" s="89"/>
    </row>
    <row r="735" spans="1:13" x14ac:dyDescent="0.25">
      <c r="A735" s="191">
        <v>1541</v>
      </c>
      <c r="B735" s="89" t="s">
        <v>1052</v>
      </c>
      <c r="C735" s="89" t="s">
        <v>1024</v>
      </c>
      <c r="D735" s="89" t="s">
        <v>262</v>
      </c>
      <c r="E735" s="89" t="s">
        <v>4871</v>
      </c>
      <c r="F735" s="89">
        <v>169</v>
      </c>
      <c r="G735" s="127">
        <v>0.91240875912408759</v>
      </c>
      <c r="H735" s="127">
        <v>0</v>
      </c>
      <c r="I735" s="127"/>
      <c r="J735" s="191">
        <v>1541</v>
      </c>
      <c r="K735" s="89"/>
      <c r="L735" s="89"/>
      <c r="M735" s="89"/>
    </row>
    <row r="736" spans="1:13" x14ac:dyDescent="0.25">
      <c r="A736" s="191">
        <v>1542</v>
      </c>
      <c r="B736" s="89" t="s">
        <v>1053</v>
      </c>
      <c r="C736" s="89" t="s">
        <v>1024</v>
      </c>
      <c r="D736" s="89" t="s">
        <v>262</v>
      </c>
      <c r="E736" s="89" t="s">
        <v>4871</v>
      </c>
      <c r="F736" s="89">
        <v>504</v>
      </c>
      <c r="G736" s="127">
        <v>0.94444444444444442</v>
      </c>
      <c r="H736" s="127">
        <v>0</v>
      </c>
      <c r="I736" s="127"/>
      <c r="J736" s="191">
        <v>1542</v>
      </c>
      <c r="K736" s="89"/>
      <c r="L736" s="89"/>
      <c r="M736" s="89"/>
    </row>
    <row r="737" spans="1:13" x14ac:dyDescent="0.25">
      <c r="A737" s="191">
        <v>1543</v>
      </c>
      <c r="B737" s="89" t="s">
        <v>1054</v>
      </c>
      <c r="C737" s="89" t="s">
        <v>1024</v>
      </c>
      <c r="D737" s="89" t="s">
        <v>262</v>
      </c>
      <c r="E737" s="89" t="s">
        <v>4871</v>
      </c>
      <c r="F737" s="89">
        <v>200</v>
      </c>
      <c r="G737" s="127">
        <v>0.92546583850931674</v>
      </c>
      <c r="H737" s="127">
        <v>0</v>
      </c>
      <c r="I737" s="127"/>
      <c r="J737" s="191">
        <v>1543</v>
      </c>
      <c r="K737" s="89"/>
      <c r="L737" s="89"/>
      <c r="M737" s="89"/>
    </row>
    <row r="738" spans="1:13" x14ac:dyDescent="0.25">
      <c r="A738" s="191">
        <v>1547</v>
      </c>
      <c r="B738" s="89" t="s">
        <v>1055</v>
      </c>
      <c r="C738" s="89" t="s">
        <v>1024</v>
      </c>
      <c r="D738" s="89" t="s">
        <v>262</v>
      </c>
      <c r="E738" s="89" t="s">
        <v>4871</v>
      </c>
      <c r="F738" s="89">
        <v>122</v>
      </c>
      <c r="G738" s="127">
        <v>0.96638655462184875</v>
      </c>
      <c r="H738" s="127">
        <v>0</v>
      </c>
      <c r="I738" s="127"/>
      <c r="J738" s="191">
        <v>1547</v>
      </c>
      <c r="K738" s="89"/>
      <c r="L738" s="89"/>
      <c r="M738" s="89"/>
    </row>
    <row r="739" spans="1:13" x14ac:dyDescent="0.25">
      <c r="A739" s="191">
        <v>1548</v>
      </c>
      <c r="B739" s="89" t="s">
        <v>1056</v>
      </c>
      <c r="C739" s="89" t="s">
        <v>1024</v>
      </c>
      <c r="D739" s="89" t="s">
        <v>262</v>
      </c>
      <c r="E739" s="89" t="s">
        <v>4871</v>
      </c>
      <c r="F739" s="89">
        <v>86</v>
      </c>
      <c r="G739" s="127">
        <v>0.97402597402597402</v>
      </c>
      <c r="H739" s="127">
        <v>0</v>
      </c>
      <c r="I739" s="127"/>
      <c r="J739" s="191">
        <v>1548</v>
      </c>
      <c r="K739" s="89"/>
      <c r="L739" s="89"/>
      <c r="M739" s="89"/>
    </row>
    <row r="740" spans="1:13" x14ac:dyDescent="0.25">
      <c r="A740" s="191">
        <v>1549</v>
      </c>
      <c r="B740" s="89" t="s">
        <v>1057</v>
      </c>
      <c r="C740" s="89" t="s">
        <v>1024</v>
      </c>
      <c r="D740" s="89" t="s">
        <v>262</v>
      </c>
      <c r="E740" s="89" t="s">
        <v>4871</v>
      </c>
      <c r="F740" s="89">
        <v>725</v>
      </c>
      <c r="G740" s="127">
        <v>0.88770053475935828</v>
      </c>
      <c r="H740" s="127">
        <v>0</v>
      </c>
      <c r="I740" s="127"/>
      <c r="J740" s="191">
        <v>1549</v>
      </c>
      <c r="K740" s="89"/>
      <c r="L740" s="89"/>
      <c r="M740" s="89"/>
    </row>
    <row r="741" spans="1:13" x14ac:dyDescent="0.25">
      <c r="A741" s="191">
        <v>1550</v>
      </c>
      <c r="B741" s="89" t="s">
        <v>1058</v>
      </c>
      <c r="C741" s="89" t="s">
        <v>1024</v>
      </c>
      <c r="D741" s="89" t="s">
        <v>262</v>
      </c>
      <c r="E741" s="89" t="s">
        <v>4871</v>
      </c>
      <c r="F741" s="89">
        <v>87</v>
      </c>
      <c r="G741" s="127">
        <v>0.93055555555555558</v>
      </c>
      <c r="H741" s="127">
        <v>0</v>
      </c>
      <c r="I741" s="127"/>
      <c r="J741" s="191">
        <v>1550</v>
      </c>
      <c r="K741" s="89"/>
      <c r="L741" s="89"/>
      <c r="M741" s="89"/>
    </row>
    <row r="742" spans="1:13" x14ac:dyDescent="0.25">
      <c r="A742" s="191">
        <v>1551</v>
      </c>
      <c r="B742" s="132" t="s">
        <v>1059</v>
      </c>
      <c r="C742" s="132" t="s">
        <v>1024</v>
      </c>
      <c r="D742" s="132" t="s">
        <v>262</v>
      </c>
      <c r="E742" s="89" t="s">
        <v>4871</v>
      </c>
      <c r="F742" s="132">
        <v>165</v>
      </c>
      <c r="G742" s="133">
        <v>0.99248120300751874</v>
      </c>
      <c r="H742" s="133">
        <v>0</v>
      </c>
      <c r="I742" s="133"/>
      <c r="J742" s="191">
        <v>1551</v>
      </c>
      <c r="K742" s="89"/>
      <c r="L742" s="89"/>
      <c r="M742" s="89"/>
    </row>
    <row r="743" spans="1:13" x14ac:dyDescent="0.25">
      <c r="A743" s="191">
        <v>1553</v>
      </c>
      <c r="B743" s="89" t="s">
        <v>862</v>
      </c>
      <c r="C743" s="89" t="s">
        <v>1024</v>
      </c>
      <c r="D743" s="89" t="s">
        <v>262</v>
      </c>
      <c r="E743" s="89" t="s">
        <v>4871</v>
      </c>
      <c r="F743" s="89">
        <v>390</v>
      </c>
      <c r="G743" s="127">
        <v>0.89212827988338195</v>
      </c>
      <c r="H743" s="127">
        <v>0</v>
      </c>
      <c r="I743" s="127"/>
      <c r="J743" s="191">
        <v>1553</v>
      </c>
      <c r="K743" s="89"/>
      <c r="L743" s="89"/>
      <c r="M743" s="89"/>
    </row>
    <row r="744" spans="1:13" x14ac:dyDescent="0.25">
      <c r="A744" s="191">
        <v>1554</v>
      </c>
      <c r="B744" s="89" t="s">
        <v>538</v>
      </c>
      <c r="C744" s="89" t="s">
        <v>1024</v>
      </c>
      <c r="D744" s="89" t="s">
        <v>262</v>
      </c>
      <c r="E744" s="89" t="s">
        <v>4871</v>
      </c>
      <c r="F744" s="89">
        <v>223</v>
      </c>
      <c r="G744" s="127">
        <v>0.9513513513513514</v>
      </c>
      <c r="H744" s="127">
        <v>0</v>
      </c>
      <c r="I744" s="127"/>
      <c r="J744" s="191">
        <v>1554</v>
      </c>
      <c r="K744" s="89"/>
      <c r="L744" s="89"/>
      <c r="M744" s="89"/>
    </row>
    <row r="745" spans="1:13" x14ac:dyDescent="0.25">
      <c r="A745" s="191">
        <v>1555</v>
      </c>
      <c r="B745" s="89" t="s">
        <v>1060</v>
      </c>
      <c r="C745" s="89" t="s">
        <v>1024</v>
      </c>
      <c r="D745" s="89" t="s">
        <v>262</v>
      </c>
      <c r="E745" s="89" t="s">
        <v>4871</v>
      </c>
      <c r="F745" s="89">
        <v>158</v>
      </c>
      <c r="G745" s="127">
        <v>0.95625000000000004</v>
      </c>
      <c r="H745" s="127">
        <v>0</v>
      </c>
      <c r="I745" s="127"/>
      <c r="J745" s="191">
        <v>1555</v>
      </c>
      <c r="K745" s="89"/>
      <c r="L745" s="89"/>
      <c r="M745" s="89"/>
    </row>
    <row r="746" spans="1:13" x14ac:dyDescent="0.25">
      <c r="A746" s="191">
        <v>1556</v>
      </c>
      <c r="B746" s="89" t="s">
        <v>1061</v>
      </c>
      <c r="C746" s="89" t="s">
        <v>1024</v>
      </c>
      <c r="D746" s="89" t="s">
        <v>262</v>
      </c>
      <c r="E746" s="89" t="s">
        <v>4871</v>
      </c>
      <c r="F746" s="89">
        <v>91</v>
      </c>
      <c r="G746" s="127">
        <v>0.97560975609756095</v>
      </c>
      <c r="H746" s="127">
        <v>0</v>
      </c>
      <c r="I746" s="127"/>
      <c r="J746" s="191">
        <v>1556</v>
      </c>
      <c r="K746" s="89"/>
      <c r="L746" s="89"/>
      <c r="M746" s="89"/>
    </row>
    <row r="747" spans="1:13" x14ac:dyDescent="0.25">
      <c r="A747" s="191">
        <v>1557</v>
      </c>
      <c r="B747" s="89" t="s">
        <v>1062</v>
      </c>
      <c r="C747" s="89" t="s">
        <v>1024</v>
      </c>
      <c r="D747" s="89" t="s">
        <v>262</v>
      </c>
      <c r="E747" s="89" t="s">
        <v>4871</v>
      </c>
      <c r="F747" s="89">
        <v>224</v>
      </c>
      <c r="G747" s="127">
        <v>0.91666666666666663</v>
      </c>
      <c r="H747" s="127">
        <v>0</v>
      </c>
      <c r="I747" s="127"/>
      <c r="J747" s="191">
        <v>1557</v>
      </c>
      <c r="K747" s="89"/>
      <c r="L747" s="89"/>
      <c r="M747" s="89"/>
    </row>
    <row r="748" spans="1:13" x14ac:dyDescent="0.25">
      <c r="A748" s="191">
        <v>1563</v>
      </c>
      <c r="B748" s="89" t="s">
        <v>1063</v>
      </c>
      <c r="C748" s="89" t="s">
        <v>1024</v>
      </c>
      <c r="D748" s="89" t="s">
        <v>262</v>
      </c>
      <c r="E748" s="89" t="s">
        <v>4871</v>
      </c>
      <c r="F748" s="89">
        <v>68</v>
      </c>
      <c r="G748" s="127">
        <v>0.92592592592592593</v>
      </c>
      <c r="H748" s="127">
        <v>0</v>
      </c>
      <c r="I748" s="127"/>
      <c r="J748" s="191">
        <v>1563</v>
      </c>
      <c r="K748" s="89"/>
      <c r="L748" s="89"/>
      <c r="M748" s="89"/>
    </row>
    <row r="749" spans="1:13" x14ac:dyDescent="0.25">
      <c r="A749" s="191">
        <v>1567</v>
      </c>
      <c r="B749" s="89" t="s">
        <v>1064</v>
      </c>
      <c r="C749" s="89" t="s">
        <v>1024</v>
      </c>
      <c r="D749" s="89" t="s">
        <v>262</v>
      </c>
      <c r="E749" s="89" t="s">
        <v>4871</v>
      </c>
      <c r="F749" s="89">
        <v>141</v>
      </c>
      <c r="G749" s="127">
        <v>0.95833333333333337</v>
      </c>
      <c r="H749" s="127">
        <v>0</v>
      </c>
      <c r="I749" s="127"/>
      <c r="J749" s="191">
        <v>1567</v>
      </c>
      <c r="K749" s="89"/>
      <c r="L749" s="89"/>
      <c r="M749" s="89"/>
    </row>
    <row r="750" spans="1:13" x14ac:dyDescent="0.25">
      <c r="A750" s="191">
        <v>1568</v>
      </c>
      <c r="B750" s="89" t="s">
        <v>904</v>
      </c>
      <c r="C750" s="89" t="s">
        <v>1024</v>
      </c>
      <c r="D750" s="89" t="s">
        <v>262</v>
      </c>
      <c r="E750" s="89" t="s">
        <v>4871</v>
      </c>
      <c r="F750" s="89">
        <v>239</v>
      </c>
      <c r="G750" s="127">
        <v>0.95734597156398105</v>
      </c>
      <c r="H750" s="127">
        <v>0</v>
      </c>
      <c r="I750" s="127"/>
      <c r="J750" s="191">
        <v>1568</v>
      </c>
      <c r="K750" s="89"/>
      <c r="L750" s="89"/>
      <c r="M750" s="89"/>
    </row>
    <row r="751" spans="1:13" x14ac:dyDescent="0.25">
      <c r="A751" s="191">
        <v>1569</v>
      </c>
      <c r="B751" s="89" t="s">
        <v>1065</v>
      </c>
      <c r="C751" s="89" t="s">
        <v>1024</v>
      </c>
      <c r="D751" s="89" t="s">
        <v>262</v>
      </c>
      <c r="E751" s="89" t="s">
        <v>4871</v>
      </c>
      <c r="F751" s="89">
        <v>408</v>
      </c>
      <c r="G751" s="127">
        <v>0.88034188034188032</v>
      </c>
      <c r="H751" s="127">
        <v>0</v>
      </c>
      <c r="I751" s="127"/>
      <c r="J751" s="191">
        <v>1569</v>
      </c>
      <c r="K751" s="89"/>
      <c r="L751" s="89"/>
      <c r="M751" s="89"/>
    </row>
    <row r="752" spans="1:13" x14ac:dyDescent="0.25">
      <c r="A752" s="191">
        <v>1570</v>
      </c>
      <c r="B752" s="89" t="s">
        <v>1066</v>
      </c>
      <c r="C752" s="89" t="s">
        <v>1024</v>
      </c>
      <c r="D752" s="89" t="s">
        <v>262</v>
      </c>
      <c r="E752" s="89" t="s">
        <v>4871</v>
      </c>
      <c r="F752" s="89">
        <v>298</v>
      </c>
      <c r="G752" s="127">
        <v>0.95970695970695974</v>
      </c>
      <c r="H752" s="127">
        <v>0</v>
      </c>
      <c r="I752" s="127"/>
      <c r="J752" s="191">
        <v>1570</v>
      </c>
      <c r="K752" s="89"/>
      <c r="L752" s="89"/>
      <c r="M752" s="89"/>
    </row>
    <row r="753" spans="1:13" x14ac:dyDescent="0.25">
      <c r="A753" s="191">
        <v>1571</v>
      </c>
      <c r="B753" s="89" t="s">
        <v>1067</v>
      </c>
      <c r="C753" s="89" t="s">
        <v>1024</v>
      </c>
      <c r="D753" s="89" t="s">
        <v>262</v>
      </c>
      <c r="E753" s="89" t="s">
        <v>4871</v>
      </c>
      <c r="F753" s="89">
        <v>84</v>
      </c>
      <c r="G753" s="127">
        <v>0.99</v>
      </c>
      <c r="H753" s="127">
        <v>0</v>
      </c>
      <c r="I753" s="127"/>
      <c r="J753" s="191">
        <v>1571</v>
      </c>
      <c r="K753" s="89"/>
      <c r="L753" s="89"/>
      <c r="M753" s="89"/>
    </row>
    <row r="754" spans="1:13" x14ac:dyDescent="0.25">
      <c r="A754" s="191">
        <v>1573</v>
      </c>
      <c r="B754" s="89" t="s">
        <v>1068</v>
      </c>
      <c r="C754" s="89" t="s">
        <v>1024</v>
      </c>
      <c r="D754" s="89" t="s">
        <v>262</v>
      </c>
      <c r="E754" s="89" t="s">
        <v>4871</v>
      </c>
      <c r="F754" s="89">
        <v>158</v>
      </c>
      <c r="G754" s="127">
        <v>0.93877551020408168</v>
      </c>
      <c r="H754" s="127">
        <v>0</v>
      </c>
      <c r="I754" s="127"/>
      <c r="J754" s="191">
        <v>1573</v>
      </c>
      <c r="K754" s="89"/>
      <c r="L754" s="89"/>
      <c r="M754" s="89"/>
    </row>
    <row r="755" spans="1:13" x14ac:dyDescent="0.25">
      <c r="A755" s="191">
        <v>1577</v>
      </c>
      <c r="B755" s="89" t="s">
        <v>1069</v>
      </c>
      <c r="C755" s="89" t="s">
        <v>1024</v>
      </c>
      <c r="D755" s="89" t="s">
        <v>262</v>
      </c>
      <c r="E755" s="89" t="s">
        <v>4871</v>
      </c>
      <c r="F755" s="89">
        <v>254</v>
      </c>
      <c r="G755" s="127">
        <v>0.96017699115044253</v>
      </c>
      <c r="H755" s="127">
        <v>0</v>
      </c>
      <c r="I755" s="127"/>
      <c r="J755" s="191">
        <v>1577</v>
      </c>
      <c r="K755" s="89"/>
      <c r="L755" s="89"/>
      <c r="M755" s="89"/>
    </row>
    <row r="756" spans="1:13" x14ac:dyDescent="0.25">
      <c r="A756" s="191">
        <v>1663</v>
      </c>
      <c r="B756" s="89" t="s">
        <v>1070</v>
      </c>
      <c r="C756" s="89" t="s">
        <v>1071</v>
      </c>
      <c r="D756" s="89" t="s">
        <v>262</v>
      </c>
      <c r="E756" s="89" t="s">
        <v>630</v>
      </c>
      <c r="F756" s="89">
        <v>542</v>
      </c>
      <c r="G756" s="127">
        <v>0</v>
      </c>
      <c r="H756" s="127">
        <v>0.91321499013806706</v>
      </c>
      <c r="I756" s="127"/>
      <c r="J756" s="191">
        <v>1663</v>
      </c>
      <c r="K756" s="89"/>
      <c r="L756" s="89"/>
      <c r="M756" s="89"/>
    </row>
    <row r="757" spans="1:13" x14ac:dyDescent="0.25">
      <c r="A757" s="191">
        <v>1664</v>
      </c>
      <c r="B757" s="89" t="s">
        <v>1072</v>
      </c>
      <c r="C757" s="89" t="s">
        <v>1071</v>
      </c>
      <c r="D757" s="89" t="s">
        <v>262</v>
      </c>
      <c r="E757" s="89" t="s">
        <v>328</v>
      </c>
      <c r="F757" s="89">
        <v>364</v>
      </c>
      <c r="G757" s="127">
        <v>0</v>
      </c>
      <c r="H757" s="127">
        <v>0.94785276073619629</v>
      </c>
      <c r="I757" s="127"/>
      <c r="J757" s="191">
        <v>1664</v>
      </c>
      <c r="K757" s="89"/>
      <c r="L757" s="89"/>
      <c r="M757" s="89"/>
    </row>
    <row r="758" spans="1:13" x14ac:dyDescent="0.25">
      <c r="A758" s="191">
        <v>1666</v>
      </c>
      <c r="B758" s="89" t="s">
        <v>1073</v>
      </c>
      <c r="C758" s="89" t="s">
        <v>1071</v>
      </c>
      <c r="D758" s="89" t="s">
        <v>262</v>
      </c>
      <c r="E758" s="89" t="s">
        <v>328</v>
      </c>
      <c r="F758" s="89">
        <v>111</v>
      </c>
      <c r="G758" s="127">
        <v>0</v>
      </c>
      <c r="H758" s="127">
        <v>0</v>
      </c>
      <c r="I758" s="128">
        <v>0.82612558467689257</v>
      </c>
      <c r="J758" s="191">
        <v>1666</v>
      </c>
      <c r="K758" s="89"/>
      <c r="L758" s="89"/>
      <c r="M758" s="89"/>
    </row>
    <row r="759" spans="1:13" x14ac:dyDescent="0.25">
      <c r="A759" s="191">
        <v>1667</v>
      </c>
      <c r="B759" s="89" t="s">
        <v>1074</v>
      </c>
      <c r="C759" s="89" t="s">
        <v>1071</v>
      </c>
      <c r="D759" s="89" t="s">
        <v>262</v>
      </c>
      <c r="E759" s="89" t="s">
        <v>328</v>
      </c>
      <c r="F759" s="89">
        <v>299</v>
      </c>
      <c r="G759" s="127">
        <v>0.84913793103448276</v>
      </c>
      <c r="H759" s="127">
        <v>0</v>
      </c>
      <c r="I759" s="127"/>
      <c r="J759" s="191">
        <v>1667</v>
      </c>
      <c r="K759" s="89"/>
      <c r="L759" s="89"/>
      <c r="M759" s="89"/>
    </row>
    <row r="760" spans="1:13" x14ac:dyDescent="0.25">
      <c r="A760" s="191">
        <v>1668</v>
      </c>
      <c r="B760" s="89" t="s">
        <v>1075</v>
      </c>
      <c r="C760" s="89" t="s">
        <v>1071</v>
      </c>
      <c r="D760" s="89" t="s">
        <v>262</v>
      </c>
      <c r="E760" s="89" t="s">
        <v>328</v>
      </c>
      <c r="F760" s="89">
        <v>142</v>
      </c>
      <c r="G760" s="127">
        <v>0</v>
      </c>
      <c r="H760" s="127">
        <v>0</v>
      </c>
      <c r="I760" s="128">
        <v>0.82612558467689257</v>
      </c>
      <c r="J760" s="191">
        <v>1668</v>
      </c>
      <c r="K760" s="89"/>
      <c r="L760" s="89"/>
      <c r="M760" s="89"/>
    </row>
    <row r="761" spans="1:13" x14ac:dyDescent="0.25">
      <c r="A761" s="191">
        <v>1669</v>
      </c>
      <c r="B761" s="89" t="s">
        <v>1076</v>
      </c>
      <c r="C761" s="89" t="s">
        <v>1071</v>
      </c>
      <c r="D761" s="89" t="s">
        <v>262</v>
      </c>
      <c r="E761" s="89" t="s">
        <v>328</v>
      </c>
      <c r="F761" s="89">
        <v>156</v>
      </c>
      <c r="G761" s="127">
        <v>0</v>
      </c>
      <c r="H761" s="127">
        <v>0</v>
      </c>
      <c r="I761" s="128">
        <v>0.82612558467689257</v>
      </c>
      <c r="J761" s="191">
        <v>1669</v>
      </c>
      <c r="K761" s="89"/>
      <c r="L761" s="89"/>
      <c r="M761" s="89"/>
    </row>
    <row r="762" spans="1:13" x14ac:dyDescent="0.25">
      <c r="A762" s="191">
        <v>1672</v>
      </c>
      <c r="B762" s="89" t="s">
        <v>1077</v>
      </c>
      <c r="C762" s="89" t="s">
        <v>1071</v>
      </c>
      <c r="D762" s="89" t="s">
        <v>262</v>
      </c>
      <c r="E762" s="89" t="s">
        <v>328</v>
      </c>
      <c r="F762" s="89">
        <v>308</v>
      </c>
      <c r="G762" s="127">
        <v>0</v>
      </c>
      <c r="H762" s="127">
        <v>0.86538461538461542</v>
      </c>
      <c r="I762" s="127"/>
      <c r="J762" s="191">
        <v>1672</v>
      </c>
      <c r="K762" s="89"/>
      <c r="L762" s="89"/>
      <c r="M762" s="89"/>
    </row>
    <row r="763" spans="1:13" x14ac:dyDescent="0.25">
      <c r="A763" s="191">
        <v>1674</v>
      </c>
      <c r="B763" s="89" t="s">
        <v>1078</v>
      </c>
      <c r="C763" s="89" t="s">
        <v>1071</v>
      </c>
      <c r="D763" s="89" t="s">
        <v>262</v>
      </c>
      <c r="E763" s="89" t="s">
        <v>328</v>
      </c>
      <c r="F763" s="89">
        <v>268</v>
      </c>
      <c r="G763" s="127">
        <v>0</v>
      </c>
      <c r="H763" s="127">
        <v>0.92361111111111116</v>
      </c>
      <c r="I763" s="127"/>
      <c r="J763" s="191">
        <v>1674</v>
      </c>
      <c r="K763" s="89"/>
      <c r="L763" s="89"/>
      <c r="M763" s="89"/>
    </row>
    <row r="764" spans="1:13" x14ac:dyDescent="0.25">
      <c r="A764" s="191">
        <v>1675</v>
      </c>
      <c r="B764" s="89" t="s">
        <v>1079</v>
      </c>
      <c r="C764" s="89" t="s">
        <v>1071</v>
      </c>
      <c r="D764" s="89" t="s">
        <v>262</v>
      </c>
      <c r="E764" s="89" t="s">
        <v>328</v>
      </c>
      <c r="F764" s="89">
        <v>442</v>
      </c>
      <c r="G764" s="127">
        <v>0.8571428571428571</v>
      </c>
      <c r="H764" s="127">
        <v>0</v>
      </c>
      <c r="I764" s="127"/>
      <c r="J764" s="191">
        <v>1675</v>
      </c>
      <c r="K764" s="89"/>
      <c r="L764" s="89"/>
      <c r="M764" s="89"/>
    </row>
    <row r="765" spans="1:13" x14ac:dyDescent="0.25">
      <c r="A765" s="191">
        <v>1676</v>
      </c>
      <c r="B765" s="89" t="s">
        <v>1080</v>
      </c>
      <c r="C765" s="89" t="s">
        <v>1071</v>
      </c>
      <c r="D765" s="89" t="s">
        <v>262</v>
      </c>
      <c r="E765" s="89" t="s">
        <v>328</v>
      </c>
      <c r="F765" s="89">
        <v>756</v>
      </c>
      <c r="G765" s="127">
        <v>0.81481481481481477</v>
      </c>
      <c r="H765" s="127">
        <v>0</v>
      </c>
      <c r="I765" s="127"/>
      <c r="J765" s="191">
        <v>1676</v>
      </c>
      <c r="K765" s="89"/>
      <c r="L765" s="89"/>
      <c r="M765" s="89"/>
    </row>
    <row r="766" spans="1:13" x14ac:dyDescent="0.25">
      <c r="A766" s="191">
        <v>1677</v>
      </c>
      <c r="B766" s="89" t="s">
        <v>1081</v>
      </c>
      <c r="C766" s="89" t="s">
        <v>1071</v>
      </c>
      <c r="D766" s="89" t="s">
        <v>262</v>
      </c>
      <c r="E766" s="89" t="s">
        <v>328</v>
      </c>
      <c r="F766" s="89">
        <v>470</v>
      </c>
      <c r="G766" s="127">
        <v>0.80176211453744495</v>
      </c>
      <c r="H766" s="127">
        <v>0</v>
      </c>
      <c r="I766" s="127"/>
      <c r="J766" s="191">
        <v>1677</v>
      </c>
      <c r="K766" s="89"/>
      <c r="L766" s="89"/>
      <c r="M766" s="89"/>
    </row>
    <row r="767" spans="1:13" x14ac:dyDescent="0.25">
      <c r="A767" s="191">
        <v>1678</v>
      </c>
      <c r="B767" s="89" t="s">
        <v>1082</v>
      </c>
      <c r="C767" s="89" t="s">
        <v>1071</v>
      </c>
      <c r="D767" s="89" t="s">
        <v>262</v>
      </c>
      <c r="E767" s="89" t="s">
        <v>328</v>
      </c>
      <c r="F767" s="89">
        <v>200</v>
      </c>
      <c r="G767" s="127">
        <v>0.83132530120481929</v>
      </c>
      <c r="H767" s="127">
        <v>0</v>
      </c>
      <c r="I767" s="127"/>
      <c r="J767" s="191">
        <v>1678</v>
      </c>
      <c r="K767" s="89"/>
      <c r="L767" s="89"/>
      <c r="M767" s="89"/>
    </row>
    <row r="768" spans="1:13" x14ac:dyDescent="0.25">
      <c r="A768" s="191">
        <v>1682</v>
      </c>
      <c r="B768" s="89" t="s">
        <v>1083</v>
      </c>
      <c r="C768" s="89" t="s">
        <v>1071</v>
      </c>
      <c r="D768" s="89" t="s">
        <v>262</v>
      </c>
      <c r="E768" s="89" t="s">
        <v>328</v>
      </c>
      <c r="F768" s="89">
        <v>366</v>
      </c>
      <c r="G768" s="127">
        <v>0.90634441087613293</v>
      </c>
      <c r="H768" s="127">
        <v>0</v>
      </c>
      <c r="I768" s="127"/>
      <c r="J768" s="191">
        <v>1682</v>
      </c>
      <c r="K768" s="89"/>
      <c r="L768" s="89"/>
      <c r="M768" s="89"/>
    </row>
    <row r="769" spans="1:13" x14ac:dyDescent="0.25">
      <c r="A769" s="191">
        <v>1683</v>
      </c>
      <c r="B769" s="89" t="s">
        <v>1084</v>
      </c>
      <c r="C769" s="89" t="s">
        <v>1071</v>
      </c>
      <c r="D769" s="89" t="s">
        <v>262</v>
      </c>
      <c r="E769" s="89" t="s">
        <v>328</v>
      </c>
      <c r="F769" s="89">
        <v>355</v>
      </c>
      <c r="G769" s="127">
        <v>0.9058441558441559</v>
      </c>
      <c r="H769" s="127">
        <v>0</v>
      </c>
      <c r="I769" s="127"/>
      <c r="J769" s="191">
        <v>1683</v>
      </c>
      <c r="K769" s="89"/>
      <c r="L769" s="89"/>
      <c r="M769" s="89"/>
    </row>
    <row r="770" spans="1:13" x14ac:dyDescent="0.25">
      <c r="A770" s="191">
        <v>1684</v>
      </c>
      <c r="B770" s="89" t="s">
        <v>1085</v>
      </c>
      <c r="C770" s="89" t="s">
        <v>1071</v>
      </c>
      <c r="D770" s="89" t="s">
        <v>262</v>
      </c>
      <c r="E770" s="89" t="s">
        <v>328</v>
      </c>
      <c r="F770" s="89">
        <v>471</v>
      </c>
      <c r="G770" s="127">
        <v>0.87389380530973448</v>
      </c>
      <c r="H770" s="127">
        <v>0</v>
      </c>
      <c r="I770" s="127"/>
      <c r="J770" s="191">
        <v>1684</v>
      </c>
      <c r="K770" s="89"/>
      <c r="L770" s="89"/>
      <c r="M770" s="89"/>
    </row>
    <row r="771" spans="1:13" x14ac:dyDescent="0.25">
      <c r="A771" s="191">
        <v>1685</v>
      </c>
      <c r="B771" s="89" t="s">
        <v>1086</v>
      </c>
      <c r="C771" s="89" t="s">
        <v>1071</v>
      </c>
      <c r="D771" s="89" t="s">
        <v>262</v>
      </c>
      <c r="E771" s="89" t="s">
        <v>328</v>
      </c>
      <c r="F771" s="89">
        <v>527</v>
      </c>
      <c r="G771" s="127">
        <v>0.9154078549848943</v>
      </c>
      <c r="H771" s="127">
        <v>0</v>
      </c>
      <c r="I771" s="127"/>
      <c r="J771" s="191">
        <v>1685</v>
      </c>
      <c r="K771" s="89"/>
      <c r="L771" s="89"/>
      <c r="M771" s="89"/>
    </row>
    <row r="772" spans="1:13" x14ac:dyDescent="0.25">
      <c r="A772" s="191">
        <v>1686</v>
      </c>
      <c r="B772" s="89" t="s">
        <v>1087</v>
      </c>
      <c r="C772" s="89" t="s">
        <v>1071</v>
      </c>
      <c r="D772" s="89" t="s">
        <v>262</v>
      </c>
      <c r="E772" s="89" t="s">
        <v>328</v>
      </c>
      <c r="F772" s="89">
        <v>459</v>
      </c>
      <c r="G772" s="127">
        <v>0.86649874055415621</v>
      </c>
      <c r="H772" s="127">
        <v>0</v>
      </c>
      <c r="I772" s="127"/>
      <c r="J772" s="191">
        <v>1686</v>
      </c>
      <c r="K772" s="89"/>
      <c r="L772" s="89"/>
      <c r="M772" s="89"/>
    </row>
    <row r="773" spans="1:13" x14ac:dyDescent="0.25">
      <c r="A773" s="191">
        <v>1688</v>
      </c>
      <c r="B773" s="89" t="s">
        <v>1088</v>
      </c>
      <c r="C773" s="89" t="s">
        <v>1071</v>
      </c>
      <c r="D773" s="89" t="s">
        <v>262</v>
      </c>
      <c r="E773" s="89" t="s">
        <v>328</v>
      </c>
      <c r="F773" s="89">
        <v>290</v>
      </c>
      <c r="G773" s="127">
        <v>0.86988847583643125</v>
      </c>
      <c r="H773" s="127">
        <v>0</v>
      </c>
      <c r="I773" s="127"/>
      <c r="J773" s="191">
        <v>1688</v>
      </c>
      <c r="K773" s="89"/>
      <c r="L773" s="89"/>
      <c r="M773" s="89"/>
    </row>
    <row r="774" spans="1:13" x14ac:dyDescent="0.25">
      <c r="A774" s="191">
        <v>1691</v>
      </c>
      <c r="B774" s="89" t="s">
        <v>1089</v>
      </c>
      <c r="C774" s="89" t="s">
        <v>1071</v>
      </c>
      <c r="D774" s="89" t="s">
        <v>262</v>
      </c>
      <c r="E774" s="89" t="s">
        <v>328</v>
      </c>
      <c r="F774" s="89">
        <v>196</v>
      </c>
      <c r="G774" s="127">
        <v>0.79591836734693877</v>
      </c>
      <c r="H774" s="127">
        <v>0</v>
      </c>
      <c r="I774" s="127"/>
      <c r="J774" s="191">
        <v>1691</v>
      </c>
      <c r="K774" s="89"/>
      <c r="L774" s="89"/>
      <c r="M774" s="89"/>
    </row>
    <row r="775" spans="1:13" x14ac:dyDescent="0.25">
      <c r="A775" s="191">
        <v>1692</v>
      </c>
      <c r="B775" s="89" t="s">
        <v>370</v>
      </c>
      <c r="C775" s="89" t="s">
        <v>1071</v>
      </c>
      <c r="D775" s="89" t="s">
        <v>262</v>
      </c>
      <c r="E775" s="89" t="s">
        <v>328</v>
      </c>
      <c r="F775" s="89">
        <v>541</v>
      </c>
      <c r="G775" s="127">
        <v>0.89375000000000004</v>
      </c>
      <c r="H775" s="127">
        <v>0</v>
      </c>
      <c r="I775" s="127"/>
      <c r="J775" s="191">
        <v>1692</v>
      </c>
      <c r="K775" s="89"/>
      <c r="L775" s="89"/>
      <c r="M775" s="89"/>
    </row>
    <row r="776" spans="1:13" x14ac:dyDescent="0.25">
      <c r="A776" s="191">
        <v>1693</v>
      </c>
      <c r="B776" s="89" t="s">
        <v>1090</v>
      </c>
      <c r="C776" s="89" t="s">
        <v>1071</v>
      </c>
      <c r="D776" s="89" t="s">
        <v>262</v>
      </c>
      <c r="E776" s="89" t="s">
        <v>328</v>
      </c>
      <c r="F776" s="89">
        <v>162</v>
      </c>
      <c r="G776" s="127">
        <v>0.91156462585034015</v>
      </c>
      <c r="H776" s="127">
        <v>0</v>
      </c>
      <c r="I776" s="127"/>
      <c r="J776" s="191">
        <v>1693</v>
      </c>
      <c r="K776" s="89"/>
      <c r="L776" s="89"/>
      <c r="M776" s="89"/>
    </row>
    <row r="777" spans="1:13" x14ac:dyDescent="0.25">
      <c r="A777" s="191">
        <v>1696</v>
      </c>
      <c r="B777" s="89" t="s">
        <v>1091</v>
      </c>
      <c r="C777" s="89" t="s">
        <v>1071</v>
      </c>
      <c r="D777" s="89" t="s">
        <v>262</v>
      </c>
      <c r="E777" s="89" t="s">
        <v>328</v>
      </c>
      <c r="F777" s="89">
        <v>221</v>
      </c>
      <c r="G777" s="127">
        <v>0.90857142857142859</v>
      </c>
      <c r="H777" s="127">
        <v>0</v>
      </c>
      <c r="I777" s="127"/>
      <c r="J777" s="191">
        <v>1696</v>
      </c>
      <c r="K777" s="89"/>
      <c r="L777" s="89"/>
      <c r="M777" s="89"/>
    </row>
    <row r="778" spans="1:13" x14ac:dyDescent="0.25">
      <c r="A778" s="191">
        <v>1697</v>
      </c>
      <c r="B778" s="89" t="s">
        <v>1092</v>
      </c>
      <c r="C778" s="89" t="s">
        <v>1071</v>
      </c>
      <c r="D778" s="89" t="s">
        <v>262</v>
      </c>
      <c r="E778" s="89" t="s">
        <v>328</v>
      </c>
      <c r="F778" s="89">
        <v>176</v>
      </c>
      <c r="G778" s="127">
        <v>0.94488188976377951</v>
      </c>
      <c r="H778" s="127">
        <v>0</v>
      </c>
      <c r="I778" s="127"/>
      <c r="J778" s="191">
        <v>1697</v>
      </c>
      <c r="K778" s="89"/>
      <c r="L778" s="89"/>
      <c r="M778" s="89"/>
    </row>
    <row r="779" spans="1:13" x14ac:dyDescent="0.25">
      <c r="A779" s="191">
        <v>1698</v>
      </c>
      <c r="B779" s="89" t="s">
        <v>443</v>
      </c>
      <c r="C779" s="89" t="s">
        <v>1071</v>
      </c>
      <c r="D779" s="89" t="s">
        <v>262</v>
      </c>
      <c r="E779" s="89" t="s">
        <v>328</v>
      </c>
      <c r="F779" s="89">
        <v>456</v>
      </c>
      <c r="G779" s="127">
        <v>0.96446700507614214</v>
      </c>
      <c r="H779" s="127">
        <v>0</v>
      </c>
      <c r="I779" s="127"/>
      <c r="J779" s="191">
        <v>1698</v>
      </c>
      <c r="K779" s="89"/>
      <c r="L779" s="89"/>
      <c r="M779" s="89"/>
    </row>
    <row r="780" spans="1:13" x14ac:dyDescent="0.25">
      <c r="A780" s="191">
        <v>1699</v>
      </c>
      <c r="B780" s="89" t="s">
        <v>1093</v>
      </c>
      <c r="C780" s="89" t="s">
        <v>1012</v>
      </c>
      <c r="D780" s="89" t="s">
        <v>262</v>
      </c>
      <c r="E780" s="89" t="s">
        <v>336</v>
      </c>
      <c r="F780" s="89">
        <v>413</v>
      </c>
      <c r="G780" s="127">
        <v>0.82758620689655171</v>
      </c>
      <c r="H780" s="127">
        <v>0</v>
      </c>
      <c r="I780" s="127"/>
      <c r="J780" s="191">
        <v>1699</v>
      </c>
      <c r="K780" s="89"/>
      <c r="L780" s="89"/>
      <c r="M780" s="89"/>
    </row>
    <row r="781" spans="1:13" x14ac:dyDescent="0.25">
      <c r="A781" s="191">
        <v>1700</v>
      </c>
      <c r="B781" s="89" t="s">
        <v>1094</v>
      </c>
      <c r="C781" s="89" t="s">
        <v>1071</v>
      </c>
      <c r="D781" s="89" t="s">
        <v>262</v>
      </c>
      <c r="E781" s="89" t="s">
        <v>328</v>
      </c>
      <c r="F781" s="89">
        <v>250</v>
      </c>
      <c r="G781" s="127">
        <v>0.92558139534883721</v>
      </c>
      <c r="H781" s="127">
        <v>0</v>
      </c>
      <c r="I781" s="127"/>
      <c r="J781" s="191">
        <v>1700</v>
      </c>
      <c r="K781" s="89"/>
      <c r="L781" s="89"/>
      <c r="M781" s="89"/>
    </row>
    <row r="782" spans="1:13" x14ac:dyDescent="0.25">
      <c r="A782" s="191">
        <v>1701</v>
      </c>
      <c r="B782" s="89" t="s">
        <v>1095</v>
      </c>
      <c r="C782" s="89" t="s">
        <v>1071</v>
      </c>
      <c r="D782" s="89" t="s">
        <v>262</v>
      </c>
      <c r="E782" s="89" t="s">
        <v>328</v>
      </c>
      <c r="F782" s="89">
        <v>150</v>
      </c>
      <c r="G782" s="127">
        <v>0.859375</v>
      </c>
      <c r="H782" s="127">
        <v>0</v>
      </c>
      <c r="I782" s="127"/>
      <c r="J782" s="191">
        <v>1701</v>
      </c>
      <c r="K782" s="89"/>
      <c r="L782" s="89"/>
      <c r="M782" s="89"/>
    </row>
    <row r="783" spans="1:13" x14ac:dyDescent="0.25">
      <c r="A783" s="191">
        <v>1702</v>
      </c>
      <c r="B783" s="89" t="s">
        <v>1096</v>
      </c>
      <c r="C783" s="89" t="s">
        <v>1071</v>
      </c>
      <c r="D783" s="89" t="s">
        <v>262</v>
      </c>
      <c r="E783" s="89" t="s">
        <v>328</v>
      </c>
      <c r="F783" s="89">
        <v>141</v>
      </c>
      <c r="G783" s="127">
        <v>0.79518072289156627</v>
      </c>
      <c r="H783" s="127">
        <v>0</v>
      </c>
      <c r="I783" s="127"/>
      <c r="J783" s="191">
        <v>1702</v>
      </c>
      <c r="K783" s="89"/>
      <c r="L783" s="89"/>
      <c r="M783" s="89"/>
    </row>
    <row r="784" spans="1:13" x14ac:dyDescent="0.25">
      <c r="A784" s="191">
        <v>1703</v>
      </c>
      <c r="B784" s="89" t="s">
        <v>1097</v>
      </c>
      <c r="C784" s="89" t="s">
        <v>1071</v>
      </c>
      <c r="D784" s="89" t="s">
        <v>262</v>
      </c>
      <c r="E784" s="89" t="s">
        <v>328</v>
      </c>
      <c r="F784" s="89">
        <v>222</v>
      </c>
      <c r="G784" s="127">
        <v>0.83105022831050224</v>
      </c>
      <c r="H784" s="127">
        <v>0</v>
      </c>
      <c r="I784" s="127"/>
      <c r="J784" s="191">
        <v>1703</v>
      </c>
      <c r="K784" s="89"/>
      <c r="L784" s="89"/>
      <c r="M784" s="89"/>
    </row>
    <row r="785" spans="1:13" x14ac:dyDescent="0.25">
      <c r="A785" s="191">
        <v>1704</v>
      </c>
      <c r="B785" s="89" t="s">
        <v>1098</v>
      </c>
      <c r="C785" s="89" t="s">
        <v>1071</v>
      </c>
      <c r="D785" s="89" t="s">
        <v>262</v>
      </c>
      <c r="E785" s="89" t="s">
        <v>328</v>
      </c>
      <c r="F785" s="89">
        <v>205</v>
      </c>
      <c r="G785" s="127">
        <v>0.81764705882352939</v>
      </c>
      <c r="H785" s="127">
        <v>0</v>
      </c>
      <c r="I785" s="127"/>
      <c r="J785" s="191">
        <v>1704</v>
      </c>
      <c r="K785" s="89"/>
      <c r="L785" s="89"/>
      <c r="M785" s="89"/>
    </row>
    <row r="786" spans="1:13" x14ac:dyDescent="0.25">
      <c r="A786" s="191">
        <v>1705</v>
      </c>
      <c r="B786" s="89" t="s">
        <v>1099</v>
      </c>
      <c r="C786" s="89" t="s">
        <v>1071</v>
      </c>
      <c r="D786" s="89" t="s">
        <v>262</v>
      </c>
      <c r="E786" s="89" t="s">
        <v>328</v>
      </c>
      <c r="F786" s="89">
        <v>258</v>
      </c>
      <c r="G786" s="127">
        <v>0.90476190476190477</v>
      </c>
      <c r="H786" s="127">
        <v>0</v>
      </c>
      <c r="I786" s="127"/>
      <c r="J786" s="191">
        <v>1705</v>
      </c>
      <c r="K786" s="89"/>
      <c r="L786" s="89"/>
      <c r="M786" s="89"/>
    </row>
    <row r="787" spans="1:13" x14ac:dyDescent="0.25">
      <c r="A787" s="191">
        <v>1707</v>
      </c>
      <c r="B787" s="89" t="s">
        <v>1100</v>
      </c>
      <c r="C787" s="89" t="s">
        <v>1071</v>
      </c>
      <c r="D787" s="89" t="s">
        <v>262</v>
      </c>
      <c r="E787" s="89" t="s">
        <v>328</v>
      </c>
      <c r="F787" s="89">
        <v>306</v>
      </c>
      <c r="G787" s="127">
        <v>0.93788819875776397</v>
      </c>
      <c r="H787" s="127">
        <v>0</v>
      </c>
      <c r="I787" s="127"/>
      <c r="J787" s="191">
        <v>1707</v>
      </c>
      <c r="K787" s="89"/>
      <c r="L787" s="89"/>
      <c r="M787" s="89"/>
    </row>
    <row r="788" spans="1:13" x14ac:dyDescent="0.25">
      <c r="A788" s="191">
        <v>1708</v>
      </c>
      <c r="B788" s="89" t="s">
        <v>1101</v>
      </c>
      <c r="C788" s="89" t="s">
        <v>1071</v>
      </c>
      <c r="D788" s="89" t="s">
        <v>262</v>
      </c>
      <c r="E788" s="89" t="s">
        <v>328</v>
      </c>
      <c r="F788" s="89">
        <v>247</v>
      </c>
      <c r="G788" s="127">
        <v>0.90857142857142859</v>
      </c>
      <c r="H788" s="127">
        <v>0</v>
      </c>
      <c r="I788" s="127"/>
      <c r="J788" s="191">
        <v>1708</v>
      </c>
      <c r="K788" s="89"/>
      <c r="L788" s="89"/>
      <c r="M788" s="89"/>
    </row>
    <row r="789" spans="1:13" x14ac:dyDescent="0.25">
      <c r="A789" s="191">
        <v>1709</v>
      </c>
      <c r="B789" s="89" t="s">
        <v>1102</v>
      </c>
      <c r="C789" s="89" t="s">
        <v>1071</v>
      </c>
      <c r="D789" s="89" t="s">
        <v>262</v>
      </c>
      <c r="E789" s="89" t="s">
        <v>328</v>
      </c>
      <c r="F789" s="89">
        <v>76</v>
      </c>
      <c r="G789" s="127">
        <v>0.94366197183098588</v>
      </c>
      <c r="H789" s="127">
        <v>0</v>
      </c>
      <c r="I789" s="127"/>
      <c r="J789" s="191">
        <v>1709</v>
      </c>
      <c r="K789" s="89"/>
      <c r="L789" s="89"/>
      <c r="M789" s="89"/>
    </row>
    <row r="790" spans="1:13" x14ac:dyDescent="0.25">
      <c r="A790" s="191">
        <v>1710</v>
      </c>
      <c r="B790" s="89" t="s">
        <v>1103</v>
      </c>
      <c r="C790" s="89" t="s">
        <v>1071</v>
      </c>
      <c r="D790" s="89" t="s">
        <v>262</v>
      </c>
      <c r="E790" s="89" t="s">
        <v>328</v>
      </c>
      <c r="F790" s="89">
        <v>113</v>
      </c>
      <c r="G790" s="127">
        <v>0</v>
      </c>
      <c r="H790" s="127">
        <v>0</v>
      </c>
      <c r="I790" s="128">
        <v>0.82612558467689257</v>
      </c>
      <c r="J790" s="191">
        <v>1710</v>
      </c>
      <c r="K790" s="89"/>
      <c r="L790" s="89"/>
      <c r="M790" s="89"/>
    </row>
    <row r="791" spans="1:13" x14ac:dyDescent="0.25">
      <c r="A791" s="191">
        <v>1712</v>
      </c>
      <c r="B791" s="89" t="s">
        <v>1104</v>
      </c>
      <c r="C791" s="89" t="s">
        <v>1071</v>
      </c>
      <c r="D791" s="89" t="s">
        <v>262</v>
      </c>
      <c r="E791" s="89" t="s">
        <v>328</v>
      </c>
      <c r="F791" s="89">
        <v>223</v>
      </c>
      <c r="G791" s="127">
        <v>0.90909090909090906</v>
      </c>
      <c r="H791" s="127">
        <v>0</v>
      </c>
      <c r="I791" s="127"/>
      <c r="J791" s="191">
        <v>1712</v>
      </c>
      <c r="K791" s="89"/>
      <c r="L791" s="89"/>
      <c r="M791" s="89"/>
    </row>
    <row r="792" spans="1:13" x14ac:dyDescent="0.25">
      <c r="A792" s="191">
        <v>1714</v>
      </c>
      <c r="B792" s="89" t="s">
        <v>1105</v>
      </c>
      <c r="C792" s="89" t="s">
        <v>1071</v>
      </c>
      <c r="D792" s="89" t="s">
        <v>262</v>
      </c>
      <c r="E792" s="89" t="s">
        <v>328</v>
      </c>
      <c r="F792" s="89">
        <v>68</v>
      </c>
      <c r="G792" s="127">
        <v>0.9</v>
      </c>
      <c r="H792" s="127">
        <v>0</v>
      </c>
      <c r="I792" s="127"/>
      <c r="J792" s="191">
        <v>1714</v>
      </c>
      <c r="K792" s="89"/>
      <c r="L792" s="89"/>
      <c r="M792" s="89"/>
    </row>
    <row r="793" spans="1:13" x14ac:dyDescent="0.25">
      <c r="A793" s="191">
        <v>1716</v>
      </c>
      <c r="B793" s="89" t="s">
        <v>1106</v>
      </c>
      <c r="C793" s="89" t="s">
        <v>1071</v>
      </c>
      <c r="D793" s="89" t="s">
        <v>262</v>
      </c>
      <c r="E793" s="89" t="s">
        <v>328</v>
      </c>
      <c r="F793" s="89">
        <v>258</v>
      </c>
      <c r="G793" s="127">
        <v>0.95967741935483875</v>
      </c>
      <c r="H793" s="127">
        <v>0</v>
      </c>
      <c r="I793" s="127"/>
      <c r="J793" s="191">
        <v>1716</v>
      </c>
      <c r="K793" s="89"/>
      <c r="L793" s="89"/>
      <c r="M793" s="89"/>
    </row>
    <row r="794" spans="1:13" x14ac:dyDescent="0.25">
      <c r="A794" s="191">
        <v>1717</v>
      </c>
      <c r="B794" s="89" t="s">
        <v>528</v>
      </c>
      <c r="C794" s="89" t="s">
        <v>1071</v>
      </c>
      <c r="D794" s="89" t="s">
        <v>262</v>
      </c>
      <c r="E794" s="89" t="s">
        <v>328</v>
      </c>
      <c r="F794" s="89">
        <v>163</v>
      </c>
      <c r="G794" s="127">
        <v>0.95652173913043481</v>
      </c>
      <c r="H794" s="127">
        <v>0</v>
      </c>
      <c r="I794" s="127"/>
      <c r="J794" s="191">
        <v>1717</v>
      </c>
      <c r="K794" s="89"/>
      <c r="L794" s="89"/>
      <c r="M794" s="89"/>
    </row>
    <row r="795" spans="1:13" x14ac:dyDescent="0.25">
      <c r="A795" s="191">
        <v>1718</v>
      </c>
      <c r="B795" s="89" t="s">
        <v>1107</v>
      </c>
      <c r="C795" s="89" t="s">
        <v>1071</v>
      </c>
      <c r="D795" s="89" t="s">
        <v>262</v>
      </c>
      <c r="E795" s="89" t="s">
        <v>328</v>
      </c>
      <c r="F795" s="89">
        <v>166</v>
      </c>
      <c r="G795" s="127">
        <v>0.89743589743589747</v>
      </c>
      <c r="H795" s="127">
        <v>0</v>
      </c>
      <c r="I795" s="127"/>
      <c r="J795" s="191">
        <v>1718</v>
      </c>
      <c r="K795" s="89"/>
      <c r="L795" s="89"/>
      <c r="M795" s="89"/>
    </row>
    <row r="796" spans="1:13" x14ac:dyDescent="0.25">
      <c r="A796" s="191">
        <v>1721</v>
      </c>
      <c r="B796" s="89" t="s">
        <v>1108</v>
      </c>
      <c r="C796" s="89" t="s">
        <v>1071</v>
      </c>
      <c r="D796" s="89" t="s">
        <v>262</v>
      </c>
      <c r="E796" s="89" t="s">
        <v>328</v>
      </c>
      <c r="F796" s="89">
        <v>182</v>
      </c>
      <c r="G796" s="127">
        <v>0.93835616438356162</v>
      </c>
      <c r="H796" s="127">
        <v>0</v>
      </c>
      <c r="I796" s="127"/>
      <c r="J796" s="191">
        <v>1721</v>
      </c>
      <c r="K796" s="89"/>
      <c r="L796" s="89"/>
      <c r="M796" s="89"/>
    </row>
    <row r="797" spans="1:13" x14ac:dyDescent="0.25">
      <c r="A797" s="191">
        <v>1724</v>
      </c>
      <c r="B797" s="89" t="s">
        <v>1109</v>
      </c>
      <c r="C797" s="89" t="s">
        <v>1071</v>
      </c>
      <c r="D797" s="89" t="s">
        <v>262</v>
      </c>
      <c r="E797" s="89" t="s">
        <v>328</v>
      </c>
      <c r="F797" s="89">
        <v>393</v>
      </c>
      <c r="G797" s="127">
        <v>0.92428198433420361</v>
      </c>
      <c r="H797" s="127">
        <v>0</v>
      </c>
      <c r="I797" s="127"/>
      <c r="J797" s="191">
        <v>1724</v>
      </c>
      <c r="K797" s="89"/>
      <c r="L797" s="89"/>
      <c r="M797" s="89"/>
    </row>
    <row r="798" spans="1:13" x14ac:dyDescent="0.25">
      <c r="A798" s="191">
        <v>1728</v>
      </c>
      <c r="B798" s="89" t="s">
        <v>1110</v>
      </c>
      <c r="C798" s="89" t="s">
        <v>1071</v>
      </c>
      <c r="D798" s="89" t="s">
        <v>262</v>
      </c>
      <c r="E798" s="89" t="s">
        <v>328</v>
      </c>
      <c r="F798" s="89">
        <v>81</v>
      </c>
      <c r="G798" s="127">
        <v>0.80882352941176472</v>
      </c>
      <c r="H798" s="127">
        <v>0</v>
      </c>
      <c r="I798" s="127"/>
      <c r="J798" s="191">
        <v>1728</v>
      </c>
      <c r="K798" s="89"/>
      <c r="L798" s="89"/>
      <c r="M798" s="89"/>
    </row>
    <row r="799" spans="1:13" x14ac:dyDescent="0.25">
      <c r="A799" s="191">
        <v>1732</v>
      </c>
      <c r="B799" s="89" t="s">
        <v>804</v>
      </c>
      <c r="C799" s="89" t="s">
        <v>1071</v>
      </c>
      <c r="D799" s="89" t="s">
        <v>262</v>
      </c>
      <c r="E799" s="89" t="s">
        <v>328</v>
      </c>
      <c r="F799" s="89">
        <v>132</v>
      </c>
      <c r="G799" s="127">
        <v>0.96226415094339623</v>
      </c>
      <c r="H799" s="127">
        <v>0</v>
      </c>
      <c r="I799" s="127"/>
      <c r="J799" s="191">
        <v>1732</v>
      </c>
      <c r="K799" s="89"/>
      <c r="L799" s="89"/>
      <c r="M799" s="89"/>
    </row>
    <row r="800" spans="1:13" x14ac:dyDescent="0.25">
      <c r="A800" s="191">
        <v>1851</v>
      </c>
      <c r="B800" s="89" t="s">
        <v>1111</v>
      </c>
      <c r="C800" s="89" t="s">
        <v>1112</v>
      </c>
      <c r="D800" s="89" t="s">
        <v>262</v>
      </c>
      <c r="E800" s="89" t="s">
        <v>336</v>
      </c>
      <c r="F800" s="89">
        <v>500</v>
      </c>
      <c r="G800" s="127">
        <v>0.96511627906976749</v>
      </c>
      <c r="H800" s="127">
        <v>0</v>
      </c>
      <c r="I800" s="127"/>
      <c r="J800" s="191">
        <v>1851</v>
      </c>
      <c r="K800" s="89"/>
      <c r="L800" s="89"/>
      <c r="M800" s="89"/>
    </row>
    <row r="801" spans="1:13" x14ac:dyDescent="0.25">
      <c r="A801" s="191">
        <v>1853</v>
      </c>
      <c r="B801" s="89" t="s">
        <v>1113</v>
      </c>
      <c r="C801" s="89" t="s">
        <v>1112</v>
      </c>
      <c r="D801" s="89" t="s">
        <v>262</v>
      </c>
      <c r="E801" s="89" t="s">
        <v>336</v>
      </c>
      <c r="F801" s="89">
        <v>324</v>
      </c>
      <c r="G801" s="127">
        <v>0.88301886792452833</v>
      </c>
      <c r="H801" s="127">
        <v>0</v>
      </c>
      <c r="I801" s="127"/>
      <c r="J801" s="191">
        <v>1853</v>
      </c>
      <c r="K801" s="89"/>
      <c r="L801" s="89"/>
      <c r="M801" s="89"/>
    </row>
    <row r="802" spans="1:13" x14ac:dyDescent="0.25">
      <c r="A802" s="191">
        <v>1855</v>
      </c>
      <c r="B802" s="89" t="s">
        <v>1114</v>
      </c>
      <c r="C802" s="89" t="s">
        <v>1112</v>
      </c>
      <c r="D802" s="89" t="s">
        <v>262</v>
      </c>
      <c r="E802" s="89" t="s">
        <v>336</v>
      </c>
      <c r="F802" s="89">
        <v>626</v>
      </c>
      <c r="G802" s="127">
        <v>0.92572463768115942</v>
      </c>
      <c r="H802" s="127">
        <v>0</v>
      </c>
      <c r="I802" s="127"/>
      <c r="J802" s="191">
        <v>1855</v>
      </c>
      <c r="K802" s="89"/>
      <c r="L802" s="89"/>
      <c r="M802" s="89"/>
    </row>
    <row r="803" spans="1:13" x14ac:dyDescent="0.25">
      <c r="A803" s="191">
        <v>1856</v>
      </c>
      <c r="B803" s="89" t="s">
        <v>1115</v>
      </c>
      <c r="C803" s="89" t="s">
        <v>1112</v>
      </c>
      <c r="D803" s="89" t="s">
        <v>262</v>
      </c>
      <c r="E803" s="89" t="s">
        <v>336</v>
      </c>
      <c r="F803" s="89">
        <v>165</v>
      </c>
      <c r="G803" s="127">
        <v>0.93700787401574803</v>
      </c>
      <c r="H803" s="127">
        <v>0</v>
      </c>
      <c r="I803" s="127"/>
      <c r="J803" s="191">
        <v>1856</v>
      </c>
      <c r="K803" s="89"/>
      <c r="L803" s="89"/>
      <c r="M803" s="89"/>
    </row>
    <row r="804" spans="1:13" x14ac:dyDescent="0.25">
      <c r="A804" s="191">
        <v>1857</v>
      </c>
      <c r="B804" s="89" t="s">
        <v>1116</v>
      </c>
      <c r="C804" s="89" t="s">
        <v>1112</v>
      </c>
      <c r="D804" s="89" t="s">
        <v>262</v>
      </c>
      <c r="E804" s="89" t="s">
        <v>336</v>
      </c>
      <c r="F804" s="89">
        <v>119</v>
      </c>
      <c r="G804" s="127">
        <v>0.84</v>
      </c>
      <c r="H804" s="127">
        <v>0</v>
      </c>
      <c r="I804" s="127"/>
      <c r="J804" s="191">
        <v>1857</v>
      </c>
      <c r="K804" s="89"/>
      <c r="L804" s="89"/>
      <c r="M804" s="89"/>
    </row>
    <row r="805" spans="1:13" x14ac:dyDescent="0.25">
      <c r="A805" s="191">
        <v>1863</v>
      </c>
      <c r="B805" s="89" t="s">
        <v>1117</v>
      </c>
      <c r="C805" s="89" t="s">
        <v>1118</v>
      </c>
      <c r="D805" s="89" t="s">
        <v>262</v>
      </c>
      <c r="E805" s="89" t="s">
        <v>336</v>
      </c>
      <c r="F805" s="89">
        <v>788</v>
      </c>
      <c r="G805" s="127">
        <v>0.8833333333333333</v>
      </c>
      <c r="H805" s="127">
        <v>0</v>
      </c>
      <c r="I805" s="127"/>
      <c r="J805" s="191">
        <v>1863</v>
      </c>
      <c r="K805" s="89"/>
      <c r="L805" s="89"/>
      <c r="M805" s="89"/>
    </row>
    <row r="806" spans="1:13" x14ac:dyDescent="0.25">
      <c r="A806" s="191">
        <v>1864</v>
      </c>
      <c r="B806" s="89" t="s">
        <v>1119</v>
      </c>
      <c r="C806" s="89" t="s">
        <v>1118</v>
      </c>
      <c r="D806" s="89" t="s">
        <v>262</v>
      </c>
      <c r="E806" s="89" t="s">
        <v>336</v>
      </c>
      <c r="F806" s="89">
        <v>771</v>
      </c>
      <c r="G806" s="127">
        <v>0.92592592592592593</v>
      </c>
      <c r="H806" s="127">
        <v>0</v>
      </c>
      <c r="I806" s="127"/>
      <c r="J806" s="191">
        <v>1864</v>
      </c>
      <c r="K806" s="89"/>
      <c r="L806" s="89"/>
      <c r="M806" s="89"/>
    </row>
    <row r="807" spans="1:13" x14ac:dyDescent="0.25">
      <c r="A807" s="191">
        <v>1867</v>
      </c>
      <c r="B807" s="89" t="s">
        <v>1120</v>
      </c>
      <c r="C807" s="89" t="s">
        <v>1118</v>
      </c>
      <c r="D807" s="89" t="s">
        <v>262</v>
      </c>
      <c r="E807" s="89" t="s">
        <v>336</v>
      </c>
      <c r="F807" s="89">
        <v>276</v>
      </c>
      <c r="G807" s="127">
        <v>0.9151785714285714</v>
      </c>
      <c r="H807" s="127">
        <v>0</v>
      </c>
      <c r="I807" s="127"/>
      <c r="J807" s="191">
        <v>1867</v>
      </c>
      <c r="K807" s="89"/>
      <c r="L807" s="89"/>
      <c r="M807" s="89"/>
    </row>
    <row r="808" spans="1:13" x14ac:dyDescent="0.25">
      <c r="A808" s="191">
        <v>1868</v>
      </c>
      <c r="B808" s="89" t="s">
        <v>1121</v>
      </c>
      <c r="C808" s="89" t="s">
        <v>1118</v>
      </c>
      <c r="D808" s="89" t="s">
        <v>262</v>
      </c>
      <c r="E808" s="89" t="s">
        <v>336</v>
      </c>
      <c r="F808" s="89">
        <v>300</v>
      </c>
      <c r="G808" s="127">
        <v>0.92592592592592593</v>
      </c>
      <c r="H808" s="127">
        <v>0</v>
      </c>
      <c r="I808" s="127"/>
      <c r="J808" s="191">
        <v>1868</v>
      </c>
      <c r="K808" s="89"/>
      <c r="L808" s="89"/>
      <c r="M808" s="89"/>
    </row>
    <row r="809" spans="1:13" x14ac:dyDescent="0.25">
      <c r="A809" s="191">
        <v>1869</v>
      </c>
      <c r="B809" s="89" t="s">
        <v>788</v>
      </c>
      <c r="C809" s="89" t="s">
        <v>1118</v>
      </c>
      <c r="D809" s="89" t="s">
        <v>262</v>
      </c>
      <c r="E809" s="89" t="s">
        <v>336</v>
      </c>
      <c r="F809" s="89">
        <v>17</v>
      </c>
      <c r="G809" s="127">
        <v>0.8666666666666667</v>
      </c>
      <c r="H809" s="127">
        <v>0</v>
      </c>
      <c r="I809" s="127"/>
      <c r="J809" s="191">
        <v>1869</v>
      </c>
      <c r="K809" s="89"/>
      <c r="L809" s="89"/>
      <c r="M809" s="89"/>
    </row>
    <row r="810" spans="1:13" x14ac:dyDescent="0.25">
      <c r="A810" s="191">
        <v>1870</v>
      </c>
      <c r="B810" s="89" t="s">
        <v>1122</v>
      </c>
      <c r="C810" s="89" t="s">
        <v>1118</v>
      </c>
      <c r="D810" s="89" t="s">
        <v>262</v>
      </c>
      <c r="E810" s="89" t="s">
        <v>336</v>
      </c>
      <c r="F810" s="89">
        <v>94</v>
      </c>
      <c r="G810" s="127">
        <v>0.87179487179487181</v>
      </c>
      <c r="H810" s="127">
        <v>0</v>
      </c>
      <c r="I810" s="127"/>
      <c r="J810" s="191">
        <v>1870</v>
      </c>
      <c r="K810" s="89"/>
      <c r="L810" s="89"/>
      <c r="M810" s="89"/>
    </row>
    <row r="811" spans="1:13" x14ac:dyDescent="0.25">
      <c r="A811" s="191">
        <v>1871</v>
      </c>
      <c r="B811" s="89" t="s">
        <v>1123</v>
      </c>
      <c r="C811" s="89" t="s">
        <v>1118</v>
      </c>
      <c r="D811" s="89" t="s">
        <v>262</v>
      </c>
      <c r="E811" s="89" t="s">
        <v>336</v>
      </c>
      <c r="F811" s="89">
        <v>110</v>
      </c>
      <c r="G811" s="127">
        <v>0.89473684210526316</v>
      </c>
      <c r="H811" s="127">
        <v>0</v>
      </c>
      <c r="I811" s="127"/>
      <c r="J811" s="191">
        <v>1871</v>
      </c>
      <c r="K811" s="89"/>
      <c r="L811" s="89"/>
      <c r="M811" s="89"/>
    </row>
    <row r="812" spans="1:13" x14ac:dyDescent="0.25">
      <c r="A812" s="191">
        <v>1873</v>
      </c>
      <c r="B812" s="89" t="s">
        <v>1124</v>
      </c>
      <c r="C812" s="89" t="s">
        <v>1118</v>
      </c>
      <c r="D812" s="89" t="s">
        <v>262</v>
      </c>
      <c r="E812" s="89" t="s">
        <v>336</v>
      </c>
      <c r="F812" s="89">
        <v>218</v>
      </c>
      <c r="G812" s="127">
        <v>0.93478260869565222</v>
      </c>
      <c r="H812" s="127">
        <v>0</v>
      </c>
      <c r="I812" s="127"/>
      <c r="J812" s="191">
        <v>1873</v>
      </c>
      <c r="K812" s="89"/>
      <c r="L812" s="89"/>
      <c r="M812" s="89"/>
    </row>
    <row r="813" spans="1:13" x14ac:dyDescent="0.25">
      <c r="A813" s="191">
        <v>1874</v>
      </c>
      <c r="B813" s="89" t="s">
        <v>1125</v>
      </c>
      <c r="C813" s="89" t="s">
        <v>1118</v>
      </c>
      <c r="D813" s="89" t="s">
        <v>262</v>
      </c>
      <c r="E813" s="89" t="s">
        <v>336</v>
      </c>
      <c r="F813" s="89">
        <v>134</v>
      </c>
      <c r="G813" s="127">
        <v>0.91139240506329111</v>
      </c>
      <c r="H813" s="127">
        <v>0</v>
      </c>
      <c r="I813" s="127"/>
      <c r="J813" s="191">
        <v>1874</v>
      </c>
      <c r="K813" s="89"/>
      <c r="L813" s="89"/>
      <c r="M813" s="89"/>
    </row>
    <row r="814" spans="1:13" x14ac:dyDescent="0.25">
      <c r="A814" s="191">
        <v>1875</v>
      </c>
      <c r="B814" s="89" t="s">
        <v>1126</v>
      </c>
      <c r="C814" s="89" t="s">
        <v>1118</v>
      </c>
      <c r="D814" s="89" t="s">
        <v>262</v>
      </c>
      <c r="E814" s="89" t="s">
        <v>336</v>
      </c>
      <c r="F814" s="89">
        <v>212</v>
      </c>
      <c r="G814" s="127">
        <v>0.82165605095541405</v>
      </c>
      <c r="H814" s="127">
        <v>0</v>
      </c>
      <c r="I814" s="127"/>
      <c r="J814" s="191">
        <v>1875</v>
      </c>
      <c r="K814" s="89"/>
      <c r="L814" s="89"/>
      <c r="M814" s="89"/>
    </row>
    <row r="815" spans="1:13" x14ac:dyDescent="0.25">
      <c r="A815" s="191">
        <v>1877</v>
      </c>
      <c r="B815" s="89" t="s">
        <v>1127</v>
      </c>
      <c r="C815" s="89" t="s">
        <v>1118</v>
      </c>
      <c r="D815" s="89" t="s">
        <v>262</v>
      </c>
      <c r="E815" s="89" t="s">
        <v>336</v>
      </c>
      <c r="F815" s="89">
        <v>21</v>
      </c>
      <c r="G815" s="127">
        <v>0.8571428571428571</v>
      </c>
      <c r="H815" s="127">
        <v>0</v>
      </c>
      <c r="I815" s="127"/>
      <c r="J815" s="191">
        <v>1877</v>
      </c>
      <c r="K815" s="89"/>
      <c r="L815" s="89"/>
      <c r="M815" s="89"/>
    </row>
    <row r="816" spans="1:13" x14ac:dyDescent="0.25">
      <c r="A816" s="191">
        <v>1878</v>
      </c>
      <c r="B816" s="89" t="s">
        <v>1128</v>
      </c>
      <c r="C816" s="89" t="s">
        <v>1118</v>
      </c>
      <c r="D816" s="89" t="s">
        <v>262</v>
      </c>
      <c r="E816" s="89" t="s">
        <v>336</v>
      </c>
      <c r="F816" s="89">
        <v>120</v>
      </c>
      <c r="G816" s="127">
        <v>0.92</v>
      </c>
      <c r="H816" s="127">
        <v>0</v>
      </c>
      <c r="I816" s="127"/>
      <c r="J816" s="191">
        <v>1878</v>
      </c>
      <c r="K816" s="89"/>
      <c r="L816" s="89"/>
      <c r="M816" s="89"/>
    </row>
    <row r="817" spans="1:13" x14ac:dyDescent="0.25">
      <c r="A817" s="191">
        <v>1880</v>
      </c>
      <c r="B817" s="89" t="s">
        <v>1129</v>
      </c>
      <c r="C817" s="89" t="s">
        <v>1130</v>
      </c>
      <c r="D817" s="89" t="s">
        <v>262</v>
      </c>
      <c r="E817" s="89" t="s">
        <v>328</v>
      </c>
      <c r="F817" s="89">
        <v>284</v>
      </c>
      <c r="G817" s="127">
        <v>0</v>
      </c>
      <c r="H817" s="127">
        <v>0.9653846153846154</v>
      </c>
      <c r="I817" s="127"/>
      <c r="J817" s="191">
        <v>1880</v>
      </c>
      <c r="K817" s="89"/>
      <c r="L817" s="89"/>
      <c r="M817" s="89"/>
    </row>
    <row r="818" spans="1:13" x14ac:dyDescent="0.25">
      <c r="A818" s="191">
        <v>1881</v>
      </c>
      <c r="B818" s="89" t="s">
        <v>1131</v>
      </c>
      <c r="C818" s="89" t="s">
        <v>1130</v>
      </c>
      <c r="D818" s="89" t="s">
        <v>262</v>
      </c>
      <c r="E818" s="89" t="s">
        <v>328</v>
      </c>
      <c r="F818" s="89">
        <v>620</v>
      </c>
      <c r="G818" s="127">
        <v>0.89819004524886881</v>
      </c>
      <c r="H818" s="127">
        <v>0</v>
      </c>
      <c r="I818" s="127"/>
      <c r="J818" s="191">
        <v>1881</v>
      </c>
      <c r="K818" s="89"/>
      <c r="L818" s="89"/>
      <c r="M818" s="89"/>
    </row>
    <row r="819" spans="1:13" x14ac:dyDescent="0.25">
      <c r="A819" s="191">
        <v>1882</v>
      </c>
      <c r="B819" s="89" t="s">
        <v>1132</v>
      </c>
      <c r="C819" s="89" t="s">
        <v>1130</v>
      </c>
      <c r="D819" s="89" t="s">
        <v>262</v>
      </c>
      <c r="E819" s="89" t="s">
        <v>328</v>
      </c>
      <c r="F819" s="89">
        <v>341</v>
      </c>
      <c r="G819" s="127">
        <v>0.83333333333333337</v>
      </c>
      <c r="H819" s="127">
        <v>0</v>
      </c>
      <c r="I819" s="127"/>
      <c r="J819" s="191">
        <v>1882</v>
      </c>
      <c r="K819" s="89"/>
      <c r="L819" s="89"/>
      <c r="M819" s="89"/>
    </row>
    <row r="820" spans="1:13" x14ac:dyDescent="0.25">
      <c r="A820" s="191">
        <v>1884</v>
      </c>
      <c r="B820" s="89" t="s">
        <v>1133</v>
      </c>
      <c r="C820" s="89" t="s">
        <v>1130</v>
      </c>
      <c r="D820" s="89" t="s">
        <v>262</v>
      </c>
      <c r="E820" s="89" t="s">
        <v>328</v>
      </c>
      <c r="F820" s="89">
        <v>487</v>
      </c>
      <c r="G820" s="127">
        <v>0</v>
      </c>
      <c r="H820" s="127">
        <v>0.88266666666666671</v>
      </c>
      <c r="I820" s="127"/>
      <c r="J820" s="191">
        <v>1884</v>
      </c>
      <c r="K820" s="89"/>
      <c r="L820" s="89"/>
      <c r="M820" s="89"/>
    </row>
    <row r="821" spans="1:13" x14ac:dyDescent="0.25">
      <c r="A821" s="191">
        <v>1885</v>
      </c>
      <c r="B821" s="89" t="s">
        <v>1134</v>
      </c>
      <c r="C821" s="89" t="s">
        <v>1130</v>
      </c>
      <c r="D821" s="89" t="s">
        <v>262</v>
      </c>
      <c r="E821" s="89" t="s">
        <v>328</v>
      </c>
      <c r="F821" s="89">
        <v>104</v>
      </c>
      <c r="G821" s="127">
        <v>0.86904761904761907</v>
      </c>
      <c r="H821" s="127">
        <v>0</v>
      </c>
      <c r="I821" s="127"/>
      <c r="J821" s="191">
        <v>1885</v>
      </c>
      <c r="K821" s="89"/>
      <c r="L821" s="89"/>
      <c r="M821" s="89"/>
    </row>
    <row r="822" spans="1:13" x14ac:dyDescent="0.25">
      <c r="A822" s="191">
        <v>1886</v>
      </c>
      <c r="B822" s="89" t="s">
        <v>1135</v>
      </c>
      <c r="C822" s="89" t="s">
        <v>1130</v>
      </c>
      <c r="D822" s="89" t="s">
        <v>262</v>
      </c>
      <c r="E822" s="89" t="s">
        <v>328</v>
      </c>
      <c r="F822" s="89">
        <v>453</v>
      </c>
      <c r="G822" s="127">
        <v>0.88727272727272732</v>
      </c>
      <c r="H822" s="127">
        <v>0</v>
      </c>
      <c r="I822" s="127"/>
      <c r="J822" s="191">
        <v>1886</v>
      </c>
      <c r="K822" s="89"/>
      <c r="L822" s="89"/>
      <c r="M822" s="89"/>
    </row>
    <row r="823" spans="1:13" x14ac:dyDescent="0.25">
      <c r="A823" s="191">
        <v>1887</v>
      </c>
      <c r="B823" s="89" t="s">
        <v>1136</v>
      </c>
      <c r="C823" s="89" t="s">
        <v>1130</v>
      </c>
      <c r="D823" s="89" t="s">
        <v>262</v>
      </c>
      <c r="E823" s="89" t="s">
        <v>328</v>
      </c>
      <c r="F823" s="89">
        <v>679</v>
      </c>
      <c r="G823" s="127">
        <v>0.91448931116389554</v>
      </c>
      <c r="H823" s="127">
        <v>0</v>
      </c>
      <c r="I823" s="127"/>
      <c r="J823" s="191">
        <v>1887</v>
      </c>
      <c r="K823" s="89"/>
      <c r="L823" s="89"/>
      <c r="M823" s="89"/>
    </row>
    <row r="824" spans="1:13" x14ac:dyDescent="0.25">
      <c r="A824" s="191">
        <v>1888</v>
      </c>
      <c r="B824" s="89" t="s">
        <v>1137</v>
      </c>
      <c r="C824" s="89" t="s">
        <v>1130</v>
      </c>
      <c r="D824" s="89" t="s">
        <v>262</v>
      </c>
      <c r="E824" s="89" t="s">
        <v>328</v>
      </c>
      <c r="F824" s="89">
        <v>292</v>
      </c>
      <c r="G824" s="127">
        <v>0.86098654708520184</v>
      </c>
      <c r="H824" s="127">
        <v>0</v>
      </c>
      <c r="I824" s="127"/>
      <c r="J824" s="191">
        <v>1888</v>
      </c>
      <c r="K824" s="89"/>
      <c r="L824" s="89"/>
      <c r="M824" s="89"/>
    </row>
    <row r="825" spans="1:13" x14ac:dyDescent="0.25">
      <c r="A825" s="191">
        <v>1889</v>
      </c>
      <c r="B825" s="89" t="s">
        <v>1138</v>
      </c>
      <c r="C825" s="89" t="s">
        <v>1130</v>
      </c>
      <c r="D825" s="89" t="s">
        <v>262</v>
      </c>
      <c r="E825" s="89" t="s">
        <v>328</v>
      </c>
      <c r="F825" s="89">
        <v>363</v>
      </c>
      <c r="G825" s="127">
        <v>0.85777777777777775</v>
      </c>
      <c r="H825" s="127">
        <v>0</v>
      </c>
      <c r="I825" s="127"/>
      <c r="J825" s="191">
        <v>1889</v>
      </c>
      <c r="K825" s="89"/>
      <c r="L825" s="89"/>
      <c r="M825" s="89"/>
    </row>
    <row r="826" spans="1:13" x14ac:dyDescent="0.25">
      <c r="A826" s="191">
        <v>1890</v>
      </c>
      <c r="B826" s="89" t="s">
        <v>1139</v>
      </c>
      <c r="C826" s="89" t="s">
        <v>1130</v>
      </c>
      <c r="D826" s="89" t="s">
        <v>262</v>
      </c>
      <c r="E826" s="89" t="s">
        <v>328</v>
      </c>
      <c r="F826" s="89">
        <v>219</v>
      </c>
      <c r="G826" s="127">
        <v>0.90173410404624277</v>
      </c>
      <c r="H826" s="127">
        <v>0</v>
      </c>
      <c r="I826" s="127"/>
      <c r="J826" s="191">
        <v>1890</v>
      </c>
      <c r="K826" s="89"/>
      <c r="L826" s="89"/>
      <c r="M826" s="89"/>
    </row>
    <row r="827" spans="1:13" x14ac:dyDescent="0.25">
      <c r="A827" s="191">
        <v>1891</v>
      </c>
      <c r="B827" s="89" t="s">
        <v>1140</v>
      </c>
      <c r="C827" s="89" t="s">
        <v>1130</v>
      </c>
      <c r="D827" s="89" t="s">
        <v>262</v>
      </c>
      <c r="E827" s="89" t="s">
        <v>328</v>
      </c>
      <c r="F827" s="89">
        <v>294</v>
      </c>
      <c r="G827" s="127">
        <v>0.9197860962566845</v>
      </c>
      <c r="H827" s="127">
        <v>0</v>
      </c>
      <c r="I827" s="127"/>
      <c r="J827" s="191">
        <v>1891</v>
      </c>
      <c r="K827" s="89"/>
      <c r="L827" s="89"/>
      <c r="M827" s="89"/>
    </row>
    <row r="828" spans="1:13" x14ac:dyDescent="0.25">
      <c r="A828" s="191">
        <v>1892</v>
      </c>
      <c r="B828" s="89" t="s">
        <v>627</v>
      </c>
      <c r="C828" s="89" t="s">
        <v>1130</v>
      </c>
      <c r="D828" s="89" t="s">
        <v>262</v>
      </c>
      <c r="E828" s="89" t="s">
        <v>328</v>
      </c>
      <c r="F828" s="89">
        <v>206</v>
      </c>
      <c r="G828" s="127">
        <v>0.87662337662337664</v>
      </c>
      <c r="H828" s="127">
        <v>0</v>
      </c>
      <c r="I828" s="127"/>
      <c r="J828" s="191">
        <v>1892</v>
      </c>
      <c r="K828" s="89"/>
      <c r="L828" s="89"/>
      <c r="M828" s="89"/>
    </row>
    <row r="829" spans="1:13" x14ac:dyDescent="0.25">
      <c r="A829" s="191">
        <v>1893</v>
      </c>
      <c r="B829" s="89" t="s">
        <v>1141</v>
      </c>
      <c r="C829" s="89" t="s">
        <v>1130</v>
      </c>
      <c r="D829" s="89" t="s">
        <v>262</v>
      </c>
      <c r="E829" s="89" t="s">
        <v>328</v>
      </c>
      <c r="F829" s="89">
        <v>286</v>
      </c>
      <c r="G829" s="127">
        <v>0.94472361809045224</v>
      </c>
      <c r="H829" s="127">
        <v>0</v>
      </c>
      <c r="I829" s="127"/>
      <c r="J829" s="191">
        <v>1893</v>
      </c>
      <c r="K829" s="89"/>
      <c r="L829" s="89"/>
      <c r="M829" s="89"/>
    </row>
    <row r="830" spans="1:13" x14ac:dyDescent="0.25">
      <c r="A830" s="191">
        <v>1895</v>
      </c>
      <c r="B830" s="89" t="s">
        <v>1142</v>
      </c>
      <c r="C830" s="89" t="s">
        <v>1130</v>
      </c>
      <c r="D830" s="89" t="s">
        <v>262</v>
      </c>
      <c r="E830" s="89" t="s">
        <v>328</v>
      </c>
      <c r="F830" s="89">
        <v>326</v>
      </c>
      <c r="G830" s="127">
        <v>0.96638655462184875</v>
      </c>
      <c r="H830" s="127">
        <v>0</v>
      </c>
      <c r="I830" s="127"/>
      <c r="J830" s="191">
        <v>1895</v>
      </c>
      <c r="K830" s="89"/>
      <c r="L830" s="89"/>
      <c r="M830" s="89"/>
    </row>
    <row r="831" spans="1:13" x14ac:dyDescent="0.25">
      <c r="A831" s="191">
        <v>1898</v>
      </c>
      <c r="B831" s="89" t="s">
        <v>1143</v>
      </c>
      <c r="C831" s="89" t="s">
        <v>1130</v>
      </c>
      <c r="D831" s="89" t="s">
        <v>262</v>
      </c>
      <c r="E831" s="89" t="s">
        <v>328</v>
      </c>
      <c r="F831" s="89">
        <v>276</v>
      </c>
      <c r="G831" s="127">
        <v>0.9678899082568807</v>
      </c>
      <c r="H831" s="127">
        <v>0</v>
      </c>
      <c r="I831" s="127"/>
      <c r="J831" s="191">
        <v>1898</v>
      </c>
      <c r="K831" s="89"/>
      <c r="L831" s="89"/>
      <c r="M831" s="89"/>
    </row>
    <row r="832" spans="1:13" x14ac:dyDescent="0.25">
      <c r="A832" s="191">
        <v>1899</v>
      </c>
      <c r="B832" s="89" t="s">
        <v>1144</v>
      </c>
      <c r="C832" s="89" t="s">
        <v>1130</v>
      </c>
      <c r="D832" s="89" t="s">
        <v>262</v>
      </c>
      <c r="E832" s="89" t="s">
        <v>328</v>
      </c>
      <c r="F832" s="89">
        <v>243</v>
      </c>
      <c r="G832" s="127">
        <v>0.8159203980099502</v>
      </c>
      <c r="H832" s="127">
        <v>0</v>
      </c>
      <c r="I832" s="127"/>
      <c r="J832" s="191">
        <v>1899</v>
      </c>
      <c r="K832" s="89"/>
      <c r="L832" s="89"/>
      <c r="M832" s="89"/>
    </row>
    <row r="833" spans="1:13" x14ac:dyDescent="0.25">
      <c r="A833" s="191">
        <v>1900</v>
      </c>
      <c r="B833" s="89" t="s">
        <v>1145</v>
      </c>
      <c r="C833" s="89" t="s">
        <v>1130</v>
      </c>
      <c r="D833" s="89" t="s">
        <v>262</v>
      </c>
      <c r="E833" s="89" t="s">
        <v>328</v>
      </c>
      <c r="F833" s="89">
        <v>54</v>
      </c>
      <c r="G833" s="127">
        <v>0.90697674418604646</v>
      </c>
      <c r="H833" s="127">
        <v>0</v>
      </c>
      <c r="I833" s="127"/>
      <c r="J833" s="191">
        <v>1900</v>
      </c>
      <c r="K833" s="89"/>
      <c r="L833" s="89"/>
      <c r="M833" s="89"/>
    </row>
    <row r="834" spans="1:13" x14ac:dyDescent="0.25">
      <c r="A834" s="191">
        <v>1901</v>
      </c>
      <c r="B834" s="89" t="s">
        <v>1146</v>
      </c>
      <c r="C834" s="89" t="s">
        <v>1130</v>
      </c>
      <c r="D834" s="89" t="s">
        <v>262</v>
      </c>
      <c r="E834" s="89" t="s">
        <v>328</v>
      </c>
      <c r="F834" s="89">
        <v>67</v>
      </c>
      <c r="G834" s="127">
        <v>0.88235294117647056</v>
      </c>
      <c r="H834" s="127">
        <v>0</v>
      </c>
      <c r="I834" s="127"/>
      <c r="J834" s="191">
        <v>1901</v>
      </c>
      <c r="K834" s="89"/>
      <c r="L834" s="89"/>
      <c r="M834" s="89"/>
    </row>
    <row r="835" spans="1:13" x14ac:dyDescent="0.25">
      <c r="A835" s="191">
        <v>1906</v>
      </c>
      <c r="B835" s="89" t="s">
        <v>1147</v>
      </c>
      <c r="C835" s="89" t="s">
        <v>1130</v>
      </c>
      <c r="D835" s="89" t="s">
        <v>262</v>
      </c>
      <c r="E835" s="89" t="s">
        <v>328</v>
      </c>
      <c r="F835" s="89">
        <v>49</v>
      </c>
      <c r="G835" s="127">
        <v>0.92307692307692313</v>
      </c>
      <c r="H835" s="127">
        <v>0</v>
      </c>
      <c r="I835" s="127"/>
      <c r="J835" s="191">
        <v>1906</v>
      </c>
      <c r="K835" s="89"/>
      <c r="L835" s="89"/>
      <c r="M835" s="89"/>
    </row>
    <row r="836" spans="1:13" x14ac:dyDescent="0.25">
      <c r="A836" s="191">
        <v>1958</v>
      </c>
      <c r="B836" s="89" t="s">
        <v>1148</v>
      </c>
      <c r="C836" s="89" t="s">
        <v>1149</v>
      </c>
      <c r="D836" s="89" t="s">
        <v>262</v>
      </c>
      <c r="E836" s="89" t="s">
        <v>328</v>
      </c>
      <c r="F836" s="89">
        <v>281</v>
      </c>
      <c r="G836" s="127">
        <v>0</v>
      </c>
      <c r="H836" s="127">
        <v>0.91666666666666663</v>
      </c>
      <c r="I836" s="127"/>
      <c r="J836" s="191">
        <v>1958</v>
      </c>
      <c r="K836" s="89"/>
      <c r="L836" s="89"/>
      <c r="M836" s="89"/>
    </row>
    <row r="837" spans="1:13" x14ac:dyDescent="0.25">
      <c r="A837" s="191">
        <v>1959</v>
      </c>
      <c r="B837" s="89" t="s">
        <v>1150</v>
      </c>
      <c r="C837" s="89" t="s">
        <v>1149</v>
      </c>
      <c r="D837" s="89" t="s">
        <v>262</v>
      </c>
      <c r="E837" s="89" t="s">
        <v>328</v>
      </c>
      <c r="F837" s="89">
        <v>419</v>
      </c>
      <c r="G837" s="127">
        <v>0.92753623188405798</v>
      </c>
      <c r="H837" s="127">
        <v>0</v>
      </c>
      <c r="I837" s="127"/>
      <c r="J837" s="191">
        <v>1959</v>
      </c>
      <c r="K837" s="89"/>
      <c r="L837" s="89"/>
      <c r="M837" s="89"/>
    </row>
    <row r="838" spans="1:13" x14ac:dyDescent="0.25">
      <c r="A838" s="191">
        <v>1961</v>
      </c>
      <c r="B838" s="89" t="s">
        <v>1151</v>
      </c>
      <c r="C838" s="89" t="s">
        <v>1149</v>
      </c>
      <c r="D838" s="89" t="s">
        <v>262</v>
      </c>
      <c r="E838" s="89" t="s">
        <v>328</v>
      </c>
      <c r="F838" s="89">
        <v>284</v>
      </c>
      <c r="G838" s="127">
        <v>0.90384615384615385</v>
      </c>
      <c r="H838" s="127">
        <v>0</v>
      </c>
      <c r="I838" s="127"/>
      <c r="J838" s="191">
        <v>1961</v>
      </c>
      <c r="K838" s="89"/>
      <c r="L838" s="89"/>
      <c r="M838" s="89"/>
    </row>
    <row r="839" spans="1:13" x14ac:dyDescent="0.25">
      <c r="A839" s="191">
        <v>1963</v>
      </c>
      <c r="B839" s="89" t="s">
        <v>1152</v>
      </c>
      <c r="C839" s="89" t="s">
        <v>1149</v>
      </c>
      <c r="D839" s="89" t="s">
        <v>262</v>
      </c>
      <c r="E839" s="89" t="s">
        <v>328</v>
      </c>
      <c r="F839" s="89">
        <v>272</v>
      </c>
      <c r="G839" s="127">
        <v>0.92244897959183669</v>
      </c>
      <c r="H839" s="127">
        <v>0</v>
      </c>
      <c r="I839" s="127"/>
      <c r="J839" s="191">
        <v>1963</v>
      </c>
      <c r="K839" s="89"/>
      <c r="L839" s="89"/>
      <c r="M839" s="89"/>
    </row>
    <row r="840" spans="1:13" x14ac:dyDescent="0.25">
      <c r="A840" s="191">
        <v>1965</v>
      </c>
      <c r="B840" s="89" t="s">
        <v>1153</v>
      </c>
      <c r="C840" s="89" t="s">
        <v>1149</v>
      </c>
      <c r="D840" s="89" t="s">
        <v>262</v>
      </c>
      <c r="E840" s="89" t="s">
        <v>328</v>
      </c>
      <c r="F840" s="89">
        <v>223</v>
      </c>
      <c r="G840" s="127">
        <v>0.97297297297297303</v>
      </c>
      <c r="H840" s="127">
        <v>0</v>
      </c>
      <c r="I840" s="127"/>
      <c r="J840" s="191">
        <v>1965</v>
      </c>
      <c r="K840" s="89"/>
      <c r="L840" s="89"/>
      <c r="M840" s="89"/>
    </row>
    <row r="841" spans="1:13" x14ac:dyDescent="0.25">
      <c r="A841" s="191">
        <v>1966</v>
      </c>
      <c r="B841" s="89" t="s">
        <v>1154</v>
      </c>
      <c r="C841" s="89" t="s">
        <v>1149</v>
      </c>
      <c r="D841" s="89" t="s">
        <v>262</v>
      </c>
      <c r="E841" s="89" t="s">
        <v>328</v>
      </c>
      <c r="F841" s="89">
        <v>285</v>
      </c>
      <c r="G841" s="127">
        <v>0.92015209125475284</v>
      </c>
      <c r="H841" s="127">
        <v>0</v>
      </c>
      <c r="I841" s="127"/>
      <c r="J841" s="191">
        <v>1966</v>
      </c>
      <c r="K841" s="89"/>
      <c r="L841" s="89"/>
      <c r="M841" s="89"/>
    </row>
    <row r="842" spans="1:13" x14ac:dyDescent="0.25">
      <c r="A842" s="191">
        <v>1967</v>
      </c>
      <c r="B842" s="89" t="s">
        <v>1155</v>
      </c>
      <c r="C842" s="89" t="s">
        <v>1149</v>
      </c>
      <c r="D842" s="89" t="s">
        <v>262</v>
      </c>
      <c r="E842" s="89" t="s">
        <v>328</v>
      </c>
      <c r="F842" s="129">
        <v>1420</v>
      </c>
      <c r="G842" s="127">
        <v>0.89383561643835618</v>
      </c>
      <c r="H842" s="127">
        <v>0</v>
      </c>
      <c r="I842" s="127"/>
      <c r="J842" s="191">
        <v>1967</v>
      </c>
      <c r="K842" s="89"/>
      <c r="L842" s="89"/>
      <c r="M842" s="89"/>
    </row>
    <row r="843" spans="1:13" x14ac:dyDescent="0.25">
      <c r="A843" s="191">
        <v>1968</v>
      </c>
      <c r="B843" s="89" t="s">
        <v>1156</v>
      </c>
      <c r="C843" s="89" t="s">
        <v>1149</v>
      </c>
      <c r="D843" s="89" t="s">
        <v>262</v>
      </c>
      <c r="E843" s="89" t="s">
        <v>328</v>
      </c>
      <c r="F843" s="89">
        <v>117</v>
      </c>
      <c r="G843" s="127">
        <v>0.96721311475409832</v>
      </c>
      <c r="H843" s="127">
        <v>0</v>
      </c>
      <c r="I843" s="127"/>
      <c r="J843" s="191">
        <v>1968</v>
      </c>
      <c r="K843" s="89"/>
      <c r="L843" s="89"/>
      <c r="M843" s="89"/>
    </row>
    <row r="844" spans="1:13" x14ac:dyDescent="0.25">
      <c r="A844" s="191">
        <v>1969</v>
      </c>
      <c r="B844" s="89" t="s">
        <v>1157</v>
      </c>
      <c r="C844" s="89" t="s">
        <v>1149</v>
      </c>
      <c r="D844" s="89" t="s">
        <v>262</v>
      </c>
      <c r="E844" s="89" t="s">
        <v>328</v>
      </c>
      <c r="F844" s="89">
        <v>452</v>
      </c>
      <c r="G844" s="127">
        <v>0.93258426966292129</v>
      </c>
      <c r="H844" s="127">
        <v>0</v>
      </c>
      <c r="I844" s="127"/>
      <c r="J844" s="191">
        <v>1969</v>
      </c>
      <c r="K844" s="89"/>
      <c r="L844" s="89"/>
      <c r="M844" s="89"/>
    </row>
    <row r="845" spans="1:13" x14ac:dyDescent="0.25">
      <c r="A845" s="191">
        <v>1970</v>
      </c>
      <c r="B845" s="89" t="s">
        <v>812</v>
      </c>
      <c r="C845" s="89" t="s">
        <v>1149</v>
      </c>
      <c r="D845" s="89" t="s">
        <v>262</v>
      </c>
      <c r="E845" s="89" t="s">
        <v>328</v>
      </c>
      <c r="F845" s="89">
        <v>282</v>
      </c>
      <c r="G845" s="127">
        <v>0.97333333333333338</v>
      </c>
      <c r="H845" s="127">
        <v>0</v>
      </c>
      <c r="I845" s="127"/>
      <c r="J845" s="191">
        <v>1970</v>
      </c>
      <c r="K845" s="89"/>
      <c r="L845" s="89"/>
      <c r="M845" s="89"/>
    </row>
    <row r="846" spans="1:13" x14ac:dyDescent="0.25">
      <c r="A846" s="191">
        <v>1971</v>
      </c>
      <c r="B846" s="89" t="s">
        <v>1158</v>
      </c>
      <c r="C846" s="89" t="s">
        <v>1149</v>
      </c>
      <c r="D846" s="89" t="s">
        <v>262</v>
      </c>
      <c r="E846" s="89" t="s">
        <v>328</v>
      </c>
      <c r="F846" s="89">
        <v>466</v>
      </c>
      <c r="G846" s="127">
        <v>0.89323843416370108</v>
      </c>
      <c r="H846" s="127">
        <v>0</v>
      </c>
      <c r="I846" s="127"/>
      <c r="J846" s="191">
        <v>1971</v>
      </c>
      <c r="K846" s="89"/>
      <c r="L846" s="89"/>
      <c r="M846" s="89"/>
    </row>
    <row r="847" spans="1:13" x14ac:dyDescent="0.25">
      <c r="A847" s="191">
        <v>1975</v>
      </c>
      <c r="B847" s="89" t="s">
        <v>1159</v>
      </c>
      <c r="C847" s="89" t="s">
        <v>1149</v>
      </c>
      <c r="D847" s="89" t="s">
        <v>262</v>
      </c>
      <c r="E847" s="89" t="s">
        <v>328</v>
      </c>
      <c r="F847" s="89">
        <v>282</v>
      </c>
      <c r="G847" s="127">
        <v>0.93534482758620685</v>
      </c>
      <c r="H847" s="127">
        <v>0</v>
      </c>
      <c r="I847" s="127"/>
      <c r="J847" s="191">
        <v>1975</v>
      </c>
      <c r="K847" s="89"/>
      <c r="L847" s="89"/>
      <c r="M847" s="89"/>
    </row>
    <row r="848" spans="1:13" x14ac:dyDescent="0.25">
      <c r="A848" s="191">
        <v>1976</v>
      </c>
      <c r="B848" s="89" t="s">
        <v>1160</v>
      </c>
      <c r="C848" s="89" t="s">
        <v>1149</v>
      </c>
      <c r="D848" s="89" t="s">
        <v>262</v>
      </c>
      <c r="E848" s="89" t="s">
        <v>328</v>
      </c>
      <c r="F848" s="89">
        <v>66</v>
      </c>
      <c r="G848" s="127">
        <v>0.97058823529411764</v>
      </c>
      <c r="H848" s="127">
        <v>0</v>
      </c>
      <c r="I848" s="127"/>
      <c r="J848" s="191">
        <v>1976</v>
      </c>
      <c r="K848" s="89"/>
      <c r="L848" s="89"/>
      <c r="M848" s="89"/>
    </row>
    <row r="849" spans="1:13" x14ac:dyDescent="0.25">
      <c r="A849" s="191">
        <v>1996</v>
      </c>
      <c r="B849" s="89" t="s">
        <v>1161</v>
      </c>
      <c r="C849" s="89" t="s">
        <v>1162</v>
      </c>
      <c r="D849" s="89" t="s">
        <v>262</v>
      </c>
      <c r="E849" s="89" t="s">
        <v>336</v>
      </c>
      <c r="F849" s="89">
        <v>624</v>
      </c>
      <c r="G849" s="127">
        <v>0</v>
      </c>
      <c r="H849" s="127">
        <v>0.897887323943662</v>
      </c>
      <c r="I849" s="127"/>
      <c r="J849" s="191">
        <v>1996</v>
      </c>
      <c r="K849" s="89"/>
      <c r="L849" s="89"/>
      <c r="M849" s="89"/>
    </row>
    <row r="850" spans="1:13" x14ac:dyDescent="0.25">
      <c r="A850" s="191">
        <v>1997</v>
      </c>
      <c r="B850" s="89" t="s">
        <v>1163</v>
      </c>
      <c r="C850" s="89" t="s">
        <v>1162</v>
      </c>
      <c r="D850" s="89" t="s">
        <v>262</v>
      </c>
      <c r="E850" s="89" t="s">
        <v>336</v>
      </c>
      <c r="F850" s="89">
        <v>468</v>
      </c>
      <c r="G850" s="127">
        <v>0.900709219858156</v>
      </c>
      <c r="H850" s="127">
        <v>0</v>
      </c>
      <c r="I850" s="127"/>
      <c r="J850" s="191">
        <v>1997</v>
      </c>
      <c r="K850" s="89"/>
      <c r="L850" s="89"/>
      <c r="M850" s="89"/>
    </row>
    <row r="851" spans="1:13" x14ac:dyDescent="0.25">
      <c r="A851" s="191">
        <v>1998</v>
      </c>
      <c r="B851" s="89" t="s">
        <v>1164</v>
      </c>
      <c r="C851" s="89" t="s">
        <v>1162</v>
      </c>
      <c r="D851" s="89" t="s">
        <v>262</v>
      </c>
      <c r="E851" s="89" t="s">
        <v>336</v>
      </c>
      <c r="F851" s="89">
        <v>334</v>
      </c>
      <c r="G851" s="127">
        <v>0.88</v>
      </c>
      <c r="H851" s="127">
        <v>0</v>
      </c>
      <c r="I851" s="127"/>
      <c r="J851" s="191">
        <v>1998</v>
      </c>
      <c r="K851" s="89"/>
      <c r="L851" s="89"/>
      <c r="M851" s="89"/>
    </row>
    <row r="852" spans="1:13" x14ac:dyDescent="0.25">
      <c r="A852" s="191">
        <v>2005</v>
      </c>
      <c r="B852" s="89" t="s">
        <v>1165</v>
      </c>
      <c r="C852" s="89" t="s">
        <v>1162</v>
      </c>
      <c r="D852" s="89" t="s">
        <v>262</v>
      </c>
      <c r="E852" s="89" t="s">
        <v>336</v>
      </c>
      <c r="F852" s="89">
        <v>146</v>
      </c>
      <c r="G852" s="127">
        <v>0.90322580645161288</v>
      </c>
      <c r="H852" s="127">
        <v>0</v>
      </c>
      <c r="I852" s="127"/>
      <c r="J852" s="191">
        <v>2005</v>
      </c>
      <c r="K852" s="89"/>
      <c r="L852" s="89"/>
      <c r="M852" s="89"/>
    </row>
    <row r="853" spans="1:13" x14ac:dyDescent="0.25">
      <c r="A853" s="191">
        <v>2009</v>
      </c>
      <c r="B853" s="89" t="s">
        <v>1166</v>
      </c>
      <c r="C853" s="89" t="s">
        <v>1167</v>
      </c>
      <c r="D853" s="89" t="s">
        <v>262</v>
      </c>
      <c r="E853" s="89" t="s">
        <v>4871</v>
      </c>
      <c r="F853" s="89">
        <v>180</v>
      </c>
      <c r="G853" s="127">
        <v>0.83823529411764708</v>
      </c>
      <c r="H853" s="127">
        <v>0.92244897959183669</v>
      </c>
      <c r="I853" s="127"/>
      <c r="J853" s="191">
        <v>2009</v>
      </c>
      <c r="K853" s="89"/>
      <c r="L853" s="89"/>
      <c r="M853" s="89"/>
    </row>
    <row r="854" spans="1:13" x14ac:dyDescent="0.25">
      <c r="A854" s="191">
        <v>2011</v>
      </c>
      <c r="B854" s="89" t="s">
        <v>1168</v>
      </c>
      <c r="C854" s="89" t="s">
        <v>1169</v>
      </c>
      <c r="D854" s="89" t="s">
        <v>262</v>
      </c>
      <c r="E854" s="89" t="s">
        <v>336</v>
      </c>
      <c r="F854" s="89">
        <v>41</v>
      </c>
      <c r="G854" s="127">
        <v>0</v>
      </c>
      <c r="H854" s="127">
        <v>0</v>
      </c>
      <c r="I854" s="128">
        <v>0.83157203415129266</v>
      </c>
      <c r="J854" s="191">
        <v>2011</v>
      </c>
      <c r="K854" s="89"/>
      <c r="L854" s="89"/>
      <c r="M854" s="89"/>
    </row>
    <row r="855" spans="1:13" x14ac:dyDescent="0.25">
      <c r="A855" s="191">
        <v>2012</v>
      </c>
      <c r="B855" s="89" t="s">
        <v>1170</v>
      </c>
      <c r="C855" s="89" t="s">
        <v>1169</v>
      </c>
      <c r="D855" s="89" t="s">
        <v>262</v>
      </c>
      <c r="E855" s="89" t="s">
        <v>336</v>
      </c>
      <c r="F855" s="89">
        <v>308</v>
      </c>
      <c r="G855" s="127">
        <v>0</v>
      </c>
      <c r="H855" s="127">
        <v>0.97199999999999998</v>
      </c>
      <c r="I855" s="127"/>
      <c r="J855" s="191">
        <v>2012</v>
      </c>
      <c r="K855" s="89"/>
      <c r="L855" s="89"/>
      <c r="M855" s="89"/>
    </row>
    <row r="856" spans="1:13" x14ac:dyDescent="0.25">
      <c r="A856" s="191">
        <v>2013</v>
      </c>
      <c r="B856" s="89" t="s">
        <v>1171</v>
      </c>
      <c r="C856" s="89" t="s">
        <v>1169</v>
      </c>
      <c r="D856" s="89" t="s">
        <v>262</v>
      </c>
      <c r="E856" s="89" t="s">
        <v>336</v>
      </c>
      <c r="F856" s="89">
        <v>799</v>
      </c>
      <c r="G856" s="127">
        <v>0.8783783783783784</v>
      </c>
      <c r="H856" s="127">
        <v>0</v>
      </c>
      <c r="I856" s="127"/>
      <c r="J856" s="191">
        <v>2013</v>
      </c>
      <c r="K856" s="89"/>
      <c r="L856" s="89"/>
      <c r="M856" s="89"/>
    </row>
    <row r="857" spans="1:13" x14ac:dyDescent="0.25">
      <c r="A857" s="191">
        <v>2014</v>
      </c>
      <c r="B857" s="89" t="s">
        <v>1172</v>
      </c>
      <c r="C857" s="89" t="s">
        <v>1169</v>
      </c>
      <c r="D857" s="89" t="s">
        <v>262</v>
      </c>
      <c r="E857" s="89" t="s">
        <v>336</v>
      </c>
      <c r="F857" s="89">
        <v>384</v>
      </c>
      <c r="G857" s="127">
        <v>0.96515679442508706</v>
      </c>
      <c r="H857" s="127">
        <v>0</v>
      </c>
      <c r="I857" s="127"/>
      <c r="J857" s="191">
        <v>2014</v>
      </c>
      <c r="K857" s="89"/>
      <c r="L857" s="89"/>
      <c r="M857" s="89"/>
    </row>
    <row r="858" spans="1:13" x14ac:dyDescent="0.25">
      <c r="A858" s="191">
        <v>2017</v>
      </c>
      <c r="B858" s="89" t="s">
        <v>1173</v>
      </c>
      <c r="C858" s="89" t="s">
        <v>1169</v>
      </c>
      <c r="D858" s="89" t="s">
        <v>262</v>
      </c>
      <c r="E858" s="89" t="s">
        <v>336</v>
      </c>
      <c r="F858" s="89">
        <v>233</v>
      </c>
      <c r="G858" s="127">
        <v>0.86614173228346458</v>
      </c>
      <c r="H858" s="127">
        <v>0</v>
      </c>
      <c r="I858" s="127"/>
      <c r="J858" s="191">
        <v>2017</v>
      </c>
      <c r="K858" s="89"/>
      <c r="L858" s="89"/>
      <c r="M858" s="89"/>
    </row>
    <row r="859" spans="1:13" x14ac:dyDescent="0.25">
      <c r="A859" s="191">
        <v>2018</v>
      </c>
      <c r="B859" s="89" t="s">
        <v>1174</v>
      </c>
      <c r="C859" s="89" t="s">
        <v>1169</v>
      </c>
      <c r="D859" s="89" t="s">
        <v>262</v>
      </c>
      <c r="E859" s="89" t="s">
        <v>336</v>
      </c>
      <c r="F859" s="89">
        <v>919</v>
      </c>
      <c r="G859" s="127">
        <v>0.89895470383275267</v>
      </c>
      <c r="H859" s="127">
        <v>0</v>
      </c>
      <c r="I859" s="127"/>
      <c r="J859" s="191">
        <v>2018</v>
      </c>
      <c r="K859" s="89"/>
      <c r="L859" s="89"/>
      <c r="M859" s="89"/>
    </row>
    <row r="860" spans="1:13" x14ac:dyDescent="0.25">
      <c r="A860" s="191">
        <v>2019</v>
      </c>
      <c r="B860" s="89" t="s">
        <v>332</v>
      </c>
      <c r="C860" s="89" t="s">
        <v>1169</v>
      </c>
      <c r="D860" s="89" t="s">
        <v>262</v>
      </c>
      <c r="E860" s="89" t="s">
        <v>336</v>
      </c>
      <c r="F860" s="89">
        <v>477</v>
      </c>
      <c r="G860" s="127">
        <v>0.87659574468085111</v>
      </c>
      <c r="H860" s="127">
        <v>0</v>
      </c>
      <c r="I860" s="127"/>
      <c r="J860" s="191">
        <v>2019</v>
      </c>
      <c r="K860" s="89"/>
      <c r="L860" s="89"/>
      <c r="M860" s="89"/>
    </row>
    <row r="861" spans="1:13" x14ac:dyDescent="0.25">
      <c r="A861" s="191">
        <v>2020</v>
      </c>
      <c r="B861" s="89" t="s">
        <v>1175</v>
      </c>
      <c r="C861" s="89" t="s">
        <v>1169</v>
      </c>
      <c r="D861" s="89" t="s">
        <v>262</v>
      </c>
      <c r="E861" s="89" t="s">
        <v>336</v>
      </c>
      <c r="F861" s="89">
        <v>305</v>
      </c>
      <c r="G861" s="127">
        <v>0.85217391304347823</v>
      </c>
      <c r="H861" s="127">
        <v>0</v>
      </c>
      <c r="I861" s="127"/>
      <c r="J861" s="191">
        <v>2020</v>
      </c>
      <c r="K861" s="89"/>
      <c r="L861" s="89"/>
      <c r="M861" s="89"/>
    </row>
    <row r="862" spans="1:13" x14ac:dyDescent="0.25">
      <c r="A862" s="191">
        <v>2021</v>
      </c>
      <c r="B862" s="89" t="s">
        <v>1176</v>
      </c>
      <c r="C862" s="89" t="s">
        <v>1169</v>
      </c>
      <c r="D862" s="89" t="s">
        <v>262</v>
      </c>
      <c r="E862" s="89" t="s">
        <v>336</v>
      </c>
      <c r="F862" s="89">
        <v>674</v>
      </c>
      <c r="G862" s="127">
        <v>0.96124031007751942</v>
      </c>
      <c r="H862" s="127">
        <v>0</v>
      </c>
      <c r="I862" s="127"/>
      <c r="J862" s="191">
        <v>2021</v>
      </c>
      <c r="K862" s="89"/>
      <c r="L862" s="89"/>
      <c r="M862" s="89"/>
    </row>
    <row r="863" spans="1:13" x14ac:dyDescent="0.25">
      <c r="A863" s="191">
        <v>2022</v>
      </c>
      <c r="B863" s="89" t="s">
        <v>1177</v>
      </c>
      <c r="C863" s="89" t="s">
        <v>1169</v>
      </c>
      <c r="D863" s="89" t="s">
        <v>262</v>
      </c>
      <c r="E863" s="89" t="s">
        <v>336</v>
      </c>
      <c r="F863" s="89">
        <v>209</v>
      </c>
      <c r="G863" s="127">
        <v>0.8774193548387097</v>
      </c>
      <c r="H863" s="127">
        <v>0</v>
      </c>
      <c r="I863" s="127"/>
      <c r="J863" s="191">
        <v>2022</v>
      </c>
      <c r="K863" s="89"/>
      <c r="L863" s="89"/>
      <c r="M863" s="89"/>
    </row>
    <row r="864" spans="1:13" x14ac:dyDescent="0.25">
      <c r="A864" s="191">
        <v>2023</v>
      </c>
      <c r="B864" s="89" t="s">
        <v>1178</v>
      </c>
      <c r="C864" s="89" t="s">
        <v>1169</v>
      </c>
      <c r="D864" s="89" t="s">
        <v>262</v>
      </c>
      <c r="E864" s="89" t="s">
        <v>336</v>
      </c>
      <c r="F864" s="89">
        <v>182</v>
      </c>
      <c r="G864" s="127">
        <v>0.92481203007518797</v>
      </c>
      <c r="H864" s="127">
        <v>0</v>
      </c>
      <c r="I864" s="127"/>
      <c r="J864" s="191">
        <v>2023</v>
      </c>
      <c r="K864" s="89"/>
      <c r="L864" s="89"/>
      <c r="M864" s="89"/>
    </row>
    <row r="865" spans="1:13" x14ac:dyDescent="0.25">
      <c r="A865" s="191">
        <v>2024</v>
      </c>
      <c r="B865" s="89" t="s">
        <v>1179</v>
      </c>
      <c r="C865" s="89" t="s">
        <v>1169</v>
      </c>
      <c r="D865" s="89" t="s">
        <v>262</v>
      </c>
      <c r="E865" s="89" t="s">
        <v>336</v>
      </c>
      <c r="F865" s="89">
        <v>190</v>
      </c>
      <c r="G865" s="127">
        <v>0.8896551724137931</v>
      </c>
      <c r="H865" s="127">
        <v>0</v>
      </c>
      <c r="I865" s="127"/>
      <c r="J865" s="191">
        <v>2024</v>
      </c>
      <c r="K865" s="89"/>
      <c r="L865" s="89"/>
      <c r="M865" s="89"/>
    </row>
    <row r="866" spans="1:13" x14ac:dyDescent="0.25">
      <c r="A866" s="191">
        <v>2026</v>
      </c>
      <c r="B866" s="89" t="s">
        <v>1180</v>
      </c>
      <c r="C866" s="89" t="s">
        <v>1169</v>
      </c>
      <c r="D866" s="89" t="s">
        <v>262</v>
      </c>
      <c r="E866" s="89" t="s">
        <v>336</v>
      </c>
      <c r="F866" s="89">
        <v>584</v>
      </c>
      <c r="G866" s="127">
        <v>0.92656587473002161</v>
      </c>
      <c r="H866" s="127">
        <v>0</v>
      </c>
      <c r="I866" s="127"/>
      <c r="J866" s="191">
        <v>2026</v>
      </c>
      <c r="K866" s="89"/>
      <c r="L866" s="89"/>
      <c r="M866" s="89"/>
    </row>
    <row r="867" spans="1:13" x14ac:dyDescent="0.25">
      <c r="A867" s="191">
        <v>2027</v>
      </c>
      <c r="B867" s="89" t="s">
        <v>1181</v>
      </c>
      <c r="C867" s="89" t="s">
        <v>1169</v>
      </c>
      <c r="D867" s="89" t="s">
        <v>262</v>
      </c>
      <c r="E867" s="89" t="s">
        <v>336</v>
      </c>
      <c r="F867" s="89">
        <v>172</v>
      </c>
      <c r="G867" s="127">
        <v>0.85064935064935066</v>
      </c>
      <c r="H867" s="127">
        <v>0</v>
      </c>
      <c r="I867" s="127"/>
      <c r="J867" s="191">
        <v>2027</v>
      </c>
      <c r="K867" s="89"/>
      <c r="L867" s="89"/>
      <c r="M867" s="89"/>
    </row>
    <row r="868" spans="1:13" x14ac:dyDescent="0.25">
      <c r="A868" s="191">
        <v>2035</v>
      </c>
      <c r="B868" s="89" t="s">
        <v>1182</v>
      </c>
      <c r="C868" s="89" t="s">
        <v>1169</v>
      </c>
      <c r="D868" s="89" t="s">
        <v>262</v>
      </c>
      <c r="E868" s="89" t="s">
        <v>336</v>
      </c>
      <c r="F868" s="89">
        <v>187</v>
      </c>
      <c r="G868" s="127">
        <v>0.89516129032258063</v>
      </c>
      <c r="H868" s="127">
        <v>0</v>
      </c>
      <c r="I868" s="127"/>
      <c r="J868" s="191">
        <v>2035</v>
      </c>
      <c r="K868" s="89"/>
      <c r="L868" s="89"/>
      <c r="M868" s="89"/>
    </row>
    <row r="869" spans="1:13" x14ac:dyDescent="0.25">
      <c r="A869" s="191">
        <v>2037</v>
      </c>
      <c r="B869" s="89" t="s">
        <v>1183</v>
      </c>
      <c r="C869" s="89" t="s">
        <v>1169</v>
      </c>
      <c r="D869" s="89" t="s">
        <v>262</v>
      </c>
      <c r="E869" s="89" t="s">
        <v>336</v>
      </c>
      <c r="F869" s="89">
        <v>175</v>
      </c>
      <c r="G869" s="127">
        <v>0.95138888888888884</v>
      </c>
      <c r="H869" s="127">
        <v>0</v>
      </c>
      <c r="I869" s="127"/>
      <c r="J869" s="191">
        <v>2037</v>
      </c>
      <c r="K869" s="89"/>
      <c r="L869" s="89"/>
      <c r="M869" s="89"/>
    </row>
    <row r="870" spans="1:13" x14ac:dyDescent="0.25">
      <c r="A870" s="191">
        <v>2038</v>
      </c>
      <c r="B870" s="89" t="s">
        <v>1184</v>
      </c>
      <c r="C870" s="89" t="s">
        <v>1169</v>
      </c>
      <c r="D870" s="89" t="s">
        <v>262</v>
      </c>
      <c r="E870" s="89" t="s">
        <v>336</v>
      </c>
      <c r="F870" s="89">
        <v>24</v>
      </c>
      <c r="G870" s="127">
        <v>0.91666666666666663</v>
      </c>
      <c r="H870" s="127">
        <v>0</v>
      </c>
      <c r="I870" s="127"/>
      <c r="J870" s="191">
        <v>2038</v>
      </c>
      <c r="K870" s="89"/>
      <c r="L870" s="89"/>
      <c r="M870" s="89"/>
    </row>
    <row r="871" spans="1:13" x14ac:dyDescent="0.25">
      <c r="A871" s="191">
        <v>2064</v>
      </c>
      <c r="B871" s="89" t="s">
        <v>1185</v>
      </c>
      <c r="C871" s="89" t="s">
        <v>1186</v>
      </c>
      <c r="D871" s="89" t="s">
        <v>262</v>
      </c>
      <c r="E871" s="89" t="s">
        <v>336</v>
      </c>
      <c r="F871" s="89">
        <v>498</v>
      </c>
      <c r="G871" s="127">
        <v>0</v>
      </c>
      <c r="H871" s="127">
        <v>0.94810379241516962</v>
      </c>
      <c r="I871" s="127"/>
      <c r="J871" s="191">
        <v>2064</v>
      </c>
      <c r="K871" s="89"/>
      <c r="L871" s="89"/>
      <c r="M871" s="89"/>
    </row>
    <row r="872" spans="1:13" x14ac:dyDescent="0.25">
      <c r="A872" s="191">
        <v>2065</v>
      </c>
      <c r="B872" s="89" t="s">
        <v>1187</v>
      </c>
      <c r="C872" s="89" t="s">
        <v>1186</v>
      </c>
      <c r="D872" s="89" t="s">
        <v>262</v>
      </c>
      <c r="E872" s="89" t="s">
        <v>336</v>
      </c>
      <c r="F872" s="89">
        <v>808</v>
      </c>
      <c r="G872" s="127">
        <v>0.94047619047619047</v>
      </c>
      <c r="H872" s="127">
        <v>0</v>
      </c>
      <c r="I872" s="127"/>
      <c r="J872" s="191">
        <v>2065</v>
      </c>
      <c r="K872" s="89"/>
      <c r="L872" s="89"/>
      <c r="M872" s="89"/>
    </row>
    <row r="873" spans="1:13" x14ac:dyDescent="0.25">
      <c r="A873" s="191">
        <v>2066</v>
      </c>
      <c r="B873" s="89" t="s">
        <v>1188</v>
      </c>
      <c r="C873" s="89" t="s">
        <v>1186</v>
      </c>
      <c r="D873" s="89" t="s">
        <v>262</v>
      </c>
      <c r="E873" s="89" t="s">
        <v>336</v>
      </c>
      <c r="F873" s="89">
        <v>600</v>
      </c>
      <c r="G873" s="127">
        <v>0.93905191873589167</v>
      </c>
      <c r="H873" s="127">
        <v>0</v>
      </c>
      <c r="I873" s="127"/>
      <c r="J873" s="191">
        <v>2066</v>
      </c>
      <c r="K873" s="89"/>
      <c r="L873" s="89"/>
      <c r="M873" s="89"/>
    </row>
    <row r="874" spans="1:13" x14ac:dyDescent="0.25">
      <c r="A874" s="191">
        <v>2068</v>
      </c>
      <c r="B874" s="89" t="s">
        <v>1189</v>
      </c>
      <c r="C874" s="89" t="s">
        <v>1186</v>
      </c>
      <c r="D874" s="89" t="s">
        <v>262</v>
      </c>
      <c r="E874" s="89" t="s">
        <v>336</v>
      </c>
      <c r="F874" s="89">
        <v>140</v>
      </c>
      <c r="G874" s="127">
        <v>0.9464285714285714</v>
      </c>
      <c r="H874" s="127">
        <v>0</v>
      </c>
      <c r="I874" s="127"/>
      <c r="J874" s="191">
        <v>2068</v>
      </c>
      <c r="K874" s="89"/>
      <c r="L874" s="89"/>
      <c r="M874" s="89"/>
    </row>
    <row r="875" spans="1:13" x14ac:dyDescent="0.25">
      <c r="A875" s="191">
        <v>2069</v>
      </c>
      <c r="B875" s="89" t="s">
        <v>1190</v>
      </c>
      <c r="C875" s="89" t="s">
        <v>1186</v>
      </c>
      <c r="D875" s="89" t="s">
        <v>262</v>
      </c>
      <c r="E875" s="89" t="s">
        <v>336</v>
      </c>
      <c r="F875" s="89">
        <v>60</v>
      </c>
      <c r="G875" s="127">
        <v>0.82758620689655171</v>
      </c>
      <c r="H875" s="127">
        <v>0</v>
      </c>
      <c r="I875" s="127"/>
      <c r="J875" s="191">
        <v>2069</v>
      </c>
      <c r="K875" s="89"/>
      <c r="L875" s="89"/>
      <c r="M875" s="89"/>
    </row>
    <row r="876" spans="1:13" x14ac:dyDescent="0.25">
      <c r="A876" s="191">
        <v>2071</v>
      </c>
      <c r="B876" s="89" t="s">
        <v>380</v>
      </c>
      <c r="C876" s="89" t="s">
        <v>1186</v>
      </c>
      <c r="D876" s="89" t="s">
        <v>262</v>
      </c>
      <c r="E876" s="89" t="s">
        <v>336</v>
      </c>
      <c r="F876" s="89">
        <v>49</v>
      </c>
      <c r="G876" s="127">
        <v>0.97058823529411764</v>
      </c>
      <c r="H876" s="127">
        <v>0</v>
      </c>
      <c r="I876" s="127"/>
      <c r="J876" s="191">
        <v>2071</v>
      </c>
      <c r="K876" s="89"/>
      <c r="L876" s="89"/>
      <c r="M876" s="89"/>
    </row>
    <row r="877" spans="1:13" x14ac:dyDescent="0.25">
      <c r="A877" s="191">
        <v>2074</v>
      </c>
      <c r="B877" s="89" t="s">
        <v>1191</v>
      </c>
      <c r="C877" s="89" t="s">
        <v>1192</v>
      </c>
      <c r="D877" s="89" t="s">
        <v>262</v>
      </c>
      <c r="E877" s="89" t="s">
        <v>336</v>
      </c>
      <c r="F877" s="89">
        <v>463</v>
      </c>
      <c r="G877" s="127">
        <v>0.93478260869565222</v>
      </c>
      <c r="H877" s="127">
        <v>0</v>
      </c>
      <c r="I877" s="127"/>
      <c r="J877" s="191">
        <v>2074</v>
      </c>
      <c r="K877" s="89"/>
      <c r="L877" s="89"/>
      <c r="M877" s="89"/>
    </row>
    <row r="878" spans="1:13" x14ac:dyDescent="0.25">
      <c r="A878" s="191">
        <v>2075</v>
      </c>
      <c r="B878" s="89" t="s">
        <v>1193</v>
      </c>
      <c r="C878" s="89" t="s">
        <v>1192</v>
      </c>
      <c r="D878" s="89" t="s">
        <v>262</v>
      </c>
      <c r="E878" s="89" t="s">
        <v>336</v>
      </c>
      <c r="F878" s="89">
        <v>739</v>
      </c>
      <c r="G878" s="127">
        <v>0.94545454545454544</v>
      </c>
      <c r="H878" s="127">
        <v>0</v>
      </c>
      <c r="I878" s="127"/>
      <c r="J878" s="191">
        <v>2075</v>
      </c>
      <c r="K878" s="89"/>
      <c r="L878" s="89"/>
      <c r="M878" s="89"/>
    </row>
    <row r="879" spans="1:13" x14ac:dyDescent="0.25">
      <c r="A879" s="191">
        <v>2078</v>
      </c>
      <c r="B879" s="89" t="s">
        <v>1194</v>
      </c>
      <c r="C879" s="89" t="s">
        <v>1195</v>
      </c>
      <c r="D879" s="89" t="s">
        <v>262</v>
      </c>
      <c r="E879" s="89" t="s">
        <v>336</v>
      </c>
      <c r="F879" s="89">
        <v>464</v>
      </c>
      <c r="G879" s="127">
        <v>0.92500000000000004</v>
      </c>
      <c r="H879" s="127">
        <v>0</v>
      </c>
      <c r="I879" s="127"/>
      <c r="J879" s="191">
        <v>2078</v>
      </c>
      <c r="K879" s="89"/>
      <c r="L879" s="89"/>
      <c r="M879" s="89"/>
    </row>
    <row r="880" spans="1:13" x14ac:dyDescent="0.25">
      <c r="A880" s="191">
        <v>2079</v>
      </c>
      <c r="B880" s="89" t="s">
        <v>1196</v>
      </c>
      <c r="C880" s="89" t="s">
        <v>1195</v>
      </c>
      <c r="D880" s="89" t="s">
        <v>262</v>
      </c>
      <c r="E880" s="89" t="s">
        <v>336</v>
      </c>
      <c r="F880" s="89">
        <v>419</v>
      </c>
      <c r="G880" s="127">
        <v>0.8833333333333333</v>
      </c>
      <c r="H880" s="127">
        <v>0</v>
      </c>
      <c r="I880" s="127"/>
      <c r="J880" s="191">
        <v>2079</v>
      </c>
      <c r="K880" s="89"/>
      <c r="L880" s="89"/>
      <c r="M880" s="89"/>
    </row>
    <row r="881" spans="1:13" x14ac:dyDescent="0.25">
      <c r="A881" s="191">
        <v>2081</v>
      </c>
      <c r="B881" s="89" t="s">
        <v>1197</v>
      </c>
      <c r="C881" s="89" t="s">
        <v>1195</v>
      </c>
      <c r="D881" s="89" t="s">
        <v>262</v>
      </c>
      <c r="E881" s="89" t="s">
        <v>336</v>
      </c>
      <c r="F881" s="89">
        <v>355</v>
      </c>
      <c r="G881" s="127">
        <v>0.88188976377952755</v>
      </c>
      <c r="H881" s="127">
        <v>0</v>
      </c>
      <c r="I881" s="127"/>
      <c r="J881" s="191">
        <v>2081</v>
      </c>
      <c r="K881" s="89"/>
      <c r="L881" s="89"/>
      <c r="M881" s="89"/>
    </row>
    <row r="882" spans="1:13" x14ac:dyDescent="0.25">
      <c r="A882" s="191">
        <v>2084</v>
      </c>
      <c r="B882" s="89" t="s">
        <v>1198</v>
      </c>
      <c r="C882" s="89" t="s">
        <v>1199</v>
      </c>
      <c r="D882" s="89" t="s">
        <v>262</v>
      </c>
      <c r="E882" s="89" t="s">
        <v>336</v>
      </c>
      <c r="F882" s="129">
        <v>1157</v>
      </c>
      <c r="G882" s="127">
        <v>0.8660714285714286</v>
      </c>
      <c r="H882" s="127">
        <v>0</v>
      </c>
      <c r="I882" s="127"/>
      <c r="J882" s="191">
        <v>2084</v>
      </c>
      <c r="K882" s="89"/>
      <c r="L882" s="89"/>
      <c r="M882" s="89"/>
    </row>
    <row r="883" spans="1:13" x14ac:dyDescent="0.25">
      <c r="A883" s="191">
        <v>2085</v>
      </c>
      <c r="B883" s="89" t="s">
        <v>1200</v>
      </c>
      <c r="C883" s="89" t="s">
        <v>1199</v>
      </c>
      <c r="D883" s="89" t="s">
        <v>262</v>
      </c>
      <c r="E883" s="89" t="s">
        <v>336</v>
      </c>
      <c r="F883" s="89">
        <v>188</v>
      </c>
      <c r="G883" s="127">
        <v>0.90845070422535212</v>
      </c>
      <c r="H883" s="127">
        <v>0</v>
      </c>
      <c r="I883" s="127"/>
      <c r="J883" s="191">
        <v>2085</v>
      </c>
      <c r="K883" s="89"/>
      <c r="L883" s="89"/>
      <c r="M883" s="89"/>
    </row>
    <row r="884" spans="1:13" x14ac:dyDescent="0.25">
      <c r="A884" s="191">
        <v>2087</v>
      </c>
      <c r="B884" s="89" t="s">
        <v>1201</v>
      </c>
      <c r="C884" s="89" t="s">
        <v>1199</v>
      </c>
      <c r="D884" s="89" t="s">
        <v>262</v>
      </c>
      <c r="E884" s="89" t="s">
        <v>336</v>
      </c>
      <c r="F884" s="89">
        <v>123</v>
      </c>
      <c r="G884" s="127">
        <v>0.85576923076923073</v>
      </c>
      <c r="H884" s="127">
        <v>0</v>
      </c>
      <c r="I884" s="127"/>
      <c r="J884" s="191">
        <v>2087</v>
      </c>
      <c r="K884" s="89"/>
      <c r="L884" s="89"/>
      <c r="M884" s="89"/>
    </row>
    <row r="885" spans="1:13" x14ac:dyDescent="0.25">
      <c r="A885" s="191">
        <v>2092</v>
      </c>
      <c r="B885" s="89" t="s">
        <v>1202</v>
      </c>
      <c r="C885" s="89" t="s">
        <v>1203</v>
      </c>
      <c r="D885" s="89" t="s">
        <v>262</v>
      </c>
      <c r="E885" s="89" t="s">
        <v>336</v>
      </c>
      <c r="F885" s="89">
        <v>194</v>
      </c>
      <c r="G885" s="127">
        <v>0.91082802547770703</v>
      </c>
      <c r="H885" s="127">
        <v>0</v>
      </c>
      <c r="I885" s="127"/>
      <c r="J885" s="191">
        <v>2092</v>
      </c>
      <c r="K885" s="89"/>
      <c r="L885" s="89"/>
      <c r="M885" s="89"/>
    </row>
    <row r="886" spans="1:13" x14ac:dyDescent="0.25">
      <c r="A886" s="191">
        <v>2093</v>
      </c>
      <c r="B886" s="89" t="s">
        <v>905</v>
      </c>
      <c r="C886" s="89" t="s">
        <v>1203</v>
      </c>
      <c r="D886" s="89" t="s">
        <v>262</v>
      </c>
      <c r="E886" s="89" t="s">
        <v>336</v>
      </c>
      <c r="F886" s="89">
        <v>12</v>
      </c>
      <c r="G886" s="127">
        <v>0.8571428571428571</v>
      </c>
      <c r="H886" s="127">
        <v>0</v>
      </c>
      <c r="I886" s="127"/>
      <c r="J886" s="191">
        <v>2093</v>
      </c>
      <c r="K886" s="89"/>
      <c r="L886" s="89"/>
      <c r="M886" s="89"/>
    </row>
    <row r="887" spans="1:13" x14ac:dyDescent="0.25">
      <c r="A887" s="191">
        <v>2095</v>
      </c>
      <c r="B887" s="89" t="s">
        <v>1204</v>
      </c>
      <c r="C887" s="89" t="s">
        <v>1203</v>
      </c>
      <c r="D887" s="89" t="s">
        <v>262</v>
      </c>
      <c r="E887" s="89" t="s">
        <v>336</v>
      </c>
      <c r="F887" s="89">
        <v>14</v>
      </c>
      <c r="G887" s="127">
        <v>0.90909090909090906</v>
      </c>
      <c r="H887" s="127">
        <v>0</v>
      </c>
      <c r="I887" s="127"/>
      <c r="J887" s="191">
        <v>2095</v>
      </c>
      <c r="K887" s="89"/>
      <c r="L887" s="89"/>
      <c r="M887" s="89"/>
    </row>
    <row r="888" spans="1:13" x14ac:dyDescent="0.25">
      <c r="A888" s="191">
        <v>2101</v>
      </c>
      <c r="B888" s="89" t="s">
        <v>1205</v>
      </c>
      <c r="C888" s="89" t="s">
        <v>1206</v>
      </c>
      <c r="D888" s="89" t="s">
        <v>262</v>
      </c>
      <c r="E888" s="89" t="s">
        <v>336</v>
      </c>
      <c r="F888" s="89">
        <v>651</v>
      </c>
      <c r="G888" s="127">
        <v>0.82133995037220842</v>
      </c>
      <c r="H888" s="127">
        <v>0</v>
      </c>
      <c r="I888" s="127"/>
      <c r="J888" s="191">
        <v>2101</v>
      </c>
      <c r="K888" s="89"/>
      <c r="L888" s="89"/>
      <c r="M888" s="89"/>
    </row>
    <row r="889" spans="1:13" x14ac:dyDescent="0.25">
      <c r="A889" s="191">
        <v>2102</v>
      </c>
      <c r="B889" s="89" t="s">
        <v>1207</v>
      </c>
      <c r="C889" s="89" t="s">
        <v>1208</v>
      </c>
      <c r="D889" s="89" t="s">
        <v>1209</v>
      </c>
      <c r="E889" s="89" t="s">
        <v>630</v>
      </c>
      <c r="F889" s="89">
        <v>689</v>
      </c>
      <c r="G889" s="127">
        <v>0</v>
      </c>
      <c r="H889" s="127">
        <v>0.9519890260631001</v>
      </c>
      <c r="I889" s="127"/>
      <c r="J889" s="191">
        <v>2102</v>
      </c>
      <c r="K889" s="89"/>
      <c r="L889" s="89"/>
      <c r="M889" s="89"/>
    </row>
    <row r="890" spans="1:13" x14ac:dyDescent="0.25">
      <c r="A890" s="191">
        <v>2103</v>
      </c>
      <c r="B890" s="89" t="s">
        <v>1210</v>
      </c>
      <c r="C890" s="89" t="s">
        <v>1208</v>
      </c>
      <c r="D890" s="89" t="s">
        <v>1209</v>
      </c>
      <c r="E890" s="89" t="s">
        <v>630</v>
      </c>
      <c r="F890" s="129">
        <v>1013</v>
      </c>
      <c r="G890" s="127">
        <v>0</v>
      </c>
      <c r="H890" s="127">
        <v>0.89082278481012656</v>
      </c>
      <c r="I890" s="127"/>
      <c r="J890" s="191">
        <v>2103</v>
      </c>
      <c r="K890" s="89"/>
      <c r="L890" s="89"/>
      <c r="M890" s="89"/>
    </row>
    <row r="891" spans="1:13" x14ac:dyDescent="0.25">
      <c r="A891" s="191">
        <v>2104</v>
      </c>
      <c r="B891" s="89" t="s">
        <v>1211</v>
      </c>
      <c r="C891" s="89" t="s">
        <v>1208</v>
      </c>
      <c r="D891" s="89" t="s">
        <v>1209</v>
      </c>
      <c r="E891" s="89" t="s">
        <v>328</v>
      </c>
      <c r="F891" s="129">
        <v>1753</v>
      </c>
      <c r="G891" s="127">
        <v>0</v>
      </c>
      <c r="H891" s="127">
        <v>0.83049886621315194</v>
      </c>
      <c r="I891" s="127"/>
      <c r="J891" s="191">
        <v>2104</v>
      </c>
      <c r="K891" s="89"/>
      <c r="L891" s="89"/>
      <c r="M891" s="89"/>
    </row>
    <row r="892" spans="1:13" x14ac:dyDescent="0.25">
      <c r="A892" s="191">
        <v>2105</v>
      </c>
      <c r="B892" s="89" t="s">
        <v>1212</v>
      </c>
      <c r="C892" s="89" t="s">
        <v>1208</v>
      </c>
      <c r="D892" s="89" t="s">
        <v>1209</v>
      </c>
      <c r="E892" s="89" t="s">
        <v>630</v>
      </c>
      <c r="F892" s="129">
        <v>1241</v>
      </c>
      <c r="G892" s="127">
        <v>0</v>
      </c>
      <c r="H892" s="127">
        <v>0.89660493827160492</v>
      </c>
      <c r="I892" s="127"/>
      <c r="J892" s="191">
        <v>2105</v>
      </c>
      <c r="K892" s="89"/>
      <c r="L892" s="89"/>
      <c r="M892" s="89"/>
    </row>
    <row r="893" spans="1:13" x14ac:dyDescent="0.25">
      <c r="A893" s="191">
        <v>2111</v>
      </c>
      <c r="B893" s="89" t="s">
        <v>1213</v>
      </c>
      <c r="C893" s="89" t="s">
        <v>1208</v>
      </c>
      <c r="D893" s="89" t="s">
        <v>1209</v>
      </c>
      <c r="E893" s="89" t="s">
        <v>328</v>
      </c>
      <c r="F893" s="89">
        <v>624</v>
      </c>
      <c r="G893" s="127">
        <v>0</v>
      </c>
      <c r="H893" s="127">
        <v>0.91013071895424835</v>
      </c>
      <c r="I893" s="127"/>
      <c r="J893" s="191">
        <v>2111</v>
      </c>
      <c r="K893" s="89"/>
      <c r="L893" s="89"/>
      <c r="M893" s="89"/>
    </row>
    <row r="894" spans="1:13" x14ac:dyDescent="0.25">
      <c r="A894" s="191">
        <v>2112</v>
      </c>
      <c r="B894" s="89" t="s">
        <v>1214</v>
      </c>
      <c r="C894" s="89" t="s">
        <v>1208</v>
      </c>
      <c r="D894" s="89" t="s">
        <v>1209</v>
      </c>
      <c r="E894" s="89" t="s">
        <v>328</v>
      </c>
      <c r="F894" s="89">
        <v>699</v>
      </c>
      <c r="G894" s="127">
        <v>0.89147286821705429</v>
      </c>
      <c r="H894" s="127">
        <v>0</v>
      </c>
      <c r="I894" s="127"/>
      <c r="J894" s="191">
        <v>2112</v>
      </c>
      <c r="K894" s="89"/>
      <c r="L894" s="89"/>
      <c r="M894" s="89"/>
    </row>
    <row r="895" spans="1:13" x14ac:dyDescent="0.25">
      <c r="A895" s="191">
        <v>2114</v>
      </c>
      <c r="B895" s="89" t="s">
        <v>1215</v>
      </c>
      <c r="C895" s="89" t="s">
        <v>1208</v>
      </c>
      <c r="D895" s="89" t="s">
        <v>1209</v>
      </c>
      <c r="E895" s="89" t="s">
        <v>328</v>
      </c>
      <c r="F895" s="89">
        <v>916</v>
      </c>
      <c r="G895" s="127">
        <v>0.82092772384034518</v>
      </c>
      <c r="H895" s="127">
        <v>0</v>
      </c>
      <c r="I895" s="127"/>
      <c r="J895" s="191">
        <v>2114</v>
      </c>
      <c r="K895" s="89"/>
      <c r="L895" s="89"/>
      <c r="M895" s="89"/>
    </row>
    <row r="896" spans="1:13" x14ac:dyDescent="0.25">
      <c r="A896" s="191">
        <v>2115</v>
      </c>
      <c r="B896" s="89" t="s">
        <v>1216</v>
      </c>
      <c r="C896" s="89" t="s">
        <v>1208</v>
      </c>
      <c r="D896" s="89" t="s">
        <v>1209</v>
      </c>
      <c r="E896" s="89" t="s">
        <v>328</v>
      </c>
      <c r="F896" s="89">
        <v>346</v>
      </c>
      <c r="G896" s="127">
        <v>0.95112781954887216</v>
      </c>
      <c r="H896" s="127">
        <v>0</v>
      </c>
      <c r="I896" s="127"/>
      <c r="J896" s="191">
        <v>2115</v>
      </c>
      <c r="K896" s="89"/>
      <c r="L896" s="89"/>
      <c r="M896" s="89"/>
    </row>
    <row r="897" spans="1:13" x14ac:dyDescent="0.25">
      <c r="A897" s="191">
        <v>2116</v>
      </c>
      <c r="B897" s="89" t="s">
        <v>1217</v>
      </c>
      <c r="C897" s="89" t="s">
        <v>1208</v>
      </c>
      <c r="D897" s="89" t="s">
        <v>1209</v>
      </c>
      <c r="E897" s="89" t="s">
        <v>328</v>
      </c>
      <c r="F897" s="89">
        <v>634</v>
      </c>
      <c r="G897" s="127">
        <v>0.83542039355992848</v>
      </c>
      <c r="H897" s="127">
        <v>0</v>
      </c>
      <c r="I897" s="127"/>
      <c r="J897" s="191">
        <v>2116</v>
      </c>
      <c r="K897" s="89"/>
      <c r="L897" s="89"/>
      <c r="M897" s="89"/>
    </row>
    <row r="898" spans="1:13" x14ac:dyDescent="0.25">
      <c r="A898" s="191">
        <v>2118</v>
      </c>
      <c r="B898" s="89" t="s">
        <v>332</v>
      </c>
      <c r="C898" s="89" t="s">
        <v>1208</v>
      </c>
      <c r="D898" s="89" t="s">
        <v>1209</v>
      </c>
      <c r="E898" s="89" t="s">
        <v>328</v>
      </c>
      <c r="F898" s="89">
        <v>549</v>
      </c>
      <c r="G898" s="127">
        <v>0.81474103585657376</v>
      </c>
      <c r="H898" s="127">
        <v>0</v>
      </c>
      <c r="I898" s="127"/>
      <c r="J898" s="191">
        <v>2118</v>
      </c>
      <c r="K898" s="89"/>
      <c r="L898" s="89"/>
      <c r="M898" s="89"/>
    </row>
    <row r="899" spans="1:13" x14ac:dyDescent="0.25">
      <c r="A899" s="191">
        <v>2120</v>
      </c>
      <c r="B899" s="89" t="s">
        <v>1218</v>
      </c>
      <c r="C899" s="89" t="s">
        <v>1208</v>
      </c>
      <c r="D899" s="89" t="s">
        <v>1209</v>
      </c>
      <c r="E899" s="89" t="s">
        <v>328</v>
      </c>
      <c r="F899" s="89">
        <v>976</v>
      </c>
      <c r="G899" s="127">
        <v>0.8719806763285024</v>
      </c>
      <c r="H899" s="127">
        <v>0</v>
      </c>
      <c r="I899" s="127"/>
      <c r="J899" s="191">
        <v>2120</v>
      </c>
      <c r="K899" s="89"/>
      <c r="L899" s="89"/>
      <c r="M899" s="89"/>
    </row>
    <row r="900" spans="1:13" x14ac:dyDescent="0.25">
      <c r="A900" s="191">
        <v>2121</v>
      </c>
      <c r="B900" s="89" t="s">
        <v>1219</v>
      </c>
      <c r="C900" s="89" t="s">
        <v>1208</v>
      </c>
      <c r="D900" s="89" t="s">
        <v>1209</v>
      </c>
      <c r="E900" s="89" t="s">
        <v>328</v>
      </c>
      <c r="F900" s="89">
        <v>956</v>
      </c>
      <c r="G900" s="127">
        <v>0.85479186834462728</v>
      </c>
      <c r="H900" s="127">
        <v>0</v>
      </c>
      <c r="I900" s="127"/>
      <c r="J900" s="191">
        <v>2121</v>
      </c>
      <c r="K900" s="89"/>
      <c r="L900" s="89"/>
      <c r="M900" s="89"/>
    </row>
    <row r="901" spans="1:13" x14ac:dyDescent="0.25">
      <c r="A901" s="191">
        <v>2123</v>
      </c>
      <c r="B901" s="89" t="s">
        <v>1220</v>
      </c>
      <c r="C901" s="89" t="s">
        <v>1208</v>
      </c>
      <c r="D901" s="89" t="s">
        <v>1209</v>
      </c>
      <c r="E901" s="89" t="s">
        <v>328</v>
      </c>
      <c r="F901" s="89">
        <v>838</v>
      </c>
      <c r="G901" s="127">
        <v>0.86413043478260865</v>
      </c>
      <c r="H901" s="127">
        <v>0</v>
      </c>
      <c r="I901" s="127"/>
      <c r="J901" s="191">
        <v>2123</v>
      </c>
      <c r="K901" s="89"/>
      <c r="L901" s="89"/>
      <c r="M901" s="89"/>
    </row>
    <row r="902" spans="1:13" x14ac:dyDescent="0.25">
      <c r="A902" s="191">
        <v>2124</v>
      </c>
      <c r="B902" s="89" t="s">
        <v>1221</v>
      </c>
      <c r="C902" s="89" t="s">
        <v>1208</v>
      </c>
      <c r="D902" s="89" t="s">
        <v>1209</v>
      </c>
      <c r="E902" s="89" t="s">
        <v>328</v>
      </c>
      <c r="F902" s="89">
        <v>789</v>
      </c>
      <c r="G902" s="127">
        <v>0.91312741312741308</v>
      </c>
      <c r="H902" s="127">
        <v>0</v>
      </c>
      <c r="I902" s="127"/>
      <c r="J902" s="191">
        <v>2124</v>
      </c>
      <c r="K902" s="89"/>
      <c r="L902" s="89"/>
      <c r="M902" s="89"/>
    </row>
    <row r="903" spans="1:13" x14ac:dyDescent="0.25">
      <c r="A903" s="191">
        <v>2125</v>
      </c>
      <c r="B903" s="89" t="s">
        <v>1222</v>
      </c>
      <c r="C903" s="89" t="s">
        <v>1208</v>
      </c>
      <c r="D903" s="89" t="s">
        <v>1209</v>
      </c>
      <c r="E903" s="89" t="s">
        <v>328</v>
      </c>
      <c r="F903" s="89">
        <v>306</v>
      </c>
      <c r="G903" s="127">
        <v>0.89958158995815896</v>
      </c>
      <c r="H903" s="127">
        <v>0</v>
      </c>
      <c r="I903" s="127"/>
      <c r="J903" s="191">
        <v>2125</v>
      </c>
      <c r="K903" s="89"/>
      <c r="L903" s="89"/>
      <c r="M903" s="89"/>
    </row>
    <row r="904" spans="1:13" x14ac:dyDescent="0.25">
      <c r="A904" s="191">
        <v>2129</v>
      </c>
      <c r="B904" s="89" t="s">
        <v>1223</v>
      </c>
      <c r="C904" s="89" t="s">
        <v>1208</v>
      </c>
      <c r="D904" s="89" t="s">
        <v>1209</v>
      </c>
      <c r="E904" s="89" t="s">
        <v>328</v>
      </c>
      <c r="F904" s="89">
        <v>773</v>
      </c>
      <c r="G904" s="127">
        <v>0.85895404120443741</v>
      </c>
      <c r="H904" s="127">
        <v>0</v>
      </c>
      <c r="I904" s="127"/>
      <c r="J904" s="191">
        <v>2129</v>
      </c>
      <c r="K904" s="89"/>
      <c r="L904" s="89"/>
      <c r="M904" s="89"/>
    </row>
    <row r="905" spans="1:13" x14ac:dyDescent="0.25">
      <c r="A905" s="191">
        <v>2131</v>
      </c>
      <c r="B905" s="89" t="s">
        <v>1224</v>
      </c>
      <c r="C905" s="89" t="s">
        <v>1208</v>
      </c>
      <c r="D905" s="89" t="s">
        <v>1209</v>
      </c>
      <c r="E905" s="89" t="s">
        <v>328</v>
      </c>
      <c r="F905" s="89">
        <v>206</v>
      </c>
      <c r="G905" s="127">
        <v>0.83769633507853403</v>
      </c>
      <c r="H905" s="127">
        <v>0</v>
      </c>
      <c r="I905" s="127"/>
      <c r="J905" s="191">
        <v>2131</v>
      </c>
      <c r="K905" s="89"/>
      <c r="L905" s="89"/>
      <c r="M905" s="89"/>
    </row>
    <row r="906" spans="1:13" x14ac:dyDescent="0.25">
      <c r="A906" s="191">
        <v>2132</v>
      </c>
      <c r="B906" s="89" t="s">
        <v>1225</v>
      </c>
      <c r="C906" s="89" t="s">
        <v>1208</v>
      </c>
      <c r="D906" s="89" t="s">
        <v>1209</v>
      </c>
      <c r="E906" s="89" t="s">
        <v>328</v>
      </c>
      <c r="F906" s="89">
        <v>262</v>
      </c>
      <c r="G906" s="127">
        <v>0.92039800995024879</v>
      </c>
      <c r="H906" s="127">
        <v>0</v>
      </c>
      <c r="I906" s="127"/>
      <c r="J906" s="191">
        <v>2132</v>
      </c>
      <c r="K906" s="89"/>
      <c r="L906" s="89"/>
      <c r="M906" s="89"/>
    </row>
    <row r="907" spans="1:13" x14ac:dyDescent="0.25">
      <c r="A907" s="191">
        <v>2133</v>
      </c>
      <c r="B907" s="89" t="s">
        <v>1226</v>
      </c>
      <c r="C907" s="89" t="s">
        <v>1208</v>
      </c>
      <c r="D907" s="89" t="s">
        <v>1209</v>
      </c>
      <c r="E907" s="89" t="s">
        <v>328</v>
      </c>
      <c r="F907" s="89">
        <v>140</v>
      </c>
      <c r="G907" s="127">
        <v>0</v>
      </c>
      <c r="H907" s="127">
        <v>0</v>
      </c>
      <c r="I907" s="128">
        <v>0.79887068362249947</v>
      </c>
      <c r="J907" s="191">
        <v>2133</v>
      </c>
      <c r="K907" s="89"/>
      <c r="L907" s="89"/>
      <c r="M907" s="89"/>
    </row>
    <row r="908" spans="1:13" x14ac:dyDescent="0.25">
      <c r="A908" s="191">
        <v>2134</v>
      </c>
      <c r="B908" s="89" t="s">
        <v>1227</v>
      </c>
      <c r="C908" s="89" t="s">
        <v>1208</v>
      </c>
      <c r="D908" s="89" t="s">
        <v>1209</v>
      </c>
      <c r="E908" s="89" t="s">
        <v>328</v>
      </c>
      <c r="F908" s="89">
        <v>441</v>
      </c>
      <c r="G908" s="127">
        <v>0</v>
      </c>
      <c r="H908" s="127">
        <v>0.86885245901639341</v>
      </c>
      <c r="I908" s="127"/>
      <c r="J908" s="191">
        <v>2134</v>
      </c>
      <c r="K908" s="89"/>
      <c r="L908" s="89"/>
      <c r="M908" s="89"/>
    </row>
    <row r="909" spans="1:13" x14ac:dyDescent="0.25">
      <c r="A909" s="191">
        <v>2135</v>
      </c>
      <c r="B909" s="89" t="s">
        <v>1228</v>
      </c>
      <c r="C909" s="89" t="s">
        <v>1208</v>
      </c>
      <c r="D909" s="89" t="s">
        <v>1209</v>
      </c>
      <c r="E909" s="89" t="s">
        <v>328</v>
      </c>
      <c r="F909" s="89">
        <v>410</v>
      </c>
      <c r="G909" s="127">
        <v>0.88323353293413176</v>
      </c>
      <c r="H909" s="127">
        <v>0</v>
      </c>
      <c r="I909" s="127"/>
      <c r="J909" s="191">
        <v>2135</v>
      </c>
      <c r="K909" s="89"/>
      <c r="L909" s="89"/>
      <c r="M909" s="89"/>
    </row>
    <row r="910" spans="1:13" x14ac:dyDescent="0.25">
      <c r="A910" s="191">
        <v>2138</v>
      </c>
      <c r="B910" s="89" t="s">
        <v>1229</v>
      </c>
      <c r="C910" s="89" t="s">
        <v>1208</v>
      </c>
      <c r="D910" s="89" t="s">
        <v>1209</v>
      </c>
      <c r="E910" s="89" t="s">
        <v>328</v>
      </c>
      <c r="F910" s="89">
        <v>149</v>
      </c>
      <c r="G910" s="127">
        <v>0.94117647058823528</v>
      </c>
      <c r="H910" s="127">
        <v>0</v>
      </c>
      <c r="I910" s="127"/>
      <c r="J910" s="191">
        <v>2138</v>
      </c>
      <c r="K910" s="89"/>
      <c r="L910" s="89"/>
      <c r="M910" s="89"/>
    </row>
    <row r="911" spans="1:13" x14ac:dyDescent="0.25">
      <c r="A911" s="191">
        <v>2139</v>
      </c>
      <c r="B911" s="89" t="s">
        <v>1230</v>
      </c>
      <c r="C911" s="89" t="s">
        <v>1208</v>
      </c>
      <c r="D911" s="89" t="s">
        <v>1209</v>
      </c>
      <c r="E911" s="89" t="s">
        <v>328</v>
      </c>
      <c r="F911" s="89">
        <v>224</v>
      </c>
      <c r="G911" s="127">
        <v>0.88524590163934425</v>
      </c>
      <c r="H911" s="127">
        <v>0</v>
      </c>
      <c r="I911" s="127"/>
      <c r="J911" s="191">
        <v>2139</v>
      </c>
      <c r="K911" s="89"/>
      <c r="L911" s="89"/>
      <c r="M911" s="89"/>
    </row>
    <row r="912" spans="1:13" x14ac:dyDescent="0.25">
      <c r="A912" s="191">
        <v>2140</v>
      </c>
      <c r="B912" s="89" t="s">
        <v>1231</v>
      </c>
      <c r="C912" s="89" t="s">
        <v>1208</v>
      </c>
      <c r="D912" s="89" t="s">
        <v>1209</v>
      </c>
      <c r="E912" s="89" t="s">
        <v>328</v>
      </c>
      <c r="F912" s="89">
        <v>349</v>
      </c>
      <c r="G912" s="127">
        <v>0.93538461538461537</v>
      </c>
      <c r="H912" s="127">
        <v>0</v>
      </c>
      <c r="I912" s="127"/>
      <c r="J912" s="191">
        <v>2140</v>
      </c>
      <c r="K912" s="89"/>
      <c r="L912" s="89"/>
      <c r="M912" s="89"/>
    </row>
    <row r="913" spans="1:13" x14ac:dyDescent="0.25">
      <c r="A913" s="191">
        <v>2143</v>
      </c>
      <c r="B913" s="89" t="s">
        <v>1232</v>
      </c>
      <c r="C913" s="89" t="s">
        <v>1208</v>
      </c>
      <c r="D913" s="89" t="s">
        <v>1209</v>
      </c>
      <c r="E913" s="89" t="s">
        <v>328</v>
      </c>
      <c r="F913" s="89">
        <v>304</v>
      </c>
      <c r="G913" s="127">
        <v>0.94067796610169496</v>
      </c>
      <c r="H913" s="127">
        <v>0</v>
      </c>
      <c r="I913" s="127"/>
      <c r="J913" s="191">
        <v>2143</v>
      </c>
      <c r="K913" s="89"/>
      <c r="L913" s="89"/>
      <c r="M913" s="89"/>
    </row>
    <row r="914" spans="1:13" x14ac:dyDescent="0.25">
      <c r="A914" s="191">
        <v>2146</v>
      </c>
      <c r="B914" s="89" t="s">
        <v>1233</v>
      </c>
      <c r="C914" s="89" t="s">
        <v>1208</v>
      </c>
      <c r="D914" s="89" t="s">
        <v>1209</v>
      </c>
      <c r="E914" s="89" t="s">
        <v>328</v>
      </c>
      <c r="F914" s="89">
        <v>130</v>
      </c>
      <c r="G914" s="127">
        <v>0.90804597701149425</v>
      </c>
      <c r="H914" s="127">
        <v>0</v>
      </c>
      <c r="I914" s="127"/>
      <c r="J914" s="191">
        <v>2146</v>
      </c>
      <c r="K914" s="89"/>
      <c r="L914" s="89"/>
      <c r="M914" s="89"/>
    </row>
    <row r="915" spans="1:13" x14ac:dyDescent="0.25">
      <c r="A915" s="191">
        <v>2147</v>
      </c>
      <c r="B915" s="89" t="s">
        <v>1234</v>
      </c>
      <c r="C915" s="89" t="s">
        <v>1208</v>
      </c>
      <c r="D915" s="89" t="s">
        <v>1209</v>
      </c>
      <c r="E915" s="89" t="s">
        <v>328</v>
      </c>
      <c r="F915" s="89">
        <v>203</v>
      </c>
      <c r="G915" s="127">
        <v>0.8176100628930818</v>
      </c>
      <c r="H915" s="127">
        <v>0</v>
      </c>
      <c r="I915" s="127"/>
      <c r="J915" s="191">
        <v>2147</v>
      </c>
      <c r="K915" s="89"/>
      <c r="L915" s="89"/>
      <c r="M915" s="89"/>
    </row>
    <row r="916" spans="1:13" x14ac:dyDescent="0.25">
      <c r="A916" s="191">
        <v>2205</v>
      </c>
      <c r="B916" s="89" t="s">
        <v>1235</v>
      </c>
      <c r="C916" s="89" t="s">
        <v>1236</v>
      </c>
      <c r="D916" s="89" t="s">
        <v>1209</v>
      </c>
      <c r="E916" s="89" t="s">
        <v>336</v>
      </c>
      <c r="F916" s="89">
        <v>258</v>
      </c>
      <c r="G916" s="127">
        <v>0</v>
      </c>
      <c r="H916" s="127">
        <v>0.952755905511811</v>
      </c>
      <c r="I916" s="127"/>
      <c r="J916" s="191">
        <v>2205</v>
      </c>
      <c r="K916" s="89"/>
      <c r="L916" s="89"/>
      <c r="M916" s="89"/>
    </row>
    <row r="917" spans="1:13" x14ac:dyDescent="0.25">
      <c r="A917" s="191">
        <v>2206</v>
      </c>
      <c r="B917" s="89" t="s">
        <v>1237</v>
      </c>
      <c r="C917" s="89" t="s">
        <v>1236</v>
      </c>
      <c r="D917" s="89" t="s">
        <v>1209</v>
      </c>
      <c r="E917" s="89" t="s">
        <v>336</v>
      </c>
      <c r="F917" s="89">
        <v>415</v>
      </c>
      <c r="G917" s="127">
        <v>0.94418604651162785</v>
      </c>
      <c r="H917" s="127">
        <v>0</v>
      </c>
      <c r="I917" s="127"/>
      <c r="J917" s="191">
        <v>2206</v>
      </c>
      <c r="K917" s="89"/>
      <c r="L917" s="89"/>
      <c r="M917" s="89"/>
    </row>
    <row r="918" spans="1:13" x14ac:dyDescent="0.25">
      <c r="A918" s="191">
        <v>2207</v>
      </c>
      <c r="B918" s="89" t="s">
        <v>1238</v>
      </c>
      <c r="C918" s="89" t="s">
        <v>1236</v>
      </c>
      <c r="D918" s="89" t="s">
        <v>1209</v>
      </c>
      <c r="E918" s="89" t="s">
        <v>336</v>
      </c>
      <c r="F918" s="89">
        <v>478</v>
      </c>
      <c r="G918" s="127">
        <v>0.91304347826086951</v>
      </c>
      <c r="H918" s="127">
        <v>0</v>
      </c>
      <c r="I918" s="127"/>
      <c r="J918" s="191">
        <v>2207</v>
      </c>
      <c r="K918" s="89"/>
      <c r="L918" s="89"/>
      <c r="M918" s="89"/>
    </row>
    <row r="919" spans="1:13" x14ac:dyDescent="0.25">
      <c r="A919" s="191">
        <v>2209</v>
      </c>
      <c r="B919" s="89" t="s">
        <v>1239</v>
      </c>
      <c r="C919" s="89" t="s">
        <v>1236</v>
      </c>
      <c r="D919" s="89" t="s">
        <v>1209</v>
      </c>
      <c r="E919" s="89" t="s">
        <v>336</v>
      </c>
      <c r="F919" s="89">
        <v>292</v>
      </c>
      <c r="G919" s="127">
        <v>0.92307692307692313</v>
      </c>
      <c r="H919" s="127">
        <v>0</v>
      </c>
      <c r="I919" s="127"/>
      <c r="J919" s="191">
        <v>2209</v>
      </c>
      <c r="K919" s="89"/>
      <c r="L919" s="89"/>
      <c r="M919" s="89"/>
    </row>
    <row r="920" spans="1:13" x14ac:dyDescent="0.25">
      <c r="A920" s="191">
        <v>2210</v>
      </c>
      <c r="B920" s="89" t="s">
        <v>1240</v>
      </c>
      <c r="C920" s="89" t="s">
        <v>1236</v>
      </c>
      <c r="D920" s="89" t="s">
        <v>1209</v>
      </c>
      <c r="E920" s="89" t="s">
        <v>336</v>
      </c>
      <c r="F920" s="89">
        <v>330</v>
      </c>
      <c r="G920" s="127">
        <v>0.9178082191780822</v>
      </c>
      <c r="H920" s="127">
        <v>0</v>
      </c>
      <c r="I920" s="127"/>
      <c r="J920" s="191">
        <v>2210</v>
      </c>
      <c r="K920" s="89"/>
      <c r="L920" s="89"/>
      <c r="M920" s="89"/>
    </row>
    <row r="921" spans="1:13" x14ac:dyDescent="0.25">
      <c r="A921" s="191">
        <v>2212</v>
      </c>
      <c r="B921" s="89" t="s">
        <v>1241</v>
      </c>
      <c r="C921" s="89" t="s">
        <v>1236</v>
      </c>
      <c r="D921" s="89" t="s">
        <v>1209</v>
      </c>
      <c r="E921" s="89" t="s">
        <v>336</v>
      </c>
      <c r="F921" s="89">
        <v>148</v>
      </c>
      <c r="G921" s="127">
        <v>0.8984375</v>
      </c>
      <c r="H921" s="127">
        <v>0</v>
      </c>
      <c r="I921" s="127"/>
      <c r="J921" s="191">
        <v>2212</v>
      </c>
      <c r="K921" s="89"/>
      <c r="L921" s="89"/>
      <c r="M921" s="89"/>
    </row>
    <row r="922" spans="1:13" x14ac:dyDescent="0.25">
      <c r="A922" s="191">
        <v>2222</v>
      </c>
      <c r="B922" s="89" t="s">
        <v>1242</v>
      </c>
      <c r="C922" s="89" t="s">
        <v>1243</v>
      </c>
      <c r="D922" s="89" t="s">
        <v>1209</v>
      </c>
      <c r="E922" s="89" t="s">
        <v>336</v>
      </c>
      <c r="F922" s="89">
        <v>525</v>
      </c>
      <c r="G922" s="127">
        <v>0</v>
      </c>
      <c r="H922" s="127">
        <v>0.94017094017094016</v>
      </c>
      <c r="I922" s="127"/>
      <c r="J922" s="191">
        <v>2222</v>
      </c>
      <c r="K922" s="89"/>
      <c r="L922" s="89"/>
      <c r="M922" s="89"/>
    </row>
    <row r="923" spans="1:13" x14ac:dyDescent="0.25">
      <c r="A923" s="191">
        <v>2223</v>
      </c>
      <c r="B923" s="89" t="s">
        <v>1244</v>
      </c>
      <c r="C923" s="89" t="s">
        <v>1243</v>
      </c>
      <c r="D923" s="89" t="s">
        <v>1209</v>
      </c>
      <c r="E923" s="89" t="s">
        <v>336</v>
      </c>
      <c r="F923" s="89">
        <v>424</v>
      </c>
      <c r="G923" s="127">
        <v>0.92909535452322733</v>
      </c>
      <c r="H923" s="127">
        <v>0</v>
      </c>
      <c r="I923" s="127"/>
      <c r="J923" s="191">
        <v>2223</v>
      </c>
      <c r="K923" s="89"/>
      <c r="L923" s="89"/>
      <c r="M923" s="89"/>
    </row>
    <row r="924" spans="1:13" x14ac:dyDescent="0.25">
      <c r="A924" s="191">
        <v>2224</v>
      </c>
      <c r="B924" s="89" t="s">
        <v>1245</v>
      </c>
      <c r="C924" s="89" t="s">
        <v>1243</v>
      </c>
      <c r="D924" s="89" t="s">
        <v>1209</v>
      </c>
      <c r="E924" s="89" t="s">
        <v>336</v>
      </c>
      <c r="F924" s="89">
        <v>414</v>
      </c>
      <c r="G924" s="127">
        <v>0.94581280788177335</v>
      </c>
      <c r="H924" s="127">
        <v>0</v>
      </c>
      <c r="I924" s="127"/>
      <c r="J924" s="191">
        <v>2224</v>
      </c>
      <c r="K924" s="89"/>
      <c r="L924" s="89"/>
      <c r="M924" s="89"/>
    </row>
    <row r="925" spans="1:13" x14ac:dyDescent="0.25">
      <c r="A925" s="191">
        <v>2226</v>
      </c>
      <c r="B925" s="89" t="s">
        <v>1246</v>
      </c>
      <c r="C925" s="89" t="s">
        <v>1243</v>
      </c>
      <c r="D925" s="89" t="s">
        <v>1209</v>
      </c>
      <c r="E925" s="89" t="s">
        <v>336</v>
      </c>
      <c r="F925" s="89">
        <v>298</v>
      </c>
      <c r="G925" s="127">
        <v>0.9375</v>
      </c>
      <c r="H925" s="127">
        <v>0</v>
      </c>
      <c r="I925" s="127"/>
      <c r="J925" s="191">
        <v>2226</v>
      </c>
      <c r="K925" s="89"/>
      <c r="L925" s="89"/>
      <c r="M925" s="89"/>
    </row>
    <row r="926" spans="1:13" x14ac:dyDescent="0.25">
      <c r="A926" s="191">
        <v>2227</v>
      </c>
      <c r="B926" s="89" t="s">
        <v>1247</v>
      </c>
      <c r="C926" s="89" t="s">
        <v>1243</v>
      </c>
      <c r="D926" s="89" t="s">
        <v>1209</v>
      </c>
      <c r="E926" s="89" t="s">
        <v>336</v>
      </c>
      <c r="F926" s="89">
        <v>200</v>
      </c>
      <c r="G926" s="127">
        <v>0.89473684210526316</v>
      </c>
      <c r="H926" s="127">
        <v>0</v>
      </c>
      <c r="I926" s="127"/>
      <c r="J926" s="191">
        <v>2227</v>
      </c>
      <c r="K926" s="89"/>
      <c r="L926" s="89"/>
      <c r="M926" s="89"/>
    </row>
    <row r="927" spans="1:13" x14ac:dyDescent="0.25">
      <c r="A927" s="191">
        <v>2228</v>
      </c>
      <c r="B927" s="89" t="s">
        <v>1248</v>
      </c>
      <c r="C927" s="89" t="s">
        <v>1243</v>
      </c>
      <c r="D927" s="89" t="s">
        <v>1209</v>
      </c>
      <c r="E927" s="89" t="s">
        <v>336</v>
      </c>
      <c r="F927" s="89">
        <v>306</v>
      </c>
      <c r="G927" s="127">
        <v>0.89534883720930236</v>
      </c>
      <c r="H927" s="127">
        <v>0</v>
      </c>
      <c r="I927" s="127"/>
      <c r="J927" s="191">
        <v>2228</v>
      </c>
      <c r="K927" s="89"/>
      <c r="L927" s="89"/>
      <c r="M927" s="89"/>
    </row>
    <row r="928" spans="1:13" x14ac:dyDescent="0.25">
      <c r="A928" s="191">
        <v>2231</v>
      </c>
      <c r="B928" s="89" t="s">
        <v>1249</v>
      </c>
      <c r="C928" s="89" t="s">
        <v>1243</v>
      </c>
      <c r="D928" s="89" t="s">
        <v>1209</v>
      </c>
      <c r="E928" s="89" t="s">
        <v>336</v>
      </c>
      <c r="F928" s="89">
        <v>184</v>
      </c>
      <c r="G928" s="127">
        <v>0.91304347826086951</v>
      </c>
      <c r="H928" s="127">
        <v>0</v>
      </c>
      <c r="I928" s="127"/>
      <c r="J928" s="191">
        <v>2231</v>
      </c>
      <c r="K928" s="89"/>
      <c r="L928" s="89"/>
      <c r="M928" s="89"/>
    </row>
    <row r="929" spans="1:13" x14ac:dyDescent="0.25">
      <c r="A929" s="191">
        <v>2234</v>
      </c>
      <c r="B929" s="89" t="s">
        <v>1250</v>
      </c>
      <c r="C929" s="89" t="s">
        <v>1251</v>
      </c>
      <c r="D929" s="89" t="s">
        <v>1209</v>
      </c>
      <c r="E929" s="89" t="s">
        <v>336</v>
      </c>
      <c r="F929" s="89">
        <v>697</v>
      </c>
      <c r="G929" s="127">
        <v>0.93333333333333335</v>
      </c>
      <c r="H929" s="127">
        <v>0</v>
      </c>
      <c r="I929" s="127"/>
      <c r="J929" s="191">
        <v>2234</v>
      </c>
      <c r="K929" s="89"/>
      <c r="L929" s="89"/>
      <c r="M929" s="89"/>
    </row>
    <row r="930" spans="1:13" x14ac:dyDescent="0.25">
      <c r="A930" s="191">
        <v>2235</v>
      </c>
      <c r="B930" s="89" t="s">
        <v>1252</v>
      </c>
      <c r="C930" s="89" t="s">
        <v>1251</v>
      </c>
      <c r="D930" s="89" t="s">
        <v>1209</v>
      </c>
      <c r="E930" s="89" t="s">
        <v>336</v>
      </c>
      <c r="F930" s="89">
        <v>94</v>
      </c>
      <c r="G930" s="127">
        <v>0.8571428571428571</v>
      </c>
      <c r="H930" s="127">
        <v>0</v>
      </c>
      <c r="I930" s="127"/>
      <c r="J930" s="191">
        <v>2235</v>
      </c>
      <c r="K930" s="89"/>
      <c r="L930" s="89"/>
      <c r="M930" s="89"/>
    </row>
    <row r="931" spans="1:13" x14ac:dyDescent="0.25">
      <c r="A931" s="191">
        <v>2236</v>
      </c>
      <c r="B931" s="89" t="s">
        <v>1253</v>
      </c>
      <c r="C931" s="89" t="s">
        <v>1251</v>
      </c>
      <c r="D931" s="89" t="s">
        <v>1209</v>
      </c>
      <c r="E931" s="89" t="s">
        <v>336</v>
      </c>
      <c r="F931" s="89">
        <v>94</v>
      </c>
      <c r="G931" s="127">
        <v>0.8571428571428571</v>
      </c>
      <c r="H931" s="127">
        <v>0</v>
      </c>
      <c r="I931" s="127"/>
      <c r="J931" s="191">
        <v>2236</v>
      </c>
      <c r="K931" s="89"/>
      <c r="L931" s="89"/>
      <c r="M931" s="89"/>
    </row>
    <row r="932" spans="1:13" x14ac:dyDescent="0.25">
      <c r="A932" s="191">
        <v>2237</v>
      </c>
      <c r="B932" s="89" t="s">
        <v>1254</v>
      </c>
      <c r="C932" s="89" t="s">
        <v>1251</v>
      </c>
      <c r="D932" s="89" t="s">
        <v>1209</v>
      </c>
      <c r="E932" s="89" t="s">
        <v>336</v>
      </c>
      <c r="F932" s="89">
        <v>67</v>
      </c>
      <c r="G932" s="127">
        <v>0.98148148148148151</v>
      </c>
      <c r="H932" s="127">
        <v>0</v>
      </c>
      <c r="I932" s="127"/>
      <c r="J932" s="191">
        <v>2237</v>
      </c>
      <c r="K932" s="89"/>
      <c r="L932" s="89"/>
      <c r="M932" s="89"/>
    </row>
    <row r="933" spans="1:13" x14ac:dyDescent="0.25">
      <c r="A933" s="191">
        <v>2238</v>
      </c>
      <c r="B933" s="89" t="s">
        <v>1255</v>
      </c>
      <c r="C933" s="89" t="s">
        <v>1251</v>
      </c>
      <c r="D933" s="89" t="s">
        <v>1209</v>
      </c>
      <c r="E933" s="89" t="s">
        <v>336</v>
      </c>
      <c r="F933" s="89">
        <v>52</v>
      </c>
      <c r="G933" s="127">
        <v>0.91666666666666663</v>
      </c>
      <c r="H933" s="127">
        <v>0</v>
      </c>
      <c r="I933" s="127"/>
      <c r="J933" s="191">
        <v>2238</v>
      </c>
      <c r="K933" s="89"/>
      <c r="L933" s="89"/>
      <c r="M933" s="89"/>
    </row>
    <row r="934" spans="1:13" x14ac:dyDescent="0.25">
      <c r="A934" s="191">
        <v>2240</v>
      </c>
      <c r="B934" s="89" t="s">
        <v>1256</v>
      </c>
      <c r="C934" s="89" t="s">
        <v>1251</v>
      </c>
      <c r="D934" s="89" t="s">
        <v>1209</v>
      </c>
      <c r="E934" s="89" t="s">
        <v>336</v>
      </c>
      <c r="F934" s="89">
        <v>125</v>
      </c>
      <c r="G934" s="127">
        <v>0.96039603960396036</v>
      </c>
      <c r="H934" s="127">
        <v>0</v>
      </c>
      <c r="I934" s="127"/>
      <c r="J934" s="191">
        <v>2240</v>
      </c>
      <c r="K934" s="89"/>
      <c r="L934" s="89"/>
      <c r="M934" s="89"/>
    </row>
    <row r="935" spans="1:13" x14ac:dyDescent="0.25">
      <c r="A935" s="191">
        <v>2243</v>
      </c>
      <c r="B935" s="89" t="s">
        <v>1257</v>
      </c>
      <c r="C935" s="89" t="s">
        <v>1251</v>
      </c>
      <c r="D935" s="89" t="s">
        <v>1209</v>
      </c>
      <c r="E935" s="89" t="s">
        <v>336</v>
      </c>
      <c r="F935" s="89">
        <v>24</v>
      </c>
      <c r="G935" s="127">
        <v>0</v>
      </c>
      <c r="H935" s="127">
        <v>0</v>
      </c>
      <c r="I935" s="128">
        <v>0.92622950819672134</v>
      </c>
      <c r="J935" s="191">
        <v>2243</v>
      </c>
      <c r="K935" s="89"/>
      <c r="L935" s="89"/>
      <c r="M935" s="89"/>
    </row>
    <row r="936" spans="1:13" x14ac:dyDescent="0.25">
      <c r="A936" s="191">
        <v>2247</v>
      </c>
      <c r="B936" s="89" t="s">
        <v>1258</v>
      </c>
      <c r="C936" s="89" t="s">
        <v>1259</v>
      </c>
      <c r="D936" s="89" t="s">
        <v>1209</v>
      </c>
      <c r="E936" s="89" t="s">
        <v>336</v>
      </c>
      <c r="F936" s="89">
        <v>632</v>
      </c>
      <c r="G936" s="127">
        <v>0.84307178631051749</v>
      </c>
      <c r="H936" s="127">
        <v>0</v>
      </c>
      <c r="I936" s="127"/>
      <c r="J936" s="191">
        <v>2247</v>
      </c>
      <c r="K936" s="89"/>
      <c r="L936" s="89"/>
      <c r="M936" s="89"/>
    </row>
    <row r="937" spans="1:13" x14ac:dyDescent="0.25">
      <c r="A937" s="191">
        <v>2249</v>
      </c>
      <c r="B937" s="89" t="s">
        <v>1260</v>
      </c>
      <c r="C937" s="89" t="s">
        <v>1259</v>
      </c>
      <c r="D937" s="89" t="s">
        <v>1209</v>
      </c>
      <c r="E937" s="89" t="s">
        <v>336</v>
      </c>
      <c r="F937" s="89">
        <v>559</v>
      </c>
      <c r="G937" s="127">
        <v>0.81938325991189431</v>
      </c>
      <c r="H937" s="127">
        <v>0</v>
      </c>
      <c r="I937" s="127"/>
      <c r="J937" s="191">
        <v>2249</v>
      </c>
      <c r="K937" s="89"/>
      <c r="L937" s="89"/>
      <c r="M937" s="89"/>
    </row>
    <row r="938" spans="1:13" x14ac:dyDescent="0.25">
      <c r="A938" s="191">
        <v>2251</v>
      </c>
      <c r="B938" s="89" t="s">
        <v>1261</v>
      </c>
      <c r="C938" s="89" t="s">
        <v>1259</v>
      </c>
      <c r="D938" s="89" t="s">
        <v>1209</v>
      </c>
      <c r="E938" s="89" t="s">
        <v>336</v>
      </c>
      <c r="F938" s="89">
        <v>175</v>
      </c>
      <c r="G938" s="127">
        <v>0.94067796610169496</v>
      </c>
      <c r="H938" s="127">
        <v>0</v>
      </c>
      <c r="I938" s="127"/>
      <c r="J938" s="191">
        <v>2251</v>
      </c>
      <c r="K938" s="89"/>
      <c r="L938" s="89"/>
      <c r="M938" s="89"/>
    </row>
    <row r="939" spans="1:13" x14ac:dyDescent="0.25">
      <c r="A939" s="191">
        <v>2255</v>
      </c>
      <c r="B939" s="89" t="s">
        <v>1262</v>
      </c>
      <c r="C939" s="89" t="s">
        <v>1259</v>
      </c>
      <c r="D939" s="89" t="s">
        <v>1209</v>
      </c>
      <c r="E939" s="89" t="s">
        <v>336</v>
      </c>
      <c r="F939" s="89">
        <v>61</v>
      </c>
      <c r="G939" s="127">
        <v>0.89583333333333337</v>
      </c>
      <c r="H939" s="127">
        <v>0</v>
      </c>
      <c r="I939" s="127"/>
      <c r="J939" s="191">
        <v>2255</v>
      </c>
      <c r="K939" s="89"/>
      <c r="L939" s="89"/>
      <c r="M939" s="89"/>
    </row>
    <row r="940" spans="1:13" x14ac:dyDescent="0.25">
      <c r="A940" s="191">
        <v>2262</v>
      </c>
      <c r="B940" s="89" t="s">
        <v>1263</v>
      </c>
      <c r="C940" s="89" t="s">
        <v>1264</v>
      </c>
      <c r="D940" s="89" t="s">
        <v>1209</v>
      </c>
      <c r="E940" s="89" t="s">
        <v>336</v>
      </c>
      <c r="F940" s="89">
        <v>667</v>
      </c>
      <c r="G940" s="127">
        <v>0.89156626506024095</v>
      </c>
      <c r="H940" s="127">
        <v>0</v>
      </c>
      <c r="I940" s="127"/>
      <c r="J940" s="191">
        <v>2262</v>
      </c>
      <c r="K940" s="89"/>
      <c r="L940" s="89"/>
      <c r="M940" s="89"/>
    </row>
    <row r="941" spans="1:13" x14ac:dyDescent="0.25">
      <c r="A941" s="191">
        <v>2263</v>
      </c>
      <c r="B941" s="89" t="s">
        <v>1265</v>
      </c>
      <c r="C941" s="89" t="s">
        <v>1264</v>
      </c>
      <c r="D941" s="89" t="s">
        <v>1209</v>
      </c>
      <c r="E941" s="89" t="s">
        <v>336</v>
      </c>
      <c r="F941" s="89">
        <v>350</v>
      </c>
      <c r="G941" s="127">
        <v>0.92272727272727273</v>
      </c>
      <c r="H941" s="127">
        <v>0</v>
      </c>
      <c r="I941" s="127"/>
      <c r="J941" s="191">
        <v>2263</v>
      </c>
      <c r="K941" s="89"/>
      <c r="L941" s="89"/>
      <c r="M941" s="89"/>
    </row>
    <row r="942" spans="1:13" x14ac:dyDescent="0.25">
      <c r="A942" s="191">
        <v>2264</v>
      </c>
      <c r="B942" s="89" t="s">
        <v>1266</v>
      </c>
      <c r="C942" s="89" t="s">
        <v>1264</v>
      </c>
      <c r="D942" s="89" t="s">
        <v>1209</v>
      </c>
      <c r="E942" s="89" t="s">
        <v>336</v>
      </c>
      <c r="F942" s="89">
        <v>213</v>
      </c>
      <c r="G942" s="127">
        <v>0.87027027027027026</v>
      </c>
      <c r="H942" s="127">
        <v>0</v>
      </c>
      <c r="I942" s="127"/>
      <c r="J942" s="191">
        <v>2264</v>
      </c>
      <c r="K942" s="89"/>
      <c r="L942" s="89"/>
      <c r="M942" s="89"/>
    </row>
    <row r="943" spans="1:13" x14ac:dyDescent="0.25">
      <c r="A943" s="191">
        <v>2265</v>
      </c>
      <c r="B943" s="89" t="s">
        <v>1267</v>
      </c>
      <c r="C943" s="89" t="s">
        <v>1268</v>
      </c>
      <c r="D943" s="89" t="s">
        <v>1209</v>
      </c>
      <c r="E943" s="89" t="s">
        <v>336</v>
      </c>
      <c r="F943" s="89">
        <v>388</v>
      </c>
      <c r="G943" s="127">
        <v>0.90031152647975077</v>
      </c>
      <c r="H943" s="127">
        <v>0</v>
      </c>
      <c r="I943" s="127"/>
      <c r="J943" s="191">
        <v>2265</v>
      </c>
      <c r="K943" s="89"/>
      <c r="L943" s="89"/>
      <c r="M943" s="89"/>
    </row>
    <row r="944" spans="1:13" x14ac:dyDescent="0.25">
      <c r="A944" s="191">
        <v>2266</v>
      </c>
      <c r="B944" s="89" t="s">
        <v>1269</v>
      </c>
      <c r="C944" s="89" t="s">
        <v>1268</v>
      </c>
      <c r="D944" s="89" t="s">
        <v>1209</v>
      </c>
      <c r="E944" s="89" t="s">
        <v>336</v>
      </c>
      <c r="F944" s="89">
        <v>273</v>
      </c>
      <c r="G944" s="127">
        <v>0.93043478260869561</v>
      </c>
      <c r="H944" s="127">
        <v>0</v>
      </c>
      <c r="I944" s="127"/>
      <c r="J944" s="191">
        <v>2266</v>
      </c>
      <c r="K944" s="89"/>
      <c r="L944" s="89"/>
      <c r="M944" s="89"/>
    </row>
    <row r="945" spans="1:13" x14ac:dyDescent="0.25">
      <c r="A945" s="191">
        <v>2267</v>
      </c>
      <c r="B945" s="89" t="s">
        <v>1270</v>
      </c>
      <c r="C945" s="89" t="s">
        <v>1268</v>
      </c>
      <c r="D945" s="89" t="s">
        <v>1209</v>
      </c>
      <c r="E945" s="89" t="s">
        <v>336</v>
      </c>
      <c r="F945" s="89">
        <v>214</v>
      </c>
      <c r="G945" s="127">
        <v>0.88648648648648654</v>
      </c>
      <c r="H945" s="127">
        <v>0</v>
      </c>
      <c r="I945" s="127"/>
      <c r="J945" s="191">
        <v>2267</v>
      </c>
      <c r="K945" s="89"/>
      <c r="L945" s="89"/>
      <c r="M945" s="89"/>
    </row>
    <row r="946" spans="1:13" x14ac:dyDescent="0.25">
      <c r="A946" s="191">
        <v>2268</v>
      </c>
      <c r="B946" s="89" t="s">
        <v>1271</v>
      </c>
      <c r="C946" s="89" t="s">
        <v>1268</v>
      </c>
      <c r="D946" s="89" t="s">
        <v>1209</v>
      </c>
      <c r="E946" s="89" t="s">
        <v>336</v>
      </c>
      <c r="F946" s="89">
        <v>45</v>
      </c>
      <c r="G946" s="127">
        <v>0.93333333333333335</v>
      </c>
      <c r="H946" s="127">
        <v>0</v>
      </c>
      <c r="I946" s="127"/>
      <c r="J946" s="191">
        <v>2268</v>
      </c>
      <c r="K946" s="89"/>
      <c r="L946" s="89"/>
      <c r="M946" s="89"/>
    </row>
    <row r="947" spans="1:13" x14ac:dyDescent="0.25">
      <c r="A947" s="191">
        <v>2271</v>
      </c>
      <c r="B947" s="89" t="s">
        <v>1272</v>
      </c>
      <c r="C947" s="89" t="s">
        <v>1268</v>
      </c>
      <c r="D947" s="89" t="s">
        <v>1209</v>
      </c>
      <c r="E947" s="89" t="s">
        <v>336</v>
      </c>
      <c r="F947" s="89">
        <v>14</v>
      </c>
      <c r="G947" s="127">
        <v>1</v>
      </c>
      <c r="H947" s="127">
        <v>0</v>
      </c>
      <c r="I947" s="127"/>
      <c r="J947" s="191">
        <v>2271</v>
      </c>
      <c r="K947" s="89"/>
      <c r="L947" s="89"/>
      <c r="M947" s="89"/>
    </row>
    <row r="948" spans="1:13" x14ac:dyDescent="0.25">
      <c r="A948" s="191">
        <v>2274</v>
      </c>
      <c r="B948" s="89" t="s">
        <v>1273</v>
      </c>
      <c r="C948" s="89" t="s">
        <v>1268</v>
      </c>
      <c r="D948" s="89" t="s">
        <v>1209</v>
      </c>
      <c r="E948" s="89" t="s">
        <v>336</v>
      </c>
      <c r="F948" s="89">
        <v>55</v>
      </c>
      <c r="G948" s="127">
        <v>0.83636363636363631</v>
      </c>
      <c r="H948" s="127">
        <v>0</v>
      </c>
      <c r="I948" s="127"/>
      <c r="J948" s="191">
        <v>2274</v>
      </c>
      <c r="K948" s="89"/>
      <c r="L948" s="89"/>
      <c r="M948" s="89"/>
    </row>
    <row r="949" spans="1:13" x14ac:dyDescent="0.25">
      <c r="A949" s="191">
        <v>2275</v>
      </c>
      <c r="B949" s="89" t="s">
        <v>1274</v>
      </c>
      <c r="C949" s="89" t="s">
        <v>1268</v>
      </c>
      <c r="D949" s="89" t="s">
        <v>1209</v>
      </c>
      <c r="E949" s="89" t="s">
        <v>336</v>
      </c>
      <c r="F949" s="89">
        <v>303</v>
      </c>
      <c r="G949" s="127">
        <v>0.86885245901639341</v>
      </c>
      <c r="H949" s="127">
        <v>0</v>
      </c>
      <c r="I949" s="127"/>
      <c r="J949" s="191">
        <v>2275</v>
      </c>
      <c r="K949" s="89"/>
      <c r="L949" s="89"/>
      <c r="M949" s="89"/>
    </row>
    <row r="950" spans="1:13" x14ac:dyDescent="0.25">
      <c r="A950" s="191">
        <v>2279</v>
      </c>
      <c r="B950" s="89" t="s">
        <v>1275</v>
      </c>
      <c r="C950" s="89" t="s">
        <v>1268</v>
      </c>
      <c r="D950" s="89" t="s">
        <v>1209</v>
      </c>
      <c r="E950" s="89" t="s">
        <v>336</v>
      </c>
      <c r="F950" s="89">
        <v>424</v>
      </c>
      <c r="G950" s="127">
        <v>0.93767705382436262</v>
      </c>
      <c r="H950" s="127">
        <v>0</v>
      </c>
      <c r="I950" s="127"/>
      <c r="J950" s="191">
        <v>2279</v>
      </c>
      <c r="K950" s="89"/>
      <c r="L950" s="89"/>
      <c r="M950" s="89"/>
    </row>
    <row r="951" spans="1:13" x14ac:dyDescent="0.25">
      <c r="A951" s="191">
        <v>2280</v>
      </c>
      <c r="B951" s="89" t="s">
        <v>1276</v>
      </c>
      <c r="C951" s="89" t="s">
        <v>1277</v>
      </c>
      <c r="D951" s="89" t="s">
        <v>1209</v>
      </c>
      <c r="E951" s="89" t="s">
        <v>336</v>
      </c>
      <c r="F951" s="89">
        <v>568</v>
      </c>
      <c r="G951" s="127">
        <v>0</v>
      </c>
      <c r="H951" s="127">
        <v>0.92173913043478262</v>
      </c>
      <c r="I951" s="127"/>
      <c r="J951" s="191">
        <v>2280</v>
      </c>
      <c r="K951" s="89"/>
      <c r="L951" s="89"/>
      <c r="M951" s="89"/>
    </row>
    <row r="952" spans="1:13" x14ac:dyDescent="0.25">
      <c r="A952" s="191">
        <v>2282</v>
      </c>
      <c r="B952" s="89" t="s">
        <v>1278</v>
      </c>
      <c r="C952" s="89" t="s">
        <v>1277</v>
      </c>
      <c r="D952" s="89" t="s">
        <v>1209</v>
      </c>
      <c r="E952" s="89" t="s">
        <v>336</v>
      </c>
      <c r="F952" s="89">
        <v>188</v>
      </c>
      <c r="G952" s="127">
        <v>0.89436619718309862</v>
      </c>
      <c r="H952" s="127">
        <v>0</v>
      </c>
      <c r="I952" s="127"/>
      <c r="J952" s="191">
        <v>2282</v>
      </c>
      <c r="K952" s="89"/>
      <c r="L952" s="89"/>
      <c r="M952" s="89"/>
    </row>
    <row r="953" spans="1:13" x14ac:dyDescent="0.25">
      <c r="A953" s="191">
        <v>2283</v>
      </c>
      <c r="B953" s="89" t="s">
        <v>1279</v>
      </c>
      <c r="C953" s="89" t="s">
        <v>1277</v>
      </c>
      <c r="D953" s="89" t="s">
        <v>1209</v>
      </c>
      <c r="E953" s="89" t="s">
        <v>336</v>
      </c>
      <c r="F953" s="89">
        <v>607</v>
      </c>
      <c r="G953" s="127">
        <v>0</v>
      </c>
      <c r="H953" s="127">
        <v>0.91188524590163933</v>
      </c>
      <c r="I953" s="127"/>
      <c r="J953" s="191">
        <v>2283</v>
      </c>
      <c r="K953" s="89"/>
      <c r="L953" s="89"/>
      <c r="M953" s="89"/>
    </row>
    <row r="954" spans="1:13" x14ac:dyDescent="0.25">
      <c r="A954" s="191">
        <v>2284</v>
      </c>
      <c r="B954" s="89" t="s">
        <v>1280</v>
      </c>
      <c r="C954" s="89" t="s">
        <v>1277</v>
      </c>
      <c r="D954" s="89" t="s">
        <v>1209</v>
      </c>
      <c r="E954" s="89" t="s">
        <v>336</v>
      </c>
      <c r="F954" s="89">
        <v>753</v>
      </c>
      <c r="G954" s="127">
        <v>0.87912087912087911</v>
      </c>
      <c r="H954" s="127">
        <v>0</v>
      </c>
      <c r="I954" s="127"/>
      <c r="J954" s="191">
        <v>2284</v>
      </c>
      <c r="K954" s="89"/>
      <c r="L954" s="89"/>
      <c r="M954" s="89"/>
    </row>
    <row r="955" spans="1:13" x14ac:dyDescent="0.25">
      <c r="A955" s="191">
        <v>2285</v>
      </c>
      <c r="B955" s="89" t="s">
        <v>1281</v>
      </c>
      <c r="C955" s="89" t="s">
        <v>1277</v>
      </c>
      <c r="D955" s="89" t="s">
        <v>1209</v>
      </c>
      <c r="E955" s="89" t="s">
        <v>336</v>
      </c>
      <c r="F955" s="89">
        <v>317</v>
      </c>
      <c r="G955" s="127">
        <v>0.88135593220338981</v>
      </c>
      <c r="H955" s="127">
        <v>0</v>
      </c>
      <c r="I955" s="127"/>
      <c r="J955" s="191">
        <v>2285</v>
      </c>
      <c r="K955" s="89"/>
      <c r="L955" s="89"/>
      <c r="M955" s="89"/>
    </row>
    <row r="956" spans="1:13" x14ac:dyDescent="0.25">
      <c r="A956" s="191">
        <v>2286</v>
      </c>
      <c r="B956" s="89" t="s">
        <v>1282</v>
      </c>
      <c r="C956" s="89" t="s">
        <v>1277</v>
      </c>
      <c r="D956" s="89" t="s">
        <v>1209</v>
      </c>
      <c r="E956" s="89" t="s">
        <v>336</v>
      </c>
      <c r="F956" s="89">
        <v>950</v>
      </c>
      <c r="G956" s="127">
        <v>0.90738569753810083</v>
      </c>
      <c r="H956" s="127">
        <v>0</v>
      </c>
      <c r="I956" s="127"/>
      <c r="J956" s="191">
        <v>2286</v>
      </c>
      <c r="K956" s="89"/>
      <c r="L956" s="89"/>
      <c r="M956" s="89"/>
    </row>
    <row r="957" spans="1:13" x14ac:dyDescent="0.25">
      <c r="A957" s="191">
        <v>2288</v>
      </c>
      <c r="B957" s="89" t="s">
        <v>299</v>
      </c>
      <c r="C957" s="89" t="s">
        <v>1277</v>
      </c>
      <c r="D957" s="89" t="s">
        <v>1209</v>
      </c>
      <c r="E957" s="89" t="s">
        <v>336</v>
      </c>
      <c r="F957" s="89">
        <v>151</v>
      </c>
      <c r="G957" s="127">
        <v>0.94871794871794868</v>
      </c>
      <c r="H957" s="127">
        <v>0</v>
      </c>
      <c r="I957" s="127"/>
      <c r="J957" s="191">
        <v>2288</v>
      </c>
      <c r="K957" s="89"/>
      <c r="L957" s="89"/>
      <c r="M957" s="89"/>
    </row>
    <row r="958" spans="1:13" x14ac:dyDescent="0.25">
      <c r="A958" s="191">
        <v>2289</v>
      </c>
      <c r="B958" s="89" t="s">
        <v>1283</v>
      </c>
      <c r="C958" s="89" t="s">
        <v>1277</v>
      </c>
      <c r="D958" s="89" t="s">
        <v>1209</v>
      </c>
      <c r="E958" s="89" t="s">
        <v>336</v>
      </c>
      <c r="F958" s="89">
        <v>424</v>
      </c>
      <c r="G958" s="127">
        <v>0.91036414565826329</v>
      </c>
      <c r="H958" s="127">
        <v>0</v>
      </c>
      <c r="I958" s="127"/>
      <c r="J958" s="191">
        <v>2289</v>
      </c>
      <c r="K958" s="89"/>
      <c r="L958" s="89"/>
      <c r="M958" s="89"/>
    </row>
    <row r="959" spans="1:13" x14ac:dyDescent="0.25">
      <c r="A959" s="191">
        <v>2291</v>
      </c>
      <c r="B959" s="89" t="s">
        <v>1284</v>
      </c>
      <c r="C959" s="89" t="s">
        <v>1277</v>
      </c>
      <c r="D959" s="89" t="s">
        <v>1209</v>
      </c>
      <c r="E959" s="89" t="s">
        <v>336</v>
      </c>
      <c r="F959" s="89">
        <v>102</v>
      </c>
      <c r="G959" s="127">
        <v>0</v>
      </c>
      <c r="H959" s="127">
        <v>0</v>
      </c>
      <c r="I959" s="128">
        <v>0.83773408239700375</v>
      </c>
      <c r="J959" s="191">
        <v>2291</v>
      </c>
      <c r="K959" s="89"/>
      <c r="L959" s="89"/>
      <c r="M959" s="89"/>
    </row>
    <row r="960" spans="1:13" x14ac:dyDescent="0.25">
      <c r="A960" s="191">
        <v>2292</v>
      </c>
      <c r="B960" s="89" t="s">
        <v>1285</v>
      </c>
      <c r="C960" s="89" t="s">
        <v>1277</v>
      </c>
      <c r="D960" s="89" t="s">
        <v>1209</v>
      </c>
      <c r="E960" s="89" t="s">
        <v>336</v>
      </c>
      <c r="F960" s="89">
        <v>238</v>
      </c>
      <c r="G960" s="127">
        <v>0.90995260663507105</v>
      </c>
      <c r="H960" s="127">
        <v>0</v>
      </c>
      <c r="I960" s="127"/>
      <c r="J960" s="191">
        <v>2292</v>
      </c>
      <c r="K960" s="89"/>
      <c r="L960" s="89"/>
      <c r="M960" s="89"/>
    </row>
    <row r="961" spans="1:13" x14ac:dyDescent="0.25">
      <c r="A961" s="191">
        <v>2293</v>
      </c>
      <c r="B961" s="89" t="s">
        <v>1286</v>
      </c>
      <c r="C961" s="89" t="s">
        <v>1277</v>
      </c>
      <c r="D961" s="89" t="s">
        <v>1209</v>
      </c>
      <c r="E961" s="89" t="s">
        <v>336</v>
      </c>
      <c r="F961" s="89">
        <v>97</v>
      </c>
      <c r="G961" s="127">
        <v>0.81481481481481477</v>
      </c>
      <c r="H961" s="127">
        <v>0</v>
      </c>
      <c r="I961" s="127"/>
      <c r="J961" s="191">
        <v>2293</v>
      </c>
      <c r="K961" s="89"/>
      <c r="L961" s="89"/>
      <c r="M961" s="89"/>
    </row>
    <row r="962" spans="1:13" x14ac:dyDescent="0.25">
      <c r="A962" s="191">
        <v>2294</v>
      </c>
      <c r="B962" s="89" t="s">
        <v>1287</v>
      </c>
      <c r="C962" s="89" t="s">
        <v>1277</v>
      </c>
      <c r="D962" s="89" t="s">
        <v>1209</v>
      </c>
      <c r="E962" s="89" t="s">
        <v>336</v>
      </c>
      <c r="F962" s="89">
        <v>238</v>
      </c>
      <c r="G962" s="127">
        <v>0.92640692640692646</v>
      </c>
      <c r="H962" s="127">
        <v>0</v>
      </c>
      <c r="I962" s="127"/>
      <c r="J962" s="191">
        <v>2294</v>
      </c>
      <c r="K962" s="89"/>
      <c r="L962" s="89"/>
      <c r="M962" s="89"/>
    </row>
    <row r="963" spans="1:13" x14ac:dyDescent="0.25">
      <c r="A963" s="191">
        <v>2296</v>
      </c>
      <c r="B963" s="89" t="s">
        <v>1288</v>
      </c>
      <c r="C963" s="89" t="s">
        <v>1277</v>
      </c>
      <c r="D963" s="89" t="s">
        <v>1209</v>
      </c>
      <c r="E963" s="89" t="s">
        <v>336</v>
      </c>
      <c r="F963" s="89">
        <v>151</v>
      </c>
      <c r="G963" s="127">
        <v>0.83064516129032262</v>
      </c>
      <c r="H963" s="127">
        <v>0</v>
      </c>
      <c r="I963" s="127"/>
      <c r="J963" s="191">
        <v>2296</v>
      </c>
      <c r="K963" s="89"/>
      <c r="L963" s="89"/>
      <c r="M963" s="89"/>
    </row>
    <row r="964" spans="1:13" x14ac:dyDescent="0.25">
      <c r="A964" s="191">
        <v>2297</v>
      </c>
      <c r="B964" s="89" t="s">
        <v>1289</v>
      </c>
      <c r="C964" s="89" t="s">
        <v>1277</v>
      </c>
      <c r="D964" s="89" t="s">
        <v>1209</v>
      </c>
      <c r="E964" s="89" t="s">
        <v>336</v>
      </c>
      <c r="F964" s="89">
        <v>108</v>
      </c>
      <c r="G964" s="127">
        <v>0.93269230769230771</v>
      </c>
      <c r="H964" s="127">
        <v>0</v>
      </c>
      <c r="I964" s="127"/>
      <c r="J964" s="191">
        <v>2297</v>
      </c>
      <c r="K964" s="89"/>
      <c r="L964" s="89"/>
      <c r="M964" s="89"/>
    </row>
    <row r="965" spans="1:13" x14ac:dyDescent="0.25">
      <c r="A965" s="191">
        <v>2299</v>
      </c>
      <c r="B965" s="89" t="s">
        <v>1290</v>
      </c>
      <c r="C965" s="89" t="s">
        <v>1277</v>
      </c>
      <c r="D965" s="89" t="s">
        <v>1209</v>
      </c>
      <c r="E965" s="89" t="s">
        <v>336</v>
      </c>
      <c r="F965" s="89">
        <v>86</v>
      </c>
      <c r="G965" s="127">
        <v>0.93846153846153846</v>
      </c>
      <c r="H965" s="127">
        <v>0</v>
      </c>
      <c r="I965" s="127"/>
      <c r="J965" s="191">
        <v>2299</v>
      </c>
      <c r="K965" s="89"/>
      <c r="L965" s="89"/>
      <c r="M965" s="89"/>
    </row>
    <row r="966" spans="1:13" x14ac:dyDescent="0.25">
      <c r="A966" s="191">
        <v>2300</v>
      </c>
      <c r="B966" s="89" t="s">
        <v>1291</v>
      </c>
      <c r="C966" s="89" t="s">
        <v>1277</v>
      </c>
      <c r="D966" s="89" t="s">
        <v>1209</v>
      </c>
      <c r="E966" s="89" t="s">
        <v>336</v>
      </c>
      <c r="F966" s="89">
        <v>275</v>
      </c>
      <c r="G966" s="127">
        <v>0.91534391534391535</v>
      </c>
      <c r="H966" s="127">
        <v>0</v>
      </c>
      <c r="I966" s="127"/>
      <c r="J966" s="191">
        <v>2300</v>
      </c>
      <c r="K966" s="89"/>
      <c r="L966" s="89"/>
      <c r="M966" s="89"/>
    </row>
    <row r="967" spans="1:13" x14ac:dyDescent="0.25">
      <c r="A967" s="191">
        <v>2301</v>
      </c>
      <c r="B967" s="89" t="s">
        <v>1292</v>
      </c>
      <c r="C967" s="89" t="s">
        <v>1277</v>
      </c>
      <c r="D967" s="89" t="s">
        <v>1209</v>
      </c>
      <c r="E967" s="89" t="s">
        <v>336</v>
      </c>
      <c r="F967" s="89">
        <v>217</v>
      </c>
      <c r="G967" s="127">
        <v>0.8571428571428571</v>
      </c>
      <c r="H967" s="127">
        <v>0</v>
      </c>
      <c r="I967" s="127"/>
      <c r="J967" s="191">
        <v>2301</v>
      </c>
      <c r="K967" s="89"/>
      <c r="L967" s="89"/>
      <c r="M967" s="89"/>
    </row>
    <row r="968" spans="1:13" x14ac:dyDescent="0.25">
      <c r="A968" s="191">
        <v>2302</v>
      </c>
      <c r="B968" s="89" t="s">
        <v>1293</v>
      </c>
      <c r="C968" s="89" t="s">
        <v>1277</v>
      </c>
      <c r="D968" s="89" t="s">
        <v>1209</v>
      </c>
      <c r="E968" s="89" t="s">
        <v>336</v>
      </c>
      <c r="F968" s="89">
        <v>197</v>
      </c>
      <c r="G968" s="127">
        <v>0.91095890410958902</v>
      </c>
      <c r="H968" s="127">
        <v>0</v>
      </c>
      <c r="I968" s="127"/>
      <c r="J968" s="191">
        <v>2302</v>
      </c>
      <c r="K968" s="89"/>
      <c r="L968" s="89"/>
      <c r="M968" s="89"/>
    </row>
    <row r="969" spans="1:13" x14ac:dyDescent="0.25">
      <c r="A969" s="191">
        <v>2304</v>
      </c>
      <c r="B969" s="89" t="s">
        <v>1294</v>
      </c>
      <c r="C969" s="89" t="s">
        <v>1277</v>
      </c>
      <c r="D969" s="89" t="s">
        <v>1209</v>
      </c>
      <c r="E969" s="89" t="s">
        <v>336</v>
      </c>
      <c r="F969" s="89">
        <v>84</v>
      </c>
      <c r="G969" s="127">
        <v>0.8214285714285714</v>
      </c>
      <c r="H969" s="127">
        <v>0</v>
      </c>
      <c r="I969" s="127"/>
      <c r="J969" s="191">
        <v>2304</v>
      </c>
      <c r="K969" s="89"/>
      <c r="L969" s="89"/>
      <c r="M969" s="89"/>
    </row>
    <row r="970" spans="1:13" x14ac:dyDescent="0.25">
      <c r="A970" s="191">
        <v>2307</v>
      </c>
      <c r="B970" s="89" t="s">
        <v>1295</v>
      </c>
      <c r="C970" s="89" t="s">
        <v>1277</v>
      </c>
      <c r="D970" s="89" t="s">
        <v>1209</v>
      </c>
      <c r="E970" s="89" t="s">
        <v>336</v>
      </c>
      <c r="F970" s="89">
        <v>71</v>
      </c>
      <c r="G970" s="127">
        <v>0.92452830188679247</v>
      </c>
      <c r="H970" s="127">
        <v>0</v>
      </c>
      <c r="I970" s="127"/>
      <c r="J970" s="191">
        <v>2307</v>
      </c>
      <c r="K970" s="89"/>
      <c r="L970" s="89"/>
      <c r="M970" s="89"/>
    </row>
    <row r="971" spans="1:13" x14ac:dyDescent="0.25">
      <c r="A971" s="191">
        <v>2310</v>
      </c>
      <c r="B971" s="89" t="s">
        <v>1296</v>
      </c>
      <c r="C971" s="89" t="s">
        <v>1297</v>
      </c>
      <c r="D971" s="89" t="s">
        <v>1209</v>
      </c>
      <c r="E971" s="89" t="s">
        <v>336</v>
      </c>
      <c r="F971" s="89">
        <v>367</v>
      </c>
      <c r="G971" s="127">
        <v>0.93975903614457834</v>
      </c>
      <c r="H971" s="127">
        <v>0</v>
      </c>
      <c r="I971" s="127"/>
      <c r="J971" s="191">
        <v>2310</v>
      </c>
      <c r="K971" s="89"/>
      <c r="L971" s="89"/>
      <c r="M971" s="89"/>
    </row>
    <row r="972" spans="1:13" x14ac:dyDescent="0.25">
      <c r="A972" s="191">
        <v>2311</v>
      </c>
      <c r="B972" s="89" t="s">
        <v>1298</v>
      </c>
      <c r="C972" s="89" t="s">
        <v>1297</v>
      </c>
      <c r="D972" s="89" t="s">
        <v>1209</v>
      </c>
      <c r="E972" s="89" t="s">
        <v>336</v>
      </c>
      <c r="F972" s="89">
        <v>263</v>
      </c>
      <c r="G972" s="127">
        <v>0.93832599118942728</v>
      </c>
      <c r="H972" s="127">
        <v>0</v>
      </c>
      <c r="I972" s="127"/>
      <c r="J972" s="191">
        <v>2311</v>
      </c>
      <c r="K972" s="89"/>
      <c r="L972" s="89"/>
      <c r="M972" s="89"/>
    </row>
    <row r="973" spans="1:13" x14ac:dyDescent="0.25">
      <c r="A973" s="191">
        <v>2312</v>
      </c>
      <c r="B973" s="89" t="s">
        <v>1299</v>
      </c>
      <c r="C973" s="89" t="s">
        <v>1297</v>
      </c>
      <c r="D973" s="89" t="s">
        <v>1209</v>
      </c>
      <c r="E973" s="89" t="s">
        <v>336</v>
      </c>
      <c r="F973" s="89">
        <v>228</v>
      </c>
      <c r="G973" s="127">
        <v>0.90575916230366493</v>
      </c>
      <c r="H973" s="127">
        <v>0</v>
      </c>
      <c r="I973" s="127"/>
      <c r="J973" s="191">
        <v>2312</v>
      </c>
      <c r="K973" s="89"/>
      <c r="L973" s="89"/>
      <c r="M973" s="89"/>
    </row>
    <row r="974" spans="1:13" x14ac:dyDescent="0.25">
      <c r="A974" s="191">
        <v>2313</v>
      </c>
      <c r="B974" s="89" t="s">
        <v>1300</v>
      </c>
      <c r="C974" s="89" t="s">
        <v>1297</v>
      </c>
      <c r="D974" s="89" t="s">
        <v>1209</v>
      </c>
      <c r="E974" s="89" t="s">
        <v>336</v>
      </c>
      <c r="F974" s="89">
        <v>249</v>
      </c>
      <c r="G974" s="127">
        <v>0.9455445544554455</v>
      </c>
      <c r="H974" s="127">
        <v>0</v>
      </c>
      <c r="I974" s="127"/>
      <c r="J974" s="191">
        <v>2313</v>
      </c>
      <c r="K974" s="89"/>
      <c r="L974" s="89"/>
      <c r="M974" s="89"/>
    </row>
    <row r="975" spans="1:13" x14ac:dyDescent="0.25">
      <c r="A975" s="191">
        <v>2314</v>
      </c>
      <c r="B975" s="89" t="s">
        <v>1301</v>
      </c>
      <c r="C975" s="89" t="s">
        <v>1297</v>
      </c>
      <c r="D975" s="89" t="s">
        <v>1209</v>
      </c>
      <c r="E975" s="89" t="s">
        <v>336</v>
      </c>
      <c r="F975" s="89">
        <v>109</v>
      </c>
      <c r="G975" s="127">
        <v>0.87209302325581395</v>
      </c>
      <c r="H975" s="127">
        <v>0</v>
      </c>
      <c r="I975" s="127"/>
      <c r="J975" s="191">
        <v>2314</v>
      </c>
      <c r="K975" s="89"/>
      <c r="L975" s="89"/>
      <c r="M975" s="89"/>
    </row>
    <row r="976" spans="1:13" x14ac:dyDescent="0.25">
      <c r="A976" s="191">
        <v>2319</v>
      </c>
      <c r="B976" s="89" t="s">
        <v>1302</v>
      </c>
      <c r="C976" s="89" t="s">
        <v>1303</v>
      </c>
      <c r="D976" s="89" t="s">
        <v>1209</v>
      </c>
      <c r="E976" s="89" t="s">
        <v>336</v>
      </c>
      <c r="F976" s="89">
        <v>647</v>
      </c>
      <c r="G976" s="127">
        <v>0.9151943462897526</v>
      </c>
      <c r="H976" s="127">
        <v>0</v>
      </c>
      <c r="I976" s="127"/>
      <c r="J976" s="191">
        <v>2319</v>
      </c>
      <c r="K976" s="89"/>
      <c r="L976" s="89"/>
      <c r="M976" s="89"/>
    </row>
    <row r="977" spans="1:13" x14ac:dyDescent="0.25">
      <c r="A977" s="191">
        <v>2320</v>
      </c>
      <c r="B977" s="89" t="s">
        <v>1304</v>
      </c>
      <c r="C977" s="89" t="s">
        <v>1303</v>
      </c>
      <c r="D977" s="89" t="s">
        <v>1209</v>
      </c>
      <c r="E977" s="89" t="s">
        <v>336</v>
      </c>
      <c r="F977" s="89">
        <v>221</v>
      </c>
      <c r="G977" s="127">
        <v>0.85542168674698793</v>
      </c>
      <c r="H977" s="127">
        <v>0</v>
      </c>
      <c r="I977" s="127"/>
      <c r="J977" s="191">
        <v>2320</v>
      </c>
      <c r="K977" s="89"/>
      <c r="L977" s="89"/>
      <c r="M977" s="89"/>
    </row>
    <row r="978" spans="1:13" x14ac:dyDescent="0.25">
      <c r="A978" s="191">
        <v>2321</v>
      </c>
      <c r="B978" s="89" t="s">
        <v>1305</v>
      </c>
      <c r="C978" s="89" t="s">
        <v>1303</v>
      </c>
      <c r="D978" s="89" t="s">
        <v>1209</v>
      </c>
      <c r="E978" s="89" t="s">
        <v>336</v>
      </c>
      <c r="F978" s="89">
        <v>147</v>
      </c>
      <c r="G978" s="127">
        <v>0.92500000000000004</v>
      </c>
      <c r="H978" s="127">
        <v>0</v>
      </c>
      <c r="I978" s="127"/>
      <c r="J978" s="191">
        <v>2321</v>
      </c>
      <c r="K978" s="89"/>
      <c r="L978" s="89"/>
      <c r="M978" s="89"/>
    </row>
    <row r="979" spans="1:13" x14ac:dyDescent="0.25">
      <c r="A979" s="191">
        <v>2322</v>
      </c>
      <c r="B979" s="89" t="s">
        <v>1306</v>
      </c>
      <c r="C979" s="89" t="s">
        <v>1307</v>
      </c>
      <c r="D979" s="89" t="s">
        <v>1209</v>
      </c>
      <c r="E979" s="89" t="s">
        <v>328</v>
      </c>
      <c r="F979" s="89">
        <v>21</v>
      </c>
      <c r="G979" s="127">
        <v>1</v>
      </c>
      <c r="H979" s="127">
        <v>0</v>
      </c>
      <c r="I979" s="127"/>
      <c r="J979" s="191">
        <v>2322</v>
      </c>
      <c r="K979" s="89"/>
      <c r="L979" s="89"/>
      <c r="M979" s="89"/>
    </row>
    <row r="980" spans="1:13" x14ac:dyDescent="0.25">
      <c r="A980" s="191">
        <v>2324</v>
      </c>
      <c r="B980" s="89" t="s">
        <v>1308</v>
      </c>
      <c r="C980" s="89" t="s">
        <v>1303</v>
      </c>
      <c r="D980" s="89" t="s">
        <v>1209</v>
      </c>
      <c r="E980" s="89" t="s">
        <v>336</v>
      </c>
      <c r="F980" s="89">
        <v>241</v>
      </c>
      <c r="G980" s="127">
        <v>0.94736842105263153</v>
      </c>
      <c r="H980" s="127">
        <v>0</v>
      </c>
      <c r="I980" s="127"/>
      <c r="J980" s="191">
        <v>2324</v>
      </c>
      <c r="K980" s="89"/>
      <c r="L980" s="89"/>
      <c r="M980" s="89"/>
    </row>
    <row r="981" spans="1:13" x14ac:dyDescent="0.25">
      <c r="A981" s="191">
        <v>2325</v>
      </c>
      <c r="B981" s="89" t="s">
        <v>1309</v>
      </c>
      <c r="C981" s="89" t="s">
        <v>1303</v>
      </c>
      <c r="D981" s="89" t="s">
        <v>1209</v>
      </c>
      <c r="E981" s="89" t="s">
        <v>336</v>
      </c>
      <c r="F981" s="89">
        <v>155</v>
      </c>
      <c r="G981" s="127">
        <v>0.88095238095238093</v>
      </c>
      <c r="H981" s="127">
        <v>0</v>
      </c>
      <c r="I981" s="127"/>
      <c r="J981" s="191">
        <v>2325</v>
      </c>
      <c r="K981" s="89"/>
      <c r="L981" s="89"/>
      <c r="M981" s="89"/>
    </row>
    <row r="982" spans="1:13" x14ac:dyDescent="0.25">
      <c r="A982" s="191">
        <v>2327</v>
      </c>
      <c r="B982" s="89" t="s">
        <v>1310</v>
      </c>
      <c r="C982" s="89" t="s">
        <v>1303</v>
      </c>
      <c r="D982" s="89" t="s">
        <v>1209</v>
      </c>
      <c r="E982" s="89" t="s">
        <v>336</v>
      </c>
      <c r="F982" s="89">
        <v>31</v>
      </c>
      <c r="G982" s="127">
        <v>0</v>
      </c>
      <c r="H982" s="127">
        <v>0</v>
      </c>
      <c r="I982" s="128">
        <v>0.88787295476419636</v>
      </c>
      <c r="J982" s="191">
        <v>2327</v>
      </c>
      <c r="K982" s="89"/>
      <c r="L982" s="89"/>
      <c r="M982" s="89"/>
    </row>
    <row r="983" spans="1:13" x14ac:dyDescent="0.25">
      <c r="A983" s="191">
        <v>2328</v>
      </c>
      <c r="B983" s="89" t="s">
        <v>1311</v>
      </c>
      <c r="C983" s="89" t="s">
        <v>1307</v>
      </c>
      <c r="D983" s="89" t="s">
        <v>1209</v>
      </c>
      <c r="E983" s="89" t="s">
        <v>328</v>
      </c>
      <c r="F983" s="89">
        <v>83</v>
      </c>
      <c r="G983" s="127">
        <v>0</v>
      </c>
      <c r="H983" s="127">
        <v>0</v>
      </c>
      <c r="I983" s="128">
        <v>0.83230510375771172</v>
      </c>
      <c r="J983" s="191">
        <v>2328</v>
      </c>
      <c r="K983" s="89"/>
      <c r="L983" s="89"/>
      <c r="M983" s="89"/>
    </row>
    <row r="984" spans="1:13" x14ac:dyDescent="0.25">
      <c r="A984" s="191">
        <v>2329</v>
      </c>
      <c r="B984" s="89" t="s">
        <v>1312</v>
      </c>
      <c r="C984" s="89" t="s">
        <v>1307</v>
      </c>
      <c r="D984" s="89" t="s">
        <v>1209</v>
      </c>
      <c r="E984" s="89" t="s">
        <v>328</v>
      </c>
      <c r="F984" s="129">
        <v>1469</v>
      </c>
      <c r="G984" s="127">
        <v>0.90303030303030307</v>
      </c>
      <c r="H984" s="127">
        <v>0</v>
      </c>
      <c r="I984" s="127"/>
      <c r="J984" s="191">
        <v>2329</v>
      </c>
      <c r="K984" s="89"/>
      <c r="L984" s="89"/>
      <c r="M984" s="89"/>
    </row>
    <row r="985" spans="1:13" x14ac:dyDescent="0.25">
      <c r="A985" s="191">
        <v>2330</v>
      </c>
      <c r="B985" s="89" t="s">
        <v>1313</v>
      </c>
      <c r="C985" s="89" t="s">
        <v>1307</v>
      </c>
      <c r="D985" s="89" t="s">
        <v>1209</v>
      </c>
      <c r="E985" s="89" t="s">
        <v>328</v>
      </c>
      <c r="F985" s="89">
        <v>915</v>
      </c>
      <c r="G985" s="127">
        <v>0.90671641791044777</v>
      </c>
      <c r="H985" s="127">
        <v>0</v>
      </c>
      <c r="I985" s="127"/>
      <c r="J985" s="191">
        <v>2330</v>
      </c>
      <c r="K985" s="89"/>
      <c r="L985" s="89"/>
      <c r="M985" s="89"/>
    </row>
    <row r="986" spans="1:13" x14ac:dyDescent="0.25">
      <c r="A986" s="191">
        <v>2331</v>
      </c>
      <c r="B986" s="89" t="s">
        <v>1314</v>
      </c>
      <c r="C986" s="89" t="s">
        <v>1307</v>
      </c>
      <c r="D986" s="89" t="s">
        <v>1209</v>
      </c>
      <c r="E986" s="89" t="s">
        <v>328</v>
      </c>
      <c r="F986" s="89">
        <v>67</v>
      </c>
      <c r="G986" s="127">
        <v>0.97435897435897434</v>
      </c>
      <c r="H986" s="127">
        <v>0</v>
      </c>
      <c r="I986" s="127"/>
      <c r="J986" s="191">
        <v>2331</v>
      </c>
      <c r="K986" s="89"/>
      <c r="L986" s="89"/>
      <c r="M986" s="89"/>
    </row>
    <row r="987" spans="1:13" x14ac:dyDescent="0.25">
      <c r="A987" s="191">
        <v>2333</v>
      </c>
      <c r="B987" s="89" t="s">
        <v>1315</v>
      </c>
      <c r="C987" s="89" t="s">
        <v>1307</v>
      </c>
      <c r="D987" s="89" t="s">
        <v>1209</v>
      </c>
      <c r="E987" s="89" t="s">
        <v>328</v>
      </c>
      <c r="F987" s="89">
        <v>147</v>
      </c>
      <c r="G987" s="127">
        <v>0.95901639344262291</v>
      </c>
      <c r="H987" s="127">
        <v>0</v>
      </c>
      <c r="I987" s="127"/>
      <c r="J987" s="191">
        <v>2333</v>
      </c>
      <c r="K987" s="89"/>
      <c r="L987" s="89"/>
      <c r="M987" s="89"/>
    </row>
    <row r="988" spans="1:13" x14ac:dyDescent="0.25">
      <c r="A988" s="191">
        <v>2334</v>
      </c>
      <c r="B988" s="89" t="s">
        <v>1316</v>
      </c>
      <c r="C988" s="89" t="s">
        <v>1307</v>
      </c>
      <c r="D988" s="89" t="s">
        <v>1209</v>
      </c>
      <c r="E988" s="89" t="s">
        <v>328</v>
      </c>
      <c r="F988" s="89">
        <v>200</v>
      </c>
      <c r="G988" s="127">
        <v>0.95721925133689845</v>
      </c>
      <c r="H988" s="127">
        <v>0</v>
      </c>
      <c r="I988" s="127"/>
      <c r="J988" s="191">
        <v>2334</v>
      </c>
      <c r="K988" s="89"/>
      <c r="L988" s="89"/>
      <c r="M988" s="89"/>
    </row>
    <row r="989" spans="1:13" x14ac:dyDescent="0.25">
      <c r="A989" s="191">
        <v>2335</v>
      </c>
      <c r="B989" s="89" t="s">
        <v>1317</v>
      </c>
      <c r="C989" s="89" t="s">
        <v>1307</v>
      </c>
      <c r="D989" s="89" t="s">
        <v>1209</v>
      </c>
      <c r="E989" s="89" t="s">
        <v>328</v>
      </c>
      <c r="F989" s="89">
        <v>70</v>
      </c>
      <c r="G989" s="127">
        <v>0.96296296296296291</v>
      </c>
      <c r="H989" s="127">
        <v>0</v>
      </c>
      <c r="I989" s="127"/>
      <c r="J989" s="191">
        <v>2335</v>
      </c>
      <c r="K989" s="89"/>
      <c r="L989" s="89"/>
      <c r="M989" s="89"/>
    </row>
    <row r="990" spans="1:13" x14ac:dyDescent="0.25">
      <c r="A990" s="191">
        <v>2336</v>
      </c>
      <c r="B990" s="89" t="s">
        <v>1318</v>
      </c>
      <c r="C990" s="89" t="s">
        <v>1307</v>
      </c>
      <c r="D990" s="89" t="s">
        <v>1209</v>
      </c>
      <c r="E990" s="89" t="s">
        <v>328</v>
      </c>
      <c r="F990" s="89">
        <v>154</v>
      </c>
      <c r="G990" s="127">
        <v>0.9296875</v>
      </c>
      <c r="H990" s="127">
        <v>0</v>
      </c>
      <c r="I990" s="127"/>
      <c r="J990" s="191">
        <v>2336</v>
      </c>
      <c r="K990" s="89"/>
      <c r="L990" s="89"/>
      <c r="M990" s="89"/>
    </row>
    <row r="991" spans="1:13" x14ac:dyDescent="0.25">
      <c r="A991" s="191">
        <v>2338</v>
      </c>
      <c r="B991" s="89" t="s">
        <v>1319</v>
      </c>
      <c r="C991" s="89" t="s">
        <v>1307</v>
      </c>
      <c r="D991" s="89" t="s">
        <v>1209</v>
      </c>
      <c r="E991" s="89" t="s">
        <v>328</v>
      </c>
      <c r="F991" s="89">
        <v>156</v>
      </c>
      <c r="G991" s="127">
        <v>0.97115384615384615</v>
      </c>
      <c r="H991" s="127">
        <v>0</v>
      </c>
      <c r="I991" s="127"/>
      <c r="J991" s="191">
        <v>2338</v>
      </c>
      <c r="K991" s="89"/>
      <c r="L991" s="89"/>
      <c r="M991" s="89"/>
    </row>
    <row r="992" spans="1:13" x14ac:dyDescent="0.25">
      <c r="A992" s="191">
        <v>2339</v>
      </c>
      <c r="B992" s="89" t="s">
        <v>1320</v>
      </c>
      <c r="C992" s="89" t="s">
        <v>1307</v>
      </c>
      <c r="D992" s="89" t="s">
        <v>1209</v>
      </c>
      <c r="E992" s="89" t="s">
        <v>328</v>
      </c>
      <c r="F992" s="89">
        <v>523</v>
      </c>
      <c r="G992" s="127">
        <v>0.92207792207792205</v>
      </c>
      <c r="H992" s="127">
        <v>0</v>
      </c>
      <c r="I992" s="127"/>
      <c r="J992" s="191">
        <v>2339</v>
      </c>
      <c r="K992" s="89"/>
      <c r="L992" s="89"/>
      <c r="M992" s="89"/>
    </row>
    <row r="993" spans="1:13" x14ac:dyDescent="0.25">
      <c r="A993" s="191">
        <v>2343</v>
      </c>
      <c r="B993" s="89" t="s">
        <v>1321</v>
      </c>
      <c r="C993" s="89" t="s">
        <v>1307</v>
      </c>
      <c r="D993" s="89" t="s">
        <v>1209</v>
      </c>
      <c r="E993" s="89" t="s">
        <v>328</v>
      </c>
      <c r="F993" s="89">
        <v>64</v>
      </c>
      <c r="G993" s="127">
        <v>0.97619047619047616</v>
      </c>
      <c r="H993" s="127">
        <v>0</v>
      </c>
      <c r="I993" s="127"/>
      <c r="J993" s="191">
        <v>2343</v>
      </c>
      <c r="K993" s="89"/>
      <c r="L993" s="89"/>
      <c r="M993" s="89"/>
    </row>
    <row r="994" spans="1:13" x14ac:dyDescent="0.25">
      <c r="A994" s="191">
        <v>2347</v>
      </c>
      <c r="B994" s="89" t="s">
        <v>1322</v>
      </c>
      <c r="C994" s="89" t="s">
        <v>1307</v>
      </c>
      <c r="D994" s="89" t="s">
        <v>1209</v>
      </c>
      <c r="E994" s="89" t="s">
        <v>328</v>
      </c>
      <c r="F994" s="89">
        <v>130</v>
      </c>
      <c r="G994" s="127">
        <v>0.95161290322580649</v>
      </c>
      <c r="H994" s="127">
        <v>0</v>
      </c>
      <c r="I994" s="127"/>
      <c r="J994" s="191">
        <v>2347</v>
      </c>
      <c r="K994" s="89"/>
      <c r="L994" s="89"/>
      <c r="M994" s="89"/>
    </row>
    <row r="995" spans="1:13" x14ac:dyDescent="0.25">
      <c r="A995" s="191">
        <v>2348</v>
      </c>
      <c r="B995" s="89" t="s">
        <v>1323</v>
      </c>
      <c r="C995" s="89" t="s">
        <v>1307</v>
      </c>
      <c r="D995" s="89" t="s">
        <v>1209</v>
      </c>
      <c r="E995" s="89" t="s">
        <v>328</v>
      </c>
      <c r="F995" s="89">
        <v>177</v>
      </c>
      <c r="G995" s="127">
        <v>0.90277777777777779</v>
      </c>
      <c r="H995" s="127">
        <v>0</v>
      </c>
      <c r="I995" s="127"/>
      <c r="J995" s="191">
        <v>2348</v>
      </c>
      <c r="K995" s="89"/>
      <c r="L995" s="89"/>
      <c r="M995" s="89"/>
    </row>
    <row r="996" spans="1:13" x14ac:dyDescent="0.25">
      <c r="A996" s="191">
        <v>2352</v>
      </c>
      <c r="B996" s="89" t="s">
        <v>1324</v>
      </c>
      <c r="C996" s="89" t="s">
        <v>1307</v>
      </c>
      <c r="D996" s="89" t="s">
        <v>1209</v>
      </c>
      <c r="E996" s="89" t="s">
        <v>328</v>
      </c>
      <c r="F996" s="89">
        <v>17</v>
      </c>
      <c r="G996" s="127">
        <v>0</v>
      </c>
      <c r="H996" s="127">
        <v>0</v>
      </c>
      <c r="I996" s="128">
        <v>0.83230510375771172</v>
      </c>
      <c r="J996" s="191">
        <v>2352</v>
      </c>
      <c r="K996" s="89"/>
      <c r="L996" s="89"/>
      <c r="M996" s="89"/>
    </row>
    <row r="997" spans="1:13" x14ac:dyDescent="0.25">
      <c r="A997" s="191">
        <v>2359</v>
      </c>
      <c r="B997" s="89" t="s">
        <v>1325</v>
      </c>
      <c r="C997" s="89" t="s">
        <v>1326</v>
      </c>
      <c r="D997" s="89" t="s">
        <v>1209</v>
      </c>
      <c r="E997" s="89" t="s">
        <v>336</v>
      </c>
      <c r="F997" s="89">
        <v>211</v>
      </c>
      <c r="G997" s="127">
        <v>0.949438202247191</v>
      </c>
      <c r="H997" s="127">
        <v>0</v>
      </c>
      <c r="I997" s="127"/>
      <c r="J997" s="191">
        <v>2359</v>
      </c>
      <c r="K997" s="89"/>
      <c r="L997" s="89"/>
      <c r="M997" s="89"/>
    </row>
    <row r="998" spans="1:13" x14ac:dyDescent="0.25">
      <c r="A998" s="191">
        <v>2360</v>
      </c>
      <c r="B998" s="89" t="s">
        <v>1327</v>
      </c>
      <c r="C998" s="89" t="s">
        <v>1326</v>
      </c>
      <c r="D998" s="89" t="s">
        <v>1209</v>
      </c>
      <c r="E998" s="89" t="s">
        <v>336</v>
      </c>
      <c r="F998" s="89">
        <v>187</v>
      </c>
      <c r="G998" s="127">
        <v>0.97333333333333338</v>
      </c>
      <c r="H998" s="127">
        <v>0</v>
      </c>
      <c r="I998" s="127"/>
      <c r="J998" s="191">
        <v>2360</v>
      </c>
      <c r="K998" s="89"/>
      <c r="L998" s="89"/>
      <c r="M998" s="89"/>
    </row>
    <row r="999" spans="1:13" x14ac:dyDescent="0.25">
      <c r="A999" s="191">
        <v>2361</v>
      </c>
      <c r="B999" s="89" t="s">
        <v>1328</v>
      </c>
      <c r="C999" s="89" t="s">
        <v>1326</v>
      </c>
      <c r="D999" s="89" t="s">
        <v>1209</v>
      </c>
      <c r="E999" s="89" t="s">
        <v>336</v>
      </c>
      <c r="F999" s="89">
        <v>332</v>
      </c>
      <c r="G999" s="127">
        <v>0.93220338983050843</v>
      </c>
      <c r="H999" s="127">
        <v>0</v>
      </c>
      <c r="I999" s="127"/>
      <c r="J999" s="191">
        <v>2361</v>
      </c>
      <c r="K999" s="89"/>
      <c r="L999" s="89"/>
      <c r="M999" s="89"/>
    </row>
    <row r="1000" spans="1:13" x14ac:dyDescent="0.25">
      <c r="A1000" s="191">
        <v>2362</v>
      </c>
      <c r="B1000" s="89" t="s">
        <v>1329</v>
      </c>
      <c r="C1000" s="89" t="s">
        <v>1326</v>
      </c>
      <c r="D1000" s="89" t="s">
        <v>1209</v>
      </c>
      <c r="E1000" s="89" t="s">
        <v>336</v>
      </c>
      <c r="F1000" s="89">
        <v>238</v>
      </c>
      <c r="G1000" s="127">
        <v>0.88082901554404147</v>
      </c>
      <c r="H1000" s="127">
        <v>0</v>
      </c>
      <c r="I1000" s="127"/>
      <c r="J1000" s="191">
        <v>2362</v>
      </c>
      <c r="K1000" s="89"/>
      <c r="L1000" s="89"/>
      <c r="M1000" s="89"/>
    </row>
    <row r="1001" spans="1:13" x14ac:dyDescent="0.25">
      <c r="A1001" s="191">
        <v>2363</v>
      </c>
      <c r="B1001" s="89" t="s">
        <v>1330</v>
      </c>
      <c r="C1001" s="89" t="s">
        <v>1326</v>
      </c>
      <c r="D1001" s="89" t="s">
        <v>1209</v>
      </c>
      <c r="E1001" s="89" t="s">
        <v>336</v>
      </c>
      <c r="F1001" s="89">
        <v>230</v>
      </c>
      <c r="G1001" s="127">
        <v>0.89880952380952384</v>
      </c>
      <c r="H1001" s="127">
        <v>0</v>
      </c>
      <c r="I1001" s="127"/>
      <c r="J1001" s="191">
        <v>2363</v>
      </c>
      <c r="K1001" s="89"/>
      <c r="L1001" s="89"/>
      <c r="M1001" s="89"/>
    </row>
    <row r="1002" spans="1:13" x14ac:dyDescent="0.25">
      <c r="A1002" s="191">
        <v>2364</v>
      </c>
      <c r="B1002" s="89" t="s">
        <v>1331</v>
      </c>
      <c r="C1002" s="89" t="s">
        <v>1326</v>
      </c>
      <c r="D1002" s="89" t="s">
        <v>1209</v>
      </c>
      <c r="E1002" s="89" t="s">
        <v>336</v>
      </c>
      <c r="F1002" s="89">
        <v>197</v>
      </c>
      <c r="G1002" s="127">
        <v>0.94736842105263153</v>
      </c>
      <c r="H1002" s="127">
        <v>0</v>
      </c>
      <c r="I1002" s="127"/>
      <c r="J1002" s="191">
        <v>2364</v>
      </c>
      <c r="K1002" s="89"/>
      <c r="L1002" s="89"/>
      <c r="M1002" s="89"/>
    </row>
    <row r="1003" spans="1:13" x14ac:dyDescent="0.25">
      <c r="A1003" s="191">
        <v>2365</v>
      </c>
      <c r="B1003" s="89" t="s">
        <v>1332</v>
      </c>
      <c r="C1003" s="89" t="s">
        <v>1326</v>
      </c>
      <c r="D1003" s="89" t="s">
        <v>1209</v>
      </c>
      <c r="E1003" s="89" t="s">
        <v>336</v>
      </c>
      <c r="F1003" s="89">
        <v>277</v>
      </c>
      <c r="G1003" s="127">
        <v>0.92990654205607481</v>
      </c>
      <c r="H1003" s="127">
        <v>0</v>
      </c>
      <c r="I1003" s="127"/>
      <c r="J1003" s="191">
        <v>2365</v>
      </c>
      <c r="K1003" s="89"/>
      <c r="L1003" s="89"/>
      <c r="M1003" s="89"/>
    </row>
    <row r="1004" spans="1:13" x14ac:dyDescent="0.25">
      <c r="A1004" s="191">
        <v>2366</v>
      </c>
      <c r="B1004" s="89" t="s">
        <v>1333</v>
      </c>
      <c r="C1004" s="89" t="s">
        <v>1326</v>
      </c>
      <c r="D1004" s="89" t="s">
        <v>1209</v>
      </c>
      <c r="E1004" s="89" t="s">
        <v>336</v>
      </c>
      <c r="F1004" s="89">
        <v>49</v>
      </c>
      <c r="G1004" s="127">
        <v>0.83870967741935487</v>
      </c>
      <c r="H1004" s="127">
        <v>0</v>
      </c>
      <c r="I1004" s="127"/>
      <c r="J1004" s="191">
        <v>2366</v>
      </c>
      <c r="K1004" s="89"/>
      <c r="L1004" s="89"/>
      <c r="M1004" s="89"/>
    </row>
    <row r="1005" spans="1:13" x14ac:dyDescent="0.25">
      <c r="A1005" s="191">
        <v>2367</v>
      </c>
      <c r="B1005" s="89" t="s">
        <v>1334</v>
      </c>
      <c r="C1005" s="89" t="s">
        <v>1326</v>
      </c>
      <c r="D1005" s="89" t="s">
        <v>1209</v>
      </c>
      <c r="E1005" s="89" t="s">
        <v>336</v>
      </c>
      <c r="F1005" s="89">
        <v>109</v>
      </c>
      <c r="G1005" s="127">
        <v>0.84444444444444444</v>
      </c>
      <c r="H1005" s="127">
        <v>0</v>
      </c>
      <c r="I1005" s="127"/>
      <c r="J1005" s="191">
        <v>2367</v>
      </c>
      <c r="K1005" s="89"/>
      <c r="L1005" s="89"/>
      <c r="M1005" s="89"/>
    </row>
    <row r="1006" spans="1:13" x14ac:dyDescent="0.25">
      <c r="A1006" s="191">
        <v>2372</v>
      </c>
      <c r="B1006" s="89" t="s">
        <v>1335</v>
      </c>
      <c r="C1006" s="89" t="s">
        <v>1326</v>
      </c>
      <c r="D1006" s="89" t="s">
        <v>1209</v>
      </c>
      <c r="E1006" s="89" t="s">
        <v>336</v>
      </c>
      <c r="F1006" s="89">
        <v>32</v>
      </c>
      <c r="G1006" s="127">
        <v>0.88</v>
      </c>
      <c r="H1006" s="127">
        <v>0</v>
      </c>
      <c r="I1006" s="127"/>
      <c r="J1006" s="191">
        <v>2372</v>
      </c>
      <c r="K1006" s="89"/>
      <c r="L1006" s="89"/>
      <c r="M1006" s="89"/>
    </row>
    <row r="1007" spans="1:13" x14ac:dyDescent="0.25">
      <c r="A1007" s="191">
        <v>2373</v>
      </c>
      <c r="B1007" s="89" t="s">
        <v>1336</v>
      </c>
      <c r="C1007" s="89" t="s">
        <v>1326</v>
      </c>
      <c r="D1007" s="89" t="s">
        <v>1209</v>
      </c>
      <c r="E1007" s="89" t="s">
        <v>336</v>
      </c>
      <c r="F1007" s="89">
        <v>63</v>
      </c>
      <c r="G1007" s="127">
        <v>0.85416666666666663</v>
      </c>
      <c r="H1007" s="127">
        <v>0</v>
      </c>
      <c r="I1007" s="127"/>
      <c r="J1007" s="191">
        <v>2373</v>
      </c>
      <c r="K1007" s="89"/>
      <c r="L1007" s="89"/>
      <c r="M1007" s="89"/>
    </row>
    <row r="1008" spans="1:13" x14ac:dyDescent="0.25">
      <c r="A1008" s="191">
        <v>2374</v>
      </c>
      <c r="B1008" s="89" t="s">
        <v>1337</v>
      </c>
      <c r="C1008" s="89" t="s">
        <v>1326</v>
      </c>
      <c r="D1008" s="89" t="s">
        <v>1209</v>
      </c>
      <c r="E1008" s="89" t="s">
        <v>336</v>
      </c>
      <c r="F1008" s="89">
        <v>56</v>
      </c>
      <c r="G1008" s="127">
        <v>0.92</v>
      </c>
      <c r="H1008" s="127">
        <v>0</v>
      </c>
      <c r="I1008" s="127"/>
      <c r="J1008" s="191">
        <v>2374</v>
      </c>
      <c r="K1008" s="89"/>
      <c r="L1008" s="89"/>
      <c r="M1008" s="89"/>
    </row>
    <row r="1009" spans="1:13" x14ac:dyDescent="0.25">
      <c r="A1009" s="191">
        <v>2375</v>
      </c>
      <c r="B1009" s="89" t="s">
        <v>1338</v>
      </c>
      <c r="C1009" s="89" t="s">
        <v>1326</v>
      </c>
      <c r="D1009" s="89" t="s">
        <v>1209</v>
      </c>
      <c r="E1009" s="89" t="s">
        <v>336</v>
      </c>
      <c r="F1009" s="89">
        <v>422</v>
      </c>
      <c r="G1009" s="127">
        <v>0</v>
      </c>
      <c r="H1009" s="127">
        <v>0.94499999999999995</v>
      </c>
      <c r="I1009" s="127"/>
      <c r="J1009" s="191">
        <v>2375</v>
      </c>
      <c r="K1009" s="89"/>
      <c r="L1009" s="89"/>
      <c r="M1009" s="89"/>
    </row>
    <row r="1010" spans="1:13" x14ac:dyDescent="0.25">
      <c r="A1010" s="191">
        <v>2377</v>
      </c>
      <c r="B1010" s="89" t="s">
        <v>1339</v>
      </c>
      <c r="C1010" s="89" t="s">
        <v>1340</v>
      </c>
      <c r="D1010" s="89" t="s">
        <v>1209</v>
      </c>
      <c r="E1010" s="89" t="s">
        <v>336</v>
      </c>
      <c r="F1010" s="89">
        <v>36</v>
      </c>
      <c r="G1010" s="127">
        <v>0</v>
      </c>
      <c r="H1010" s="127">
        <v>0</v>
      </c>
      <c r="I1010" s="128">
        <v>0.88334133461353814</v>
      </c>
      <c r="J1010" s="191">
        <v>2377</v>
      </c>
      <c r="K1010" s="89"/>
      <c r="L1010" s="89"/>
      <c r="M1010" s="89"/>
    </row>
    <row r="1011" spans="1:13" x14ac:dyDescent="0.25">
      <c r="A1011" s="191">
        <v>2378</v>
      </c>
      <c r="B1011" s="89" t="s">
        <v>1341</v>
      </c>
      <c r="C1011" s="89" t="s">
        <v>1340</v>
      </c>
      <c r="D1011" s="89" t="s">
        <v>1209</v>
      </c>
      <c r="E1011" s="89" t="s">
        <v>336</v>
      </c>
      <c r="F1011" s="89">
        <v>381</v>
      </c>
      <c r="G1011" s="127">
        <v>0</v>
      </c>
      <c r="H1011" s="127">
        <v>0.96721311475409832</v>
      </c>
      <c r="I1011" s="127"/>
      <c r="J1011" s="191">
        <v>2378</v>
      </c>
      <c r="K1011" s="89"/>
      <c r="L1011" s="89"/>
      <c r="M1011" s="89"/>
    </row>
    <row r="1012" spans="1:13" x14ac:dyDescent="0.25">
      <c r="A1012" s="191">
        <v>2379</v>
      </c>
      <c r="B1012" s="89" t="s">
        <v>1342</v>
      </c>
      <c r="C1012" s="89" t="s">
        <v>1340</v>
      </c>
      <c r="D1012" s="89" t="s">
        <v>1209</v>
      </c>
      <c r="E1012" s="89" t="s">
        <v>336</v>
      </c>
      <c r="F1012" s="89">
        <v>352</v>
      </c>
      <c r="G1012" s="127">
        <v>0.96527777777777779</v>
      </c>
      <c r="H1012" s="127">
        <v>0</v>
      </c>
      <c r="I1012" s="127"/>
      <c r="J1012" s="191">
        <v>2379</v>
      </c>
      <c r="K1012" s="89"/>
      <c r="L1012" s="89"/>
      <c r="M1012" s="89"/>
    </row>
    <row r="1013" spans="1:13" x14ac:dyDescent="0.25">
      <c r="A1013" s="191">
        <v>2380</v>
      </c>
      <c r="B1013" s="89" t="s">
        <v>1343</v>
      </c>
      <c r="C1013" s="89" t="s">
        <v>1340</v>
      </c>
      <c r="D1013" s="89" t="s">
        <v>1209</v>
      </c>
      <c r="E1013" s="89" t="s">
        <v>336</v>
      </c>
      <c r="F1013" s="89">
        <v>189</v>
      </c>
      <c r="G1013" s="127">
        <v>0.95092024539877296</v>
      </c>
      <c r="H1013" s="127">
        <v>0</v>
      </c>
      <c r="I1013" s="127"/>
      <c r="J1013" s="191">
        <v>2380</v>
      </c>
      <c r="K1013" s="89"/>
      <c r="L1013" s="89"/>
      <c r="M1013" s="89"/>
    </row>
    <row r="1014" spans="1:13" x14ac:dyDescent="0.25">
      <c r="A1014" s="191">
        <v>2381</v>
      </c>
      <c r="B1014" s="89" t="s">
        <v>1344</v>
      </c>
      <c r="C1014" s="89" t="s">
        <v>1340</v>
      </c>
      <c r="D1014" s="89" t="s">
        <v>1209</v>
      </c>
      <c r="E1014" s="89" t="s">
        <v>336</v>
      </c>
      <c r="F1014" s="89">
        <v>166</v>
      </c>
      <c r="G1014" s="127">
        <v>0.952755905511811</v>
      </c>
      <c r="H1014" s="127">
        <v>0</v>
      </c>
      <c r="I1014" s="127"/>
      <c r="J1014" s="191">
        <v>2381</v>
      </c>
      <c r="K1014" s="89"/>
      <c r="L1014" s="89"/>
      <c r="M1014" s="89"/>
    </row>
    <row r="1015" spans="1:13" x14ac:dyDescent="0.25">
      <c r="A1015" s="191">
        <v>2384</v>
      </c>
      <c r="B1015" s="89" t="s">
        <v>1345</v>
      </c>
      <c r="C1015" s="89" t="s">
        <v>1340</v>
      </c>
      <c r="D1015" s="89" t="s">
        <v>1209</v>
      </c>
      <c r="E1015" s="89" t="s">
        <v>336</v>
      </c>
      <c r="F1015" s="89">
        <v>117</v>
      </c>
      <c r="G1015" s="127">
        <v>0.96969696969696972</v>
      </c>
      <c r="H1015" s="127">
        <v>0</v>
      </c>
      <c r="I1015" s="127"/>
      <c r="J1015" s="191">
        <v>2384</v>
      </c>
      <c r="K1015" s="89"/>
      <c r="L1015" s="89"/>
      <c r="M1015" s="89"/>
    </row>
    <row r="1016" spans="1:13" x14ac:dyDescent="0.25">
      <c r="A1016" s="191">
        <v>2387</v>
      </c>
      <c r="B1016" s="89" t="s">
        <v>1346</v>
      </c>
      <c r="C1016" s="89" t="s">
        <v>1347</v>
      </c>
      <c r="D1016" s="89" t="s">
        <v>1209</v>
      </c>
      <c r="E1016" s="89" t="s">
        <v>336</v>
      </c>
      <c r="F1016" s="89">
        <v>246</v>
      </c>
      <c r="G1016" s="127">
        <v>0.9464285714285714</v>
      </c>
      <c r="H1016" s="127">
        <v>0</v>
      </c>
      <c r="I1016" s="127"/>
      <c r="J1016" s="191">
        <v>2387</v>
      </c>
      <c r="K1016" s="89"/>
      <c r="L1016" s="89"/>
      <c r="M1016" s="89"/>
    </row>
    <row r="1017" spans="1:13" x14ac:dyDescent="0.25">
      <c r="A1017" s="191">
        <v>2388</v>
      </c>
      <c r="B1017" s="89" t="s">
        <v>1348</v>
      </c>
      <c r="C1017" s="89" t="s">
        <v>1347</v>
      </c>
      <c r="D1017" s="89" t="s">
        <v>1209</v>
      </c>
      <c r="E1017" s="89" t="s">
        <v>336</v>
      </c>
      <c r="F1017" s="89">
        <v>241</v>
      </c>
      <c r="G1017" s="127">
        <v>0.92079207920792083</v>
      </c>
      <c r="H1017" s="127">
        <v>0</v>
      </c>
      <c r="I1017" s="127"/>
      <c r="J1017" s="191">
        <v>2388</v>
      </c>
      <c r="K1017" s="89"/>
      <c r="L1017" s="89"/>
      <c r="M1017" s="89"/>
    </row>
    <row r="1018" spans="1:13" x14ac:dyDescent="0.25">
      <c r="A1018" s="191">
        <v>2389</v>
      </c>
      <c r="B1018" s="89" t="s">
        <v>1349</v>
      </c>
      <c r="C1018" s="89" t="s">
        <v>1347</v>
      </c>
      <c r="D1018" s="89" t="s">
        <v>1209</v>
      </c>
      <c r="E1018" s="89" t="s">
        <v>336</v>
      </c>
      <c r="F1018" s="89">
        <v>313</v>
      </c>
      <c r="G1018" s="127">
        <v>0.88235294117647056</v>
      </c>
      <c r="H1018" s="127">
        <v>0</v>
      </c>
      <c r="I1018" s="127"/>
      <c r="J1018" s="191">
        <v>2389</v>
      </c>
      <c r="K1018" s="89"/>
      <c r="L1018" s="89"/>
      <c r="M1018" s="89"/>
    </row>
    <row r="1019" spans="1:13" x14ac:dyDescent="0.25">
      <c r="A1019" s="191">
        <v>2390</v>
      </c>
      <c r="B1019" s="89" t="s">
        <v>1350</v>
      </c>
      <c r="C1019" s="89" t="s">
        <v>1347</v>
      </c>
      <c r="D1019" s="89" t="s">
        <v>1209</v>
      </c>
      <c r="E1019" s="89" t="s">
        <v>336</v>
      </c>
      <c r="F1019" s="89">
        <v>161</v>
      </c>
      <c r="G1019" s="127">
        <v>0.92436974789915971</v>
      </c>
      <c r="H1019" s="127">
        <v>0</v>
      </c>
      <c r="I1019" s="127"/>
      <c r="J1019" s="191">
        <v>2390</v>
      </c>
      <c r="K1019" s="89"/>
      <c r="L1019" s="89"/>
      <c r="M1019" s="89"/>
    </row>
    <row r="1020" spans="1:13" x14ac:dyDescent="0.25">
      <c r="A1020" s="191">
        <v>2391</v>
      </c>
      <c r="B1020" s="89" t="s">
        <v>1351</v>
      </c>
      <c r="C1020" s="89" t="s">
        <v>1347</v>
      </c>
      <c r="D1020" s="89" t="s">
        <v>1209</v>
      </c>
      <c r="E1020" s="89" t="s">
        <v>336</v>
      </c>
      <c r="F1020" s="89">
        <v>69</v>
      </c>
      <c r="G1020" s="127">
        <v>0.8392857142857143</v>
      </c>
      <c r="H1020" s="127">
        <v>0</v>
      </c>
      <c r="I1020" s="127"/>
      <c r="J1020" s="191">
        <v>2391</v>
      </c>
      <c r="K1020" s="89"/>
      <c r="L1020" s="89"/>
      <c r="M1020" s="89"/>
    </row>
    <row r="1021" spans="1:13" x14ac:dyDescent="0.25">
      <c r="A1021" s="191">
        <v>2392</v>
      </c>
      <c r="B1021" s="89" t="s">
        <v>1352</v>
      </c>
      <c r="C1021" s="89" t="s">
        <v>1347</v>
      </c>
      <c r="D1021" s="89" t="s">
        <v>1209</v>
      </c>
      <c r="E1021" s="89" t="s">
        <v>336</v>
      </c>
      <c r="F1021" s="89">
        <v>72</v>
      </c>
      <c r="G1021" s="127">
        <v>0.90322580645161288</v>
      </c>
      <c r="H1021" s="127">
        <v>0</v>
      </c>
      <c r="I1021" s="127"/>
      <c r="J1021" s="191">
        <v>2392</v>
      </c>
      <c r="K1021" s="89"/>
      <c r="L1021" s="89"/>
      <c r="M1021" s="89"/>
    </row>
    <row r="1022" spans="1:13" x14ac:dyDescent="0.25">
      <c r="A1022" s="191">
        <v>2393</v>
      </c>
      <c r="B1022" s="89" t="s">
        <v>1353</v>
      </c>
      <c r="C1022" s="89" t="s">
        <v>1347</v>
      </c>
      <c r="D1022" s="89" t="s">
        <v>1209</v>
      </c>
      <c r="E1022" s="89" t="s">
        <v>336</v>
      </c>
      <c r="F1022" s="89">
        <v>65</v>
      </c>
      <c r="G1022" s="127">
        <v>0.94</v>
      </c>
      <c r="H1022" s="127">
        <v>0</v>
      </c>
      <c r="I1022" s="127"/>
      <c r="J1022" s="191">
        <v>2393</v>
      </c>
      <c r="K1022" s="89"/>
      <c r="L1022" s="89"/>
      <c r="M1022" s="89"/>
    </row>
    <row r="1023" spans="1:13" x14ac:dyDescent="0.25">
      <c r="A1023" s="191">
        <v>2394</v>
      </c>
      <c r="B1023" s="89" t="s">
        <v>1354</v>
      </c>
      <c r="C1023" s="89" t="s">
        <v>1347</v>
      </c>
      <c r="D1023" s="89" t="s">
        <v>1209</v>
      </c>
      <c r="E1023" s="89" t="s">
        <v>336</v>
      </c>
      <c r="F1023" s="89">
        <v>47</v>
      </c>
      <c r="G1023" s="127">
        <v>1</v>
      </c>
      <c r="H1023" s="127">
        <v>0</v>
      </c>
      <c r="I1023" s="127"/>
      <c r="J1023" s="191">
        <v>2394</v>
      </c>
      <c r="K1023" s="89"/>
      <c r="L1023" s="89"/>
      <c r="M1023" s="89"/>
    </row>
    <row r="1024" spans="1:13" x14ac:dyDescent="0.25">
      <c r="A1024" s="191">
        <v>2395</v>
      </c>
      <c r="B1024" s="89" t="s">
        <v>1355</v>
      </c>
      <c r="C1024" s="89" t="s">
        <v>1347</v>
      </c>
      <c r="D1024" s="89" t="s">
        <v>1209</v>
      </c>
      <c r="E1024" s="89" t="s">
        <v>336</v>
      </c>
      <c r="F1024" s="89">
        <v>176</v>
      </c>
      <c r="G1024" s="127">
        <v>0.94326241134751776</v>
      </c>
      <c r="H1024" s="127">
        <v>0</v>
      </c>
      <c r="I1024" s="127"/>
      <c r="J1024" s="191">
        <v>2395</v>
      </c>
      <c r="K1024" s="89"/>
      <c r="L1024" s="89"/>
      <c r="M1024" s="89"/>
    </row>
    <row r="1025" spans="1:13" x14ac:dyDescent="0.25">
      <c r="A1025" s="191">
        <v>2396</v>
      </c>
      <c r="B1025" s="89" t="s">
        <v>1356</v>
      </c>
      <c r="C1025" s="89" t="s">
        <v>1347</v>
      </c>
      <c r="D1025" s="89" t="s">
        <v>1209</v>
      </c>
      <c r="E1025" s="89" t="s">
        <v>336</v>
      </c>
      <c r="F1025" s="89">
        <v>31</v>
      </c>
      <c r="G1025" s="127">
        <v>0.9375</v>
      </c>
      <c r="H1025" s="127">
        <v>0</v>
      </c>
      <c r="I1025" s="127"/>
      <c r="J1025" s="191">
        <v>2396</v>
      </c>
      <c r="K1025" s="89"/>
      <c r="L1025" s="89"/>
      <c r="M1025" s="89"/>
    </row>
    <row r="1026" spans="1:13" x14ac:dyDescent="0.25">
      <c r="A1026" s="191">
        <v>2397</v>
      </c>
      <c r="B1026" s="89" t="s">
        <v>1357</v>
      </c>
      <c r="C1026" s="89" t="s">
        <v>1347</v>
      </c>
      <c r="D1026" s="89" t="s">
        <v>1209</v>
      </c>
      <c r="E1026" s="89" t="s">
        <v>336</v>
      </c>
      <c r="F1026" s="89">
        <v>255</v>
      </c>
      <c r="G1026" s="127">
        <v>0.93364928909952605</v>
      </c>
      <c r="H1026" s="127">
        <v>0</v>
      </c>
      <c r="I1026" s="127"/>
      <c r="J1026" s="191">
        <v>2397</v>
      </c>
      <c r="K1026" s="89"/>
      <c r="L1026" s="89"/>
      <c r="M1026" s="89"/>
    </row>
    <row r="1027" spans="1:13" x14ac:dyDescent="0.25">
      <c r="A1027" s="191">
        <v>2398</v>
      </c>
      <c r="B1027" s="89" t="s">
        <v>1358</v>
      </c>
      <c r="C1027" s="89" t="s">
        <v>1347</v>
      </c>
      <c r="D1027" s="89" t="s">
        <v>1209</v>
      </c>
      <c r="E1027" s="89" t="s">
        <v>336</v>
      </c>
      <c r="F1027" s="89">
        <v>162</v>
      </c>
      <c r="G1027" s="127">
        <v>0.95121951219512191</v>
      </c>
      <c r="H1027" s="127">
        <v>0</v>
      </c>
      <c r="I1027" s="127"/>
      <c r="J1027" s="191">
        <v>2398</v>
      </c>
      <c r="K1027" s="89"/>
      <c r="L1027" s="89"/>
      <c r="M1027" s="89"/>
    </row>
    <row r="1028" spans="1:13" x14ac:dyDescent="0.25">
      <c r="A1028" s="191">
        <v>2406</v>
      </c>
      <c r="B1028" s="89" t="s">
        <v>1359</v>
      </c>
      <c r="C1028" s="89" t="s">
        <v>1360</v>
      </c>
      <c r="D1028" s="89" t="s">
        <v>1209</v>
      </c>
      <c r="E1028" s="89" t="s">
        <v>336</v>
      </c>
      <c r="F1028" s="89">
        <v>159</v>
      </c>
      <c r="G1028" s="127">
        <v>0</v>
      </c>
      <c r="H1028" s="127">
        <v>0.94615384615384612</v>
      </c>
      <c r="I1028" s="127"/>
      <c r="J1028" s="191">
        <v>2406</v>
      </c>
      <c r="K1028" s="89"/>
      <c r="L1028" s="89"/>
      <c r="M1028" s="89"/>
    </row>
    <row r="1029" spans="1:13" x14ac:dyDescent="0.25">
      <c r="A1029" s="191">
        <v>2407</v>
      </c>
      <c r="B1029" s="89" t="s">
        <v>1361</v>
      </c>
      <c r="C1029" s="89" t="s">
        <v>1360</v>
      </c>
      <c r="D1029" s="89" t="s">
        <v>1209</v>
      </c>
      <c r="E1029" s="89" t="s">
        <v>336</v>
      </c>
      <c r="F1029" s="89">
        <v>136</v>
      </c>
      <c r="G1029" s="127">
        <v>0.9375</v>
      </c>
      <c r="H1029" s="127">
        <v>0</v>
      </c>
      <c r="I1029" s="127"/>
      <c r="J1029" s="191">
        <v>2407</v>
      </c>
      <c r="K1029" s="89"/>
      <c r="L1029" s="89"/>
      <c r="M1029" s="89"/>
    </row>
    <row r="1030" spans="1:13" x14ac:dyDescent="0.25">
      <c r="A1030" s="191">
        <v>2409</v>
      </c>
      <c r="B1030" s="89" t="s">
        <v>1362</v>
      </c>
      <c r="C1030" s="89" t="s">
        <v>1360</v>
      </c>
      <c r="D1030" s="89" t="s">
        <v>1209</v>
      </c>
      <c r="E1030" s="89" t="s">
        <v>336</v>
      </c>
      <c r="F1030" s="89">
        <v>247</v>
      </c>
      <c r="G1030" s="127">
        <v>0.86956521739130432</v>
      </c>
      <c r="H1030" s="127">
        <v>0</v>
      </c>
      <c r="I1030" s="127"/>
      <c r="J1030" s="191">
        <v>2409</v>
      </c>
      <c r="K1030" s="89"/>
      <c r="L1030" s="89"/>
      <c r="M1030" s="89"/>
    </row>
    <row r="1031" spans="1:13" x14ac:dyDescent="0.25">
      <c r="A1031" s="191">
        <v>2410</v>
      </c>
      <c r="B1031" s="89" t="s">
        <v>1363</v>
      </c>
      <c r="C1031" s="89" t="s">
        <v>1360</v>
      </c>
      <c r="D1031" s="89" t="s">
        <v>1209</v>
      </c>
      <c r="E1031" s="89" t="s">
        <v>336</v>
      </c>
      <c r="F1031" s="89">
        <v>73</v>
      </c>
      <c r="G1031" s="127">
        <v>0.90243902439024393</v>
      </c>
      <c r="H1031" s="127">
        <v>0</v>
      </c>
      <c r="I1031" s="127"/>
      <c r="J1031" s="191">
        <v>2410</v>
      </c>
      <c r="K1031" s="89"/>
      <c r="L1031" s="89"/>
      <c r="M1031" s="89"/>
    </row>
    <row r="1032" spans="1:13" x14ac:dyDescent="0.25">
      <c r="A1032" s="191">
        <v>2411</v>
      </c>
      <c r="B1032" s="89" t="s">
        <v>1364</v>
      </c>
      <c r="C1032" s="89" t="s">
        <v>1365</v>
      </c>
      <c r="D1032" s="89" t="s">
        <v>1209</v>
      </c>
      <c r="E1032" s="89" t="s">
        <v>336</v>
      </c>
      <c r="F1032" s="89">
        <v>576</v>
      </c>
      <c r="G1032" s="127">
        <v>0</v>
      </c>
      <c r="H1032" s="127">
        <v>0.9137254901960784</v>
      </c>
      <c r="I1032" s="127"/>
      <c r="J1032" s="191">
        <v>2411</v>
      </c>
      <c r="K1032" s="89"/>
      <c r="L1032" s="89"/>
      <c r="M1032" s="89"/>
    </row>
    <row r="1033" spans="1:13" x14ac:dyDescent="0.25">
      <c r="A1033" s="191">
        <v>2412</v>
      </c>
      <c r="B1033" s="89" t="s">
        <v>1366</v>
      </c>
      <c r="C1033" s="89" t="s">
        <v>1365</v>
      </c>
      <c r="D1033" s="89" t="s">
        <v>1209</v>
      </c>
      <c r="E1033" s="89" t="s">
        <v>336</v>
      </c>
      <c r="F1033" s="89">
        <v>588</v>
      </c>
      <c r="G1033" s="127">
        <v>0.90674603174603174</v>
      </c>
      <c r="H1033" s="127">
        <v>0</v>
      </c>
      <c r="I1033" s="127"/>
      <c r="J1033" s="191">
        <v>2412</v>
      </c>
      <c r="K1033" s="89"/>
      <c r="L1033" s="89"/>
      <c r="M1033" s="89"/>
    </row>
    <row r="1034" spans="1:13" x14ac:dyDescent="0.25">
      <c r="A1034" s="191">
        <v>2414</v>
      </c>
      <c r="B1034" s="89" t="s">
        <v>1367</v>
      </c>
      <c r="C1034" s="89" t="s">
        <v>1365</v>
      </c>
      <c r="D1034" s="89" t="s">
        <v>1209</v>
      </c>
      <c r="E1034" s="89" t="s">
        <v>336</v>
      </c>
      <c r="F1034" s="89">
        <v>245</v>
      </c>
      <c r="G1034" s="127">
        <v>0.93013100436681218</v>
      </c>
      <c r="H1034" s="127">
        <v>0</v>
      </c>
      <c r="I1034" s="127"/>
      <c r="J1034" s="191">
        <v>2414</v>
      </c>
      <c r="K1034" s="89"/>
      <c r="L1034" s="89"/>
      <c r="M1034" s="89"/>
    </row>
    <row r="1035" spans="1:13" x14ac:dyDescent="0.25">
      <c r="A1035" s="191">
        <v>2415</v>
      </c>
      <c r="B1035" s="89" t="s">
        <v>1368</v>
      </c>
      <c r="C1035" s="89" t="s">
        <v>1365</v>
      </c>
      <c r="D1035" s="89" t="s">
        <v>1209</v>
      </c>
      <c r="E1035" s="89" t="s">
        <v>336</v>
      </c>
      <c r="F1035" s="89">
        <v>328</v>
      </c>
      <c r="G1035" s="127">
        <v>0.88135593220338981</v>
      </c>
      <c r="H1035" s="127">
        <v>0</v>
      </c>
      <c r="I1035" s="127"/>
      <c r="J1035" s="191">
        <v>2415</v>
      </c>
      <c r="K1035" s="89"/>
      <c r="L1035" s="89"/>
      <c r="M1035" s="89"/>
    </row>
    <row r="1036" spans="1:13" x14ac:dyDescent="0.25">
      <c r="A1036" s="191">
        <v>2416</v>
      </c>
      <c r="B1036" s="89" t="s">
        <v>653</v>
      </c>
      <c r="C1036" s="89" t="s">
        <v>1365</v>
      </c>
      <c r="D1036" s="89" t="s">
        <v>1209</v>
      </c>
      <c r="E1036" s="89" t="s">
        <v>336</v>
      </c>
      <c r="F1036" s="89">
        <v>260</v>
      </c>
      <c r="G1036" s="127">
        <v>0.919047619047619</v>
      </c>
      <c r="H1036" s="127">
        <v>0</v>
      </c>
      <c r="I1036" s="127"/>
      <c r="J1036" s="191">
        <v>2416</v>
      </c>
      <c r="K1036" s="89"/>
      <c r="L1036" s="89"/>
      <c r="M1036" s="89"/>
    </row>
    <row r="1037" spans="1:13" x14ac:dyDescent="0.25">
      <c r="A1037" s="191">
        <v>2417</v>
      </c>
      <c r="B1037" s="89" t="s">
        <v>1369</v>
      </c>
      <c r="C1037" s="89" t="s">
        <v>1365</v>
      </c>
      <c r="D1037" s="89" t="s">
        <v>1209</v>
      </c>
      <c r="E1037" s="89" t="s">
        <v>336</v>
      </c>
      <c r="F1037" s="89">
        <v>56</v>
      </c>
      <c r="G1037" s="127">
        <v>0.84615384615384615</v>
      </c>
      <c r="H1037" s="127">
        <v>0</v>
      </c>
      <c r="I1037" s="127"/>
      <c r="J1037" s="191">
        <v>2417</v>
      </c>
      <c r="K1037" s="89"/>
      <c r="L1037" s="89"/>
      <c r="M1037" s="89"/>
    </row>
    <row r="1038" spans="1:13" x14ac:dyDescent="0.25">
      <c r="A1038" s="191">
        <v>2420</v>
      </c>
      <c r="B1038" s="89" t="s">
        <v>1370</v>
      </c>
      <c r="C1038" s="89" t="s">
        <v>1365</v>
      </c>
      <c r="D1038" s="89" t="s">
        <v>1209</v>
      </c>
      <c r="E1038" s="89" t="s">
        <v>336</v>
      </c>
      <c r="F1038" s="89">
        <v>232</v>
      </c>
      <c r="G1038" s="127">
        <v>0.84183673469387754</v>
      </c>
      <c r="H1038" s="127">
        <v>0</v>
      </c>
      <c r="I1038" s="127"/>
      <c r="J1038" s="191">
        <v>2420</v>
      </c>
      <c r="K1038" s="89"/>
      <c r="L1038" s="89"/>
      <c r="M1038" s="89"/>
    </row>
    <row r="1039" spans="1:13" x14ac:dyDescent="0.25">
      <c r="A1039" s="191">
        <v>2422</v>
      </c>
      <c r="B1039" s="89" t="s">
        <v>1371</v>
      </c>
      <c r="C1039" s="89" t="s">
        <v>1372</v>
      </c>
      <c r="D1039" s="89" t="s">
        <v>1209</v>
      </c>
      <c r="E1039" s="89" t="s">
        <v>336</v>
      </c>
      <c r="F1039" s="89">
        <v>887</v>
      </c>
      <c r="G1039" s="127">
        <v>0</v>
      </c>
      <c r="H1039" s="127">
        <v>0.92061281337047352</v>
      </c>
      <c r="I1039" s="127"/>
      <c r="J1039" s="191">
        <v>2422</v>
      </c>
      <c r="K1039" s="89"/>
      <c r="L1039" s="89"/>
      <c r="M1039" s="89"/>
    </row>
    <row r="1040" spans="1:13" x14ac:dyDescent="0.25">
      <c r="A1040" s="191">
        <v>2423</v>
      </c>
      <c r="B1040" s="89" t="s">
        <v>1373</v>
      </c>
      <c r="C1040" s="89" t="s">
        <v>1372</v>
      </c>
      <c r="D1040" s="89" t="s">
        <v>1209</v>
      </c>
      <c r="E1040" s="89" t="s">
        <v>336</v>
      </c>
      <c r="F1040" s="89">
        <v>519</v>
      </c>
      <c r="G1040" s="127">
        <v>0.8904109589041096</v>
      </c>
      <c r="H1040" s="127">
        <v>0</v>
      </c>
      <c r="I1040" s="127"/>
      <c r="J1040" s="191">
        <v>2423</v>
      </c>
      <c r="K1040" s="89"/>
      <c r="L1040" s="89"/>
      <c r="M1040" s="89"/>
    </row>
    <row r="1041" spans="1:13" x14ac:dyDescent="0.25">
      <c r="A1041" s="191">
        <v>2424</v>
      </c>
      <c r="B1041" s="89" t="s">
        <v>1374</v>
      </c>
      <c r="C1041" s="89" t="s">
        <v>1372</v>
      </c>
      <c r="D1041" s="89" t="s">
        <v>1209</v>
      </c>
      <c r="E1041" s="89" t="s">
        <v>336</v>
      </c>
      <c r="F1041" s="89">
        <v>175</v>
      </c>
      <c r="G1041" s="127">
        <v>0.95238095238095233</v>
      </c>
      <c r="H1041" s="127">
        <v>0</v>
      </c>
      <c r="I1041" s="127"/>
      <c r="J1041" s="191">
        <v>2424</v>
      </c>
      <c r="K1041" s="89"/>
      <c r="L1041" s="89"/>
      <c r="M1041" s="89"/>
    </row>
    <row r="1042" spans="1:13" x14ac:dyDescent="0.25">
      <c r="A1042" s="191">
        <v>2425</v>
      </c>
      <c r="B1042" s="89" t="s">
        <v>1375</v>
      </c>
      <c r="C1042" s="89" t="s">
        <v>1372</v>
      </c>
      <c r="D1042" s="89" t="s">
        <v>1209</v>
      </c>
      <c r="E1042" s="89" t="s">
        <v>336</v>
      </c>
      <c r="F1042" s="89">
        <v>212</v>
      </c>
      <c r="G1042" s="127">
        <v>0.94339622641509435</v>
      </c>
      <c r="H1042" s="127">
        <v>0</v>
      </c>
      <c r="I1042" s="127"/>
      <c r="J1042" s="191">
        <v>2425</v>
      </c>
      <c r="K1042" s="89"/>
      <c r="L1042" s="89"/>
      <c r="M1042" s="89"/>
    </row>
    <row r="1043" spans="1:13" x14ac:dyDescent="0.25">
      <c r="A1043" s="191">
        <v>2426</v>
      </c>
      <c r="B1043" s="89" t="s">
        <v>1376</v>
      </c>
      <c r="C1043" s="89" t="s">
        <v>1372</v>
      </c>
      <c r="D1043" s="89" t="s">
        <v>1209</v>
      </c>
      <c r="E1043" s="89" t="s">
        <v>336</v>
      </c>
      <c r="F1043" s="89">
        <v>382</v>
      </c>
      <c r="G1043" s="127">
        <v>0.89542483660130723</v>
      </c>
      <c r="H1043" s="127">
        <v>0</v>
      </c>
      <c r="I1043" s="127"/>
      <c r="J1043" s="191">
        <v>2426</v>
      </c>
      <c r="K1043" s="89"/>
      <c r="L1043" s="89"/>
      <c r="M1043" s="89"/>
    </row>
    <row r="1044" spans="1:13" x14ac:dyDescent="0.25">
      <c r="A1044" s="191">
        <v>2427</v>
      </c>
      <c r="B1044" s="89" t="s">
        <v>1377</v>
      </c>
      <c r="C1044" s="89" t="s">
        <v>1372</v>
      </c>
      <c r="D1044" s="89" t="s">
        <v>1209</v>
      </c>
      <c r="E1044" s="89" t="s">
        <v>336</v>
      </c>
      <c r="F1044" s="89">
        <v>267</v>
      </c>
      <c r="G1044" s="127">
        <v>0.8994413407821229</v>
      </c>
      <c r="H1044" s="127">
        <v>0</v>
      </c>
      <c r="I1044" s="127"/>
      <c r="J1044" s="191">
        <v>2427</v>
      </c>
      <c r="K1044" s="89"/>
      <c r="L1044" s="89"/>
      <c r="M1044" s="89"/>
    </row>
    <row r="1045" spans="1:13" x14ac:dyDescent="0.25">
      <c r="A1045" s="191">
        <v>2428</v>
      </c>
      <c r="B1045" s="89" t="s">
        <v>1378</v>
      </c>
      <c r="C1045" s="89" t="s">
        <v>1372</v>
      </c>
      <c r="D1045" s="89" t="s">
        <v>1209</v>
      </c>
      <c r="E1045" s="89" t="s">
        <v>336</v>
      </c>
      <c r="F1045" s="89">
        <v>312</v>
      </c>
      <c r="G1045" s="127">
        <v>0.90384615384615385</v>
      </c>
      <c r="H1045" s="127">
        <v>0</v>
      </c>
      <c r="I1045" s="127"/>
      <c r="J1045" s="191">
        <v>2428</v>
      </c>
      <c r="K1045" s="89"/>
      <c r="L1045" s="89"/>
      <c r="M1045" s="89"/>
    </row>
    <row r="1046" spans="1:13" x14ac:dyDescent="0.25">
      <c r="A1046" s="191">
        <v>2429</v>
      </c>
      <c r="B1046" s="89" t="s">
        <v>1379</v>
      </c>
      <c r="C1046" s="89" t="s">
        <v>1372</v>
      </c>
      <c r="D1046" s="89" t="s">
        <v>1209</v>
      </c>
      <c r="E1046" s="89" t="s">
        <v>336</v>
      </c>
      <c r="F1046" s="89">
        <v>273</v>
      </c>
      <c r="G1046" s="127">
        <v>0.81081081081081086</v>
      </c>
      <c r="H1046" s="127">
        <v>0</v>
      </c>
      <c r="I1046" s="127"/>
      <c r="J1046" s="191">
        <v>2429</v>
      </c>
      <c r="K1046" s="89"/>
      <c r="L1046" s="89"/>
      <c r="M1046" s="89"/>
    </row>
    <row r="1047" spans="1:13" x14ac:dyDescent="0.25">
      <c r="A1047" s="191">
        <v>2432</v>
      </c>
      <c r="B1047" s="89" t="s">
        <v>1380</v>
      </c>
      <c r="C1047" s="89" t="s">
        <v>1372</v>
      </c>
      <c r="D1047" s="89" t="s">
        <v>1209</v>
      </c>
      <c r="E1047" s="89" t="s">
        <v>336</v>
      </c>
      <c r="F1047" s="89">
        <v>316</v>
      </c>
      <c r="G1047" s="127">
        <v>0.9507575757575758</v>
      </c>
      <c r="H1047" s="127">
        <v>0</v>
      </c>
      <c r="I1047" s="127"/>
      <c r="J1047" s="191">
        <v>2432</v>
      </c>
      <c r="K1047" s="89"/>
      <c r="L1047" s="89"/>
      <c r="M1047" s="89"/>
    </row>
    <row r="1048" spans="1:13" x14ac:dyDescent="0.25">
      <c r="A1048" s="191">
        <v>2436</v>
      </c>
      <c r="B1048" s="89" t="s">
        <v>1381</v>
      </c>
      <c r="C1048" s="89" t="s">
        <v>1372</v>
      </c>
      <c r="D1048" s="89" t="s">
        <v>1209</v>
      </c>
      <c r="E1048" s="89" t="s">
        <v>336</v>
      </c>
      <c r="F1048" s="89">
        <v>38</v>
      </c>
      <c r="G1048" s="127">
        <v>0.94117647058823528</v>
      </c>
      <c r="H1048" s="127">
        <v>0</v>
      </c>
      <c r="I1048" s="127"/>
      <c r="J1048" s="191">
        <v>2436</v>
      </c>
      <c r="K1048" s="89"/>
      <c r="L1048" s="89"/>
      <c r="M1048" s="89"/>
    </row>
    <row r="1049" spans="1:13" x14ac:dyDescent="0.25">
      <c r="A1049" s="191">
        <v>2437</v>
      </c>
      <c r="B1049" s="89" t="s">
        <v>1382</v>
      </c>
      <c r="C1049" s="89" t="s">
        <v>1372</v>
      </c>
      <c r="D1049" s="89" t="s">
        <v>1209</v>
      </c>
      <c r="E1049" s="89" t="s">
        <v>336</v>
      </c>
      <c r="F1049" s="89">
        <v>35</v>
      </c>
      <c r="G1049" s="127">
        <v>0.84210526315789469</v>
      </c>
      <c r="H1049" s="127">
        <v>0</v>
      </c>
      <c r="I1049" s="127"/>
      <c r="J1049" s="191">
        <v>2437</v>
      </c>
      <c r="K1049" s="89"/>
      <c r="L1049" s="89"/>
      <c r="M1049" s="89"/>
    </row>
    <row r="1050" spans="1:13" x14ac:dyDescent="0.25">
      <c r="A1050" s="191">
        <v>2438</v>
      </c>
      <c r="B1050" s="89" t="s">
        <v>1383</v>
      </c>
      <c r="C1050" s="89" t="s">
        <v>1372</v>
      </c>
      <c r="D1050" s="89" t="s">
        <v>1209</v>
      </c>
      <c r="E1050" s="89" t="s">
        <v>336</v>
      </c>
      <c r="F1050" s="89">
        <v>33</v>
      </c>
      <c r="G1050" s="127">
        <v>0.875</v>
      </c>
      <c r="H1050" s="127">
        <v>0</v>
      </c>
      <c r="I1050" s="127"/>
      <c r="J1050" s="191">
        <v>2438</v>
      </c>
      <c r="K1050" s="89"/>
      <c r="L1050" s="89"/>
      <c r="M1050" s="89"/>
    </row>
    <row r="1051" spans="1:13" x14ac:dyDescent="0.25">
      <c r="A1051" s="191">
        <v>2439</v>
      </c>
      <c r="B1051" s="89" t="s">
        <v>1384</v>
      </c>
      <c r="C1051" s="89" t="s">
        <v>1372</v>
      </c>
      <c r="D1051" s="89" t="s">
        <v>1209</v>
      </c>
      <c r="E1051" s="89" t="s">
        <v>336</v>
      </c>
      <c r="F1051" s="89">
        <v>13</v>
      </c>
      <c r="G1051" s="127">
        <v>0.94117647058823528</v>
      </c>
      <c r="H1051" s="127">
        <v>0</v>
      </c>
      <c r="I1051" s="127"/>
      <c r="J1051" s="191">
        <v>2439</v>
      </c>
      <c r="K1051" s="89"/>
      <c r="L1051" s="89"/>
      <c r="M1051" s="89"/>
    </row>
    <row r="1052" spans="1:13" x14ac:dyDescent="0.25">
      <c r="A1052" s="191">
        <v>2442</v>
      </c>
      <c r="B1052" s="89" t="s">
        <v>1385</v>
      </c>
      <c r="C1052" s="89" t="s">
        <v>1386</v>
      </c>
      <c r="D1052" s="89" t="s">
        <v>1209</v>
      </c>
      <c r="E1052" s="89" t="s">
        <v>630</v>
      </c>
      <c r="F1052" s="89">
        <v>602</v>
      </c>
      <c r="G1052" s="127">
        <v>0</v>
      </c>
      <c r="H1052" s="127">
        <v>0.96691729323308273</v>
      </c>
      <c r="I1052" s="127"/>
      <c r="J1052" s="191">
        <v>2442</v>
      </c>
      <c r="K1052" s="89"/>
      <c r="L1052" s="89"/>
      <c r="M1052" s="89"/>
    </row>
    <row r="1053" spans="1:13" x14ac:dyDescent="0.25">
      <c r="A1053" s="191">
        <v>2443</v>
      </c>
      <c r="B1053" s="89" t="s">
        <v>1387</v>
      </c>
      <c r="C1053" s="89" t="s">
        <v>1386</v>
      </c>
      <c r="D1053" s="89" t="s">
        <v>1209</v>
      </c>
      <c r="E1053" s="89" t="s">
        <v>630</v>
      </c>
      <c r="F1053" s="89">
        <v>821</v>
      </c>
      <c r="G1053" s="127">
        <v>0</v>
      </c>
      <c r="H1053" s="127">
        <v>0.9352678571428571</v>
      </c>
      <c r="I1053" s="127"/>
      <c r="J1053" s="191">
        <v>2443</v>
      </c>
      <c r="K1053" s="89"/>
      <c r="L1053" s="89"/>
      <c r="M1053" s="89"/>
    </row>
    <row r="1054" spans="1:13" x14ac:dyDescent="0.25">
      <c r="A1054" s="191">
        <v>2444</v>
      </c>
      <c r="B1054" s="89" t="s">
        <v>1388</v>
      </c>
      <c r="C1054" s="89" t="s">
        <v>1386</v>
      </c>
      <c r="D1054" s="89" t="s">
        <v>1209</v>
      </c>
      <c r="E1054" s="89" t="s">
        <v>4871</v>
      </c>
      <c r="F1054" s="89">
        <v>642</v>
      </c>
      <c r="G1054" s="127">
        <v>0</v>
      </c>
      <c r="H1054" s="127">
        <v>0.9261261261261261</v>
      </c>
      <c r="I1054" s="127"/>
      <c r="J1054" s="191">
        <v>2444</v>
      </c>
      <c r="K1054" s="89"/>
      <c r="L1054" s="89"/>
      <c r="M1054" s="89"/>
    </row>
    <row r="1055" spans="1:13" x14ac:dyDescent="0.25">
      <c r="A1055" s="191">
        <v>2447</v>
      </c>
      <c r="B1055" s="89" t="s">
        <v>1389</v>
      </c>
      <c r="C1055" s="89" t="s">
        <v>1386</v>
      </c>
      <c r="D1055" s="89" t="s">
        <v>1209</v>
      </c>
      <c r="E1055" s="89" t="s">
        <v>4871</v>
      </c>
      <c r="F1055" s="89">
        <v>376</v>
      </c>
      <c r="G1055" s="127">
        <v>0</v>
      </c>
      <c r="H1055" s="127">
        <v>0.92038216560509556</v>
      </c>
      <c r="I1055" s="127"/>
      <c r="J1055" s="191">
        <v>2447</v>
      </c>
      <c r="K1055" s="89"/>
      <c r="L1055" s="89"/>
      <c r="M1055" s="89"/>
    </row>
    <row r="1056" spans="1:13" x14ac:dyDescent="0.25">
      <c r="A1056" s="191">
        <v>2448</v>
      </c>
      <c r="B1056" s="89" t="s">
        <v>1390</v>
      </c>
      <c r="C1056" s="89" t="s">
        <v>1386</v>
      </c>
      <c r="D1056" s="89" t="s">
        <v>1209</v>
      </c>
      <c r="E1056" s="89" t="s">
        <v>4871</v>
      </c>
      <c r="F1056" s="89">
        <v>426</v>
      </c>
      <c r="G1056" s="127">
        <v>0</v>
      </c>
      <c r="H1056" s="127">
        <v>0.9559228650137741</v>
      </c>
      <c r="I1056" s="127"/>
      <c r="J1056" s="191">
        <v>2448</v>
      </c>
      <c r="K1056" s="89"/>
      <c r="L1056" s="89"/>
      <c r="M1056" s="89"/>
    </row>
    <row r="1057" spans="1:13" x14ac:dyDescent="0.25">
      <c r="A1057" s="191">
        <v>2456</v>
      </c>
      <c r="B1057" s="89" t="s">
        <v>1391</v>
      </c>
      <c r="C1057" s="89" t="s">
        <v>1386</v>
      </c>
      <c r="D1057" s="89" t="s">
        <v>1209</v>
      </c>
      <c r="E1057" s="89" t="s">
        <v>4871</v>
      </c>
      <c r="F1057" s="89">
        <v>428</v>
      </c>
      <c r="G1057" s="127">
        <v>0.86363636363636365</v>
      </c>
      <c r="H1057" s="127">
        <v>0</v>
      </c>
      <c r="I1057" s="127"/>
      <c r="J1057" s="191">
        <v>2456</v>
      </c>
      <c r="K1057" s="89"/>
      <c r="L1057" s="89"/>
      <c r="M1057" s="89"/>
    </row>
    <row r="1058" spans="1:13" x14ac:dyDescent="0.25">
      <c r="A1058" s="191">
        <v>2457</v>
      </c>
      <c r="B1058" s="89" t="s">
        <v>1392</v>
      </c>
      <c r="C1058" s="89" t="s">
        <v>1386</v>
      </c>
      <c r="D1058" s="89" t="s">
        <v>1209</v>
      </c>
      <c r="E1058" s="89" t="s">
        <v>4871</v>
      </c>
      <c r="F1058" s="89">
        <v>649</v>
      </c>
      <c r="G1058" s="127">
        <v>0.92224231464737794</v>
      </c>
      <c r="H1058" s="127">
        <v>0</v>
      </c>
      <c r="I1058" s="127"/>
      <c r="J1058" s="191">
        <v>2457</v>
      </c>
      <c r="K1058" s="89"/>
      <c r="L1058" s="89"/>
      <c r="M1058" s="89"/>
    </row>
    <row r="1059" spans="1:13" x14ac:dyDescent="0.25">
      <c r="A1059" s="191">
        <v>2458</v>
      </c>
      <c r="B1059" s="89" t="s">
        <v>1393</v>
      </c>
      <c r="C1059" s="89" t="s">
        <v>1386</v>
      </c>
      <c r="D1059" s="89" t="s">
        <v>1209</v>
      </c>
      <c r="E1059" s="89" t="s">
        <v>4871</v>
      </c>
      <c r="F1059" s="89">
        <v>277</v>
      </c>
      <c r="G1059" s="127">
        <v>0.88059701492537312</v>
      </c>
      <c r="H1059" s="127">
        <v>0</v>
      </c>
      <c r="I1059" s="127"/>
      <c r="J1059" s="191">
        <v>2458</v>
      </c>
      <c r="K1059" s="89"/>
      <c r="L1059" s="89"/>
      <c r="M1059" s="89"/>
    </row>
    <row r="1060" spans="1:13" x14ac:dyDescent="0.25">
      <c r="A1060" s="191">
        <v>2459</v>
      </c>
      <c r="B1060" s="89" t="s">
        <v>1394</v>
      </c>
      <c r="C1060" s="89" t="s">
        <v>1386</v>
      </c>
      <c r="D1060" s="89" t="s">
        <v>1209</v>
      </c>
      <c r="E1060" s="89" t="s">
        <v>4871</v>
      </c>
      <c r="F1060" s="89">
        <v>144</v>
      </c>
      <c r="G1060" s="127">
        <v>0.83199999999999996</v>
      </c>
      <c r="H1060" s="127">
        <v>0</v>
      </c>
      <c r="I1060" s="127"/>
      <c r="J1060" s="191">
        <v>2459</v>
      </c>
      <c r="K1060" s="89"/>
      <c r="L1060" s="89"/>
      <c r="M1060" s="89"/>
    </row>
    <row r="1061" spans="1:13" x14ac:dyDescent="0.25">
      <c r="A1061" s="191">
        <v>2460</v>
      </c>
      <c r="B1061" s="89" t="s">
        <v>1395</v>
      </c>
      <c r="C1061" s="89" t="s">
        <v>1386</v>
      </c>
      <c r="D1061" s="89" t="s">
        <v>1209</v>
      </c>
      <c r="E1061" s="89" t="s">
        <v>4871</v>
      </c>
      <c r="F1061" s="89">
        <v>106</v>
      </c>
      <c r="G1061" s="127">
        <v>0.94897959183673475</v>
      </c>
      <c r="H1061" s="127">
        <v>0</v>
      </c>
      <c r="I1061" s="127"/>
      <c r="J1061" s="191">
        <v>2460</v>
      </c>
      <c r="K1061" s="89"/>
      <c r="L1061" s="89"/>
      <c r="M1061" s="89"/>
    </row>
    <row r="1062" spans="1:13" x14ac:dyDescent="0.25">
      <c r="A1062" s="191">
        <v>2461</v>
      </c>
      <c r="B1062" s="89" t="s">
        <v>1396</v>
      </c>
      <c r="C1062" s="89" t="s">
        <v>1386</v>
      </c>
      <c r="D1062" s="89" t="s">
        <v>1209</v>
      </c>
      <c r="E1062" s="89" t="s">
        <v>4871</v>
      </c>
      <c r="F1062" s="89">
        <v>541</v>
      </c>
      <c r="G1062" s="127">
        <v>0.95238095238095233</v>
      </c>
      <c r="H1062" s="127">
        <v>0</v>
      </c>
      <c r="I1062" s="127"/>
      <c r="J1062" s="191">
        <v>2461</v>
      </c>
      <c r="K1062" s="89"/>
      <c r="L1062" s="89"/>
      <c r="M1062" s="89"/>
    </row>
    <row r="1063" spans="1:13" x14ac:dyDescent="0.25">
      <c r="A1063" s="191">
        <v>2462</v>
      </c>
      <c r="B1063" s="89" t="s">
        <v>1397</v>
      </c>
      <c r="C1063" s="89" t="s">
        <v>1386</v>
      </c>
      <c r="D1063" s="89" t="s">
        <v>1209</v>
      </c>
      <c r="E1063" s="89" t="s">
        <v>4871</v>
      </c>
      <c r="F1063" s="89">
        <v>180</v>
      </c>
      <c r="G1063" s="127">
        <v>0.93918918918918914</v>
      </c>
      <c r="H1063" s="127">
        <v>0</v>
      </c>
      <c r="I1063" s="127"/>
      <c r="J1063" s="191">
        <v>2462</v>
      </c>
      <c r="K1063" s="89"/>
      <c r="L1063" s="89"/>
      <c r="M1063" s="89"/>
    </row>
    <row r="1064" spans="1:13" x14ac:dyDescent="0.25">
      <c r="A1064" s="191">
        <v>2463</v>
      </c>
      <c r="B1064" s="89" t="s">
        <v>1398</v>
      </c>
      <c r="C1064" s="89" t="s">
        <v>1386</v>
      </c>
      <c r="D1064" s="89" t="s">
        <v>1209</v>
      </c>
      <c r="E1064" s="89" t="s">
        <v>4871</v>
      </c>
      <c r="F1064" s="89">
        <v>66</v>
      </c>
      <c r="G1064" s="127">
        <v>0</v>
      </c>
      <c r="H1064" s="127">
        <v>0</v>
      </c>
      <c r="I1064" s="128">
        <v>0.84846416382252565</v>
      </c>
      <c r="J1064" s="191">
        <v>2463</v>
      </c>
      <c r="K1064" s="89"/>
      <c r="L1064" s="89"/>
      <c r="M1064" s="89"/>
    </row>
    <row r="1065" spans="1:13" x14ac:dyDescent="0.25">
      <c r="A1065" s="191">
        <v>2464</v>
      </c>
      <c r="B1065" s="89" t="s">
        <v>1399</v>
      </c>
      <c r="C1065" s="89" t="s">
        <v>1386</v>
      </c>
      <c r="D1065" s="89" t="s">
        <v>1209</v>
      </c>
      <c r="E1065" s="89" t="s">
        <v>4871</v>
      </c>
      <c r="F1065" s="89">
        <v>118</v>
      </c>
      <c r="G1065" s="127">
        <v>0.88095238095238093</v>
      </c>
      <c r="H1065" s="127">
        <v>0</v>
      </c>
      <c r="I1065" s="127"/>
      <c r="J1065" s="191">
        <v>2464</v>
      </c>
      <c r="K1065" s="89"/>
      <c r="L1065" s="89"/>
      <c r="M1065" s="89"/>
    </row>
    <row r="1066" spans="1:13" x14ac:dyDescent="0.25">
      <c r="A1066" s="191">
        <v>2465</v>
      </c>
      <c r="B1066" s="89" t="s">
        <v>1400</v>
      </c>
      <c r="C1066" s="89" t="s">
        <v>1386</v>
      </c>
      <c r="D1066" s="89" t="s">
        <v>1209</v>
      </c>
      <c r="E1066" s="89" t="s">
        <v>4871</v>
      </c>
      <c r="F1066" s="89">
        <v>278</v>
      </c>
      <c r="G1066" s="127">
        <v>0.89787234042553188</v>
      </c>
      <c r="H1066" s="127">
        <v>0</v>
      </c>
      <c r="I1066" s="127"/>
      <c r="J1066" s="191">
        <v>2465</v>
      </c>
      <c r="K1066" s="89"/>
      <c r="L1066" s="89"/>
      <c r="M1066" s="89"/>
    </row>
    <row r="1067" spans="1:13" x14ac:dyDescent="0.25">
      <c r="A1067" s="191">
        <v>2467</v>
      </c>
      <c r="B1067" s="89" t="s">
        <v>1401</v>
      </c>
      <c r="C1067" s="89" t="s">
        <v>1386</v>
      </c>
      <c r="D1067" s="89" t="s">
        <v>1209</v>
      </c>
      <c r="E1067" s="89" t="s">
        <v>4871</v>
      </c>
      <c r="F1067" s="89">
        <v>144</v>
      </c>
      <c r="G1067" s="127">
        <v>0.96850393700787396</v>
      </c>
      <c r="H1067" s="127">
        <v>0</v>
      </c>
      <c r="I1067" s="127"/>
      <c r="J1067" s="191">
        <v>2467</v>
      </c>
      <c r="K1067" s="89"/>
      <c r="L1067" s="89"/>
      <c r="M1067" s="89"/>
    </row>
    <row r="1068" spans="1:13" x14ac:dyDescent="0.25">
      <c r="A1068" s="191">
        <v>2469</v>
      </c>
      <c r="B1068" s="89" t="s">
        <v>1402</v>
      </c>
      <c r="C1068" s="89" t="s">
        <v>1386</v>
      </c>
      <c r="D1068" s="89" t="s">
        <v>1209</v>
      </c>
      <c r="E1068" s="89" t="s">
        <v>4871</v>
      </c>
      <c r="F1068" s="89">
        <v>174</v>
      </c>
      <c r="G1068" s="127">
        <v>0.90476190476190477</v>
      </c>
      <c r="H1068" s="127">
        <v>0</v>
      </c>
      <c r="I1068" s="127"/>
      <c r="J1068" s="191">
        <v>2469</v>
      </c>
      <c r="K1068" s="89"/>
      <c r="L1068" s="89"/>
      <c r="M1068" s="89"/>
    </row>
    <row r="1069" spans="1:13" x14ac:dyDescent="0.25">
      <c r="A1069" s="191">
        <v>2470</v>
      </c>
      <c r="B1069" s="89" t="s">
        <v>1403</v>
      </c>
      <c r="C1069" s="89" t="s">
        <v>1386</v>
      </c>
      <c r="D1069" s="89" t="s">
        <v>1209</v>
      </c>
      <c r="E1069" s="89" t="s">
        <v>4871</v>
      </c>
      <c r="F1069" s="89">
        <v>143</v>
      </c>
      <c r="G1069" s="127">
        <v>0.92708333333333337</v>
      </c>
      <c r="H1069" s="127">
        <v>0</v>
      </c>
      <c r="I1069" s="127"/>
      <c r="J1069" s="191">
        <v>2470</v>
      </c>
      <c r="K1069" s="89"/>
      <c r="L1069" s="89"/>
      <c r="M1069" s="89"/>
    </row>
    <row r="1070" spans="1:13" x14ac:dyDescent="0.25">
      <c r="A1070" s="191">
        <v>2471</v>
      </c>
      <c r="B1070" s="89" t="s">
        <v>1404</v>
      </c>
      <c r="C1070" s="89" t="s">
        <v>1386</v>
      </c>
      <c r="D1070" s="89" t="s">
        <v>1209</v>
      </c>
      <c r="E1070" s="89" t="s">
        <v>4871</v>
      </c>
      <c r="F1070" s="89">
        <v>148</v>
      </c>
      <c r="G1070" s="127">
        <v>0.92372881355932202</v>
      </c>
      <c r="H1070" s="127">
        <v>0</v>
      </c>
      <c r="I1070" s="127"/>
      <c r="J1070" s="191">
        <v>2471</v>
      </c>
      <c r="K1070" s="89"/>
      <c r="L1070" s="89"/>
      <c r="M1070" s="89"/>
    </row>
    <row r="1071" spans="1:13" x14ac:dyDescent="0.25">
      <c r="A1071" s="191">
        <v>2472</v>
      </c>
      <c r="B1071" s="89" t="s">
        <v>1405</v>
      </c>
      <c r="C1071" s="89" t="s">
        <v>1386</v>
      </c>
      <c r="D1071" s="89" t="s">
        <v>1209</v>
      </c>
      <c r="E1071" s="89" t="s">
        <v>4871</v>
      </c>
      <c r="F1071" s="89">
        <v>227</v>
      </c>
      <c r="G1071" s="127">
        <v>0.89893617021276595</v>
      </c>
      <c r="H1071" s="127">
        <v>0</v>
      </c>
      <c r="I1071" s="127"/>
      <c r="J1071" s="191">
        <v>2472</v>
      </c>
      <c r="K1071" s="89"/>
      <c r="L1071" s="89"/>
      <c r="M1071" s="89"/>
    </row>
    <row r="1072" spans="1:13" x14ac:dyDescent="0.25">
      <c r="A1072" s="191">
        <v>2475</v>
      </c>
      <c r="B1072" s="89" t="s">
        <v>788</v>
      </c>
      <c r="C1072" s="89" t="s">
        <v>1297</v>
      </c>
      <c r="D1072" s="89" t="s">
        <v>1209</v>
      </c>
      <c r="E1072" s="89" t="s">
        <v>336</v>
      </c>
      <c r="F1072" s="89">
        <v>14</v>
      </c>
      <c r="G1072" s="127">
        <v>1</v>
      </c>
      <c r="H1072" s="127">
        <v>0</v>
      </c>
      <c r="I1072" s="127"/>
      <c r="J1072" s="191">
        <v>2475</v>
      </c>
      <c r="K1072" s="89"/>
      <c r="L1072" s="89"/>
      <c r="M1072" s="89"/>
    </row>
    <row r="1073" spans="1:13" x14ac:dyDescent="0.25">
      <c r="A1073" s="191">
        <v>2476</v>
      </c>
      <c r="B1073" s="89" t="s">
        <v>1406</v>
      </c>
      <c r="C1073" s="89" t="s">
        <v>1386</v>
      </c>
      <c r="D1073" s="89" t="s">
        <v>1209</v>
      </c>
      <c r="E1073" s="89" t="s">
        <v>4871</v>
      </c>
      <c r="F1073" s="89">
        <v>232</v>
      </c>
      <c r="G1073" s="127">
        <v>0.93548387096774188</v>
      </c>
      <c r="H1073" s="127">
        <v>0</v>
      </c>
      <c r="I1073" s="127"/>
      <c r="J1073" s="191">
        <v>2476</v>
      </c>
      <c r="K1073" s="89"/>
      <c r="L1073" s="89"/>
      <c r="M1073" s="89"/>
    </row>
    <row r="1074" spans="1:13" x14ac:dyDescent="0.25">
      <c r="A1074" s="191">
        <v>2485</v>
      </c>
      <c r="B1074" s="89" t="s">
        <v>1407</v>
      </c>
      <c r="C1074" s="89" t="s">
        <v>1386</v>
      </c>
      <c r="D1074" s="89" t="s">
        <v>1209</v>
      </c>
      <c r="E1074" s="89" t="s">
        <v>630</v>
      </c>
      <c r="F1074" s="89">
        <v>432</v>
      </c>
      <c r="G1074" s="127">
        <v>0</v>
      </c>
      <c r="H1074" s="127">
        <v>0.94082840236686394</v>
      </c>
      <c r="I1074" s="127"/>
      <c r="J1074" s="191">
        <v>2485</v>
      </c>
      <c r="K1074" s="89"/>
      <c r="L1074" s="89"/>
      <c r="M1074" s="89"/>
    </row>
    <row r="1075" spans="1:13" x14ac:dyDescent="0.25">
      <c r="A1075" s="191">
        <v>2486</v>
      </c>
      <c r="B1075" s="89" t="s">
        <v>1408</v>
      </c>
      <c r="C1075" s="89" t="s">
        <v>1409</v>
      </c>
      <c r="D1075" s="89" t="s">
        <v>1209</v>
      </c>
      <c r="E1075" s="89" t="s">
        <v>4871</v>
      </c>
      <c r="F1075" s="89">
        <v>813</v>
      </c>
      <c r="G1075" s="127">
        <v>0</v>
      </c>
      <c r="H1075" s="127">
        <v>0.92231812577065353</v>
      </c>
      <c r="I1075" s="127"/>
      <c r="J1075" s="191">
        <v>2486</v>
      </c>
      <c r="K1075" s="89"/>
      <c r="L1075" s="89"/>
      <c r="M1075" s="89"/>
    </row>
    <row r="1076" spans="1:13" x14ac:dyDescent="0.25">
      <c r="A1076" s="191">
        <v>2487</v>
      </c>
      <c r="B1076" s="89" t="s">
        <v>1410</v>
      </c>
      <c r="C1076" s="89" t="s">
        <v>1409</v>
      </c>
      <c r="D1076" s="89" t="s">
        <v>1209</v>
      </c>
      <c r="E1076" s="89" t="s">
        <v>4871</v>
      </c>
      <c r="F1076" s="89">
        <v>333</v>
      </c>
      <c r="G1076" s="127">
        <v>0.93788819875776397</v>
      </c>
      <c r="H1076" s="127">
        <v>0</v>
      </c>
      <c r="I1076" s="127"/>
      <c r="J1076" s="191">
        <v>2487</v>
      </c>
      <c r="K1076" s="89"/>
      <c r="L1076" s="89"/>
      <c r="M1076" s="89"/>
    </row>
    <row r="1077" spans="1:13" x14ac:dyDescent="0.25">
      <c r="A1077" s="191">
        <v>2488</v>
      </c>
      <c r="B1077" s="89" t="s">
        <v>1411</v>
      </c>
      <c r="C1077" s="89" t="s">
        <v>1409</v>
      </c>
      <c r="D1077" s="89" t="s">
        <v>1209</v>
      </c>
      <c r="E1077" s="89" t="s">
        <v>4871</v>
      </c>
      <c r="F1077" s="89">
        <v>243</v>
      </c>
      <c r="G1077" s="127">
        <v>0.98255813953488369</v>
      </c>
      <c r="H1077" s="127">
        <v>0</v>
      </c>
      <c r="I1077" s="127"/>
      <c r="J1077" s="191">
        <v>2488</v>
      </c>
      <c r="K1077" s="89"/>
      <c r="L1077" s="89"/>
      <c r="M1077" s="89"/>
    </row>
    <row r="1078" spans="1:13" x14ac:dyDescent="0.25">
      <c r="A1078" s="191">
        <v>2489</v>
      </c>
      <c r="B1078" s="89" t="s">
        <v>1412</v>
      </c>
      <c r="C1078" s="89" t="s">
        <v>1409</v>
      </c>
      <c r="D1078" s="89" t="s">
        <v>1209</v>
      </c>
      <c r="E1078" s="89" t="s">
        <v>4871</v>
      </c>
      <c r="F1078" s="89">
        <v>236</v>
      </c>
      <c r="G1078" s="127">
        <v>0.8699551569506726</v>
      </c>
      <c r="H1078" s="127">
        <v>0</v>
      </c>
      <c r="I1078" s="127"/>
      <c r="J1078" s="191">
        <v>2489</v>
      </c>
      <c r="K1078" s="89"/>
      <c r="L1078" s="89"/>
      <c r="M1078" s="89"/>
    </row>
    <row r="1079" spans="1:13" x14ac:dyDescent="0.25">
      <c r="A1079" s="191">
        <v>2490</v>
      </c>
      <c r="B1079" s="89" t="s">
        <v>1413</v>
      </c>
      <c r="C1079" s="89" t="s">
        <v>1409</v>
      </c>
      <c r="D1079" s="89" t="s">
        <v>1209</v>
      </c>
      <c r="E1079" s="89" t="s">
        <v>4871</v>
      </c>
      <c r="F1079" s="89">
        <v>141</v>
      </c>
      <c r="G1079" s="127">
        <v>0.94067796610169496</v>
      </c>
      <c r="H1079" s="127">
        <v>0</v>
      </c>
      <c r="I1079" s="127"/>
      <c r="J1079" s="191">
        <v>2490</v>
      </c>
      <c r="K1079" s="89"/>
      <c r="L1079" s="89"/>
      <c r="M1079" s="89"/>
    </row>
    <row r="1080" spans="1:13" x14ac:dyDescent="0.25">
      <c r="A1080" s="191">
        <v>2491</v>
      </c>
      <c r="B1080" s="89" t="s">
        <v>1414</v>
      </c>
      <c r="C1080" s="89" t="s">
        <v>1409</v>
      </c>
      <c r="D1080" s="89" t="s">
        <v>1209</v>
      </c>
      <c r="E1080" s="89" t="s">
        <v>4871</v>
      </c>
      <c r="F1080" s="89">
        <v>117</v>
      </c>
      <c r="G1080" s="127">
        <v>0.96875</v>
      </c>
      <c r="H1080" s="127">
        <v>0</v>
      </c>
      <c r="I1080" s="127"/>
      <c r="J1080" s="191">
        <v>2491</v>
      </c>
      <c r="K1080" s="89"/>
      <c r="L1080" s="89"/>
      <c r="M1080" s="89"/>
    </row>
    <row r="1081" spans="1:13" x14ac:dyDescent="0.25">
      <c r="A1081" s="191">
        <v>2492</v>
      </c>
      <c r="B1081" s="89" t="s">
        <v>1415</v>
      </c>
      <c r="C1081" s="89" t="s">
        <v>1409</v>
      </c>
      <c r="D1081" s="89" t="s">
        <v>1209</v>
      </c>
      <c r="E1081" s="89" t="s">
        <v>4871</v>
      </c>
      <c r="F1081" s="89">
        <v>192</v>
      </c>
      <c r="G1081" s="127">
        <v>0.94285714285714284</v>
      </c>
      <c r="H1081" s="127">
        <v>0</v>
      </c>
      <c r="I1081" s="127"/>
      <c r="J1081" s="191">
        <v>2492</v>
      </c>
      <c r="K1081" s="89"/>
      <c r="L1081" s="89"/>
      <c r="M1081" s="89"/>
    </row>
    <row r="1082" spans="1:13" x14ac:dyDescent="0.25">
      <c r="A1082" s="191">
        <v>2493</v>
      </c>
      <c r="B1082" s="89" t="s">
        <v>1416</v>
      </c>
      <c r="C1082" s="89" t="s">
        <v>1409</v>
      </c>
      <c r="D1082" s="89" t="s">
        <v>1209</v>
      </c>
      <c r="E1082" s="89" t="s">
        <v>4871</v>
      </c>
      <c r="F1082" s="89">
        <v>235</v>
      </c>
      <c r="G1082" s="127">
        <v>0.89729729729729735</v>
      </c>
      <c r="H1082" s="127">
        <v>0</v>
      </c>
      <c r="I1082" s="127"/>
      <c r="J1082" s="191">
        <v>2493</v>
      </c>
      <c r="K1082" s="89"/>
      <c r="L1082" s="89"/>
      <c r="M1082" s="89"/>
    </row>
    <row r="1083" spans="1:13" x14ac:dyDescent="0.25">
      <c r="A1083" s="191">
        <v>2494</v>
      </c>
      <c r="B1083" s="89" t="s">
        <v>1417</v>
      </c>
      <c r="C1083" s="89" t="s">
        <v>1409</v>
      </c>
      <c r="D1083" s="89" t="s">
        <v>1209</v>
      </c>
      <c r="E1083" s="89" t="s">
        <v>4871</v>
      </c>
      <c r="F1083" s="89">
        <v>153</v>
      </c>
      <c r="G1083" s="127">
        <v>0.92537313432835822</v>
      </c>
      <c r="H1083" s="127">
        <v>0</v>
      </c>
      <c r="I1083" s="127"/>
      <c r="J1083" s="191">
        <v>2494</v>
      </c>
      <c r="K1083" s="89"/>
      <c r="L1083" s="89"/>
      <c r="M1083" s="89"/>
    </row>
    <row r="1084" spans="1:13" x14ac:dyDescent="0.25">
      <c r="A1084" s="191">
        <v>2495</v>
      </c>
      <c r="B1084" s="89" t="s">
        <v>1418</v>
      </c>
      <c r="C1084" s="89" t="s">
        <v>1409</v>
      </c>
      <c r="D1084" s="89" t="s">
        <v>1209</v>
      </c>
      <c r="E1084" s="89" t="s">
        <v>4871</v>
      </c>
      <c r="F1084" s="89">
        <v>175</v>
      </c>
      <c r="G1084" s="127">
        <v>0.94736842105263153</v>
      </c>
      <c r="H1084" s="127">
        <v>0</v>
      </c>
      <c r="I1084" s="127"/>
      <c r="J1084" s="191">
        <v>2495</v>
      </c>
      <c r="K1084" s="89"/>
      <c r="L1084" s="89"/>
      <c r="M1084" s="89"/>
    </row>
    <row r="1085" spans="1:13" x14ac:dyDescent="0.25">
      <c r="A1085" s="191">
        <v>2496</v>
      </c>
      <c r="B1085" s="89" t="s">
        <v>1419</v>
      </c>
      <c r="C1085" s="89" t="s">
        <v>1409</v>
      </c>
      <c r="D1085" s="89" t="s">
        <v>1209</v>
      </c>
      <c r="E1085" s="89" t="s">
        <v>4871</v>
      </c>
      <c r="F1085" s="89">
        <v>58</v>
      </c>
      <c r="G1085" s="127">
        <v>0.94230769230769229</v>
      </c>
      <c r="H1085" s="127">
        <v>0</v>
      </c>
      <c r="I1085" s="127"/>
      <c r="J1085" s="191">
        <v>2496</v>
      </c>
      <c r="K1085" s="89"/>
      <c r="L1085" s="89"/>
      <c r="M1085" s="89"/>
    </row>
    <row r="1086" spans="1:13" x14ac:dyDescent="0.25">
      <c r="A1086" s="191">
        <v>2498</v>
      </c>
      <c r="B1086" s="89" t="s">
        <v>1420</v>
      </c>
      <c r="C1086" s="89" t="s">
        <v>1409</v>
      </c>
      <c r="D1086" s="89" t="s">
        <v>1209</v>
      </c>
      <c r="E1086" s="89" t="s">
        <v>4871</v>
      </c>
      <c r="F1086" s="89">
        <v>133</v>
      </c>
      <c r="G1086" s="127">
        <v>0.98230088495575218</v>
      </c>
      <c r="H1086" s="127">
        <v>0</v>
      </c>
      <c r="I1086" s="127"/>
      <c r="J1086" s="191">
        <v>2498</v>
      </c>
      <c r="K1086" s="89"/>
      <c r="L1086" s="89"/>
      <c r="M1086" s="89"/>
    </row>
    <row r="1087" spans="1:13" x14ac:dyDescent="0.25">
      <c r="A1087" s="191">
        <v>2500</v>
      </c>
      <c r="B1087" s="89" t="s">
        <v>1421</v>
      </c>
      <c r="C1087" s="89" t="s">
        <v>1409</v>
      </c>
      <c r="D1087" s="89" t="s">
        <v>1209</v>
      </c>
      <c r="E1087" s="89" t="s">
        <v>4871</v>
      </c>
      <c r="F1087" s="89">
        <v>70</v>
      </c>
      <c r="G1087" s="127">
        <v>0.90476190476190477</v>
      </c>
      <c r="H1087" s="127">
        <v>0</v>
      </c>
      <c r="I1087" s="127"/>
      <c r="J1087" s="191">
        <v>2500</v>
      </c>
      <c r="K1087" s="89"/>
      <c r="L1087" s="89"/>
      <c r="M1087" s="89"/>
    </row>
    <row r="1088" spans="1:13" x14ac:dyDescent="0.25">
      <c r="A1088" s="191">
        <v>2501</v>
      </c>
      <c r="B1088" s="89" t="s">
        <v>1422</v>
      </c>
      <c r="C1088" s="89" t="s">
        <v>1409</v>
      </c>
      <c r="D1088" s="89" t="s">
        <v>1209</v>
      </c>
      <c r="E1088" s="89" t="s">
        <v>4871</v>
      </c>
      <c r="F1088" s="89">
        <v>41</v>
      </c>
      <c r="G1088" s="127">
        <v>0.93939393939393945</v>
      </c>
      <c r="H1088" s="127">
        <v>0</v>
      </c>
      <c r="I1088" s="127"/>
      <c r="J1088" s="191">
        <v>2501</v>
      </c>
      <c r="K1088" s="89"/>
      <c r="L1088" s="89"/>
      <c r="M1088" s="89"/>
    </row>
    <row r="1089" spans="1:13" x14ac:dyDescent="0.25">
      <c r="A1089" s="191">
        <v>2505</v>
      </c>
      <c r="B1089" s="89" t="s">
        <v>1423</v>
      </c>
      <c r="C1089" s="89" t="s">
        <v>1409</v>
      </c>
      <c r="D1089" s="89" t="s">
        <v>1209</v>
      </c>
      <c r="E1089" s="89" t="s">
        <v>4871</v>
      </c>
      <c r="F1089" s="89">
        <v>114</v>
      </c>
      <c r="G1089" s="127">
        <v>0.90804597701149425</v>
      </c>
      <c r="H1089" s="127">
        <v>0</v>
      </c>
      <c r="I1089" s="127"/>
      <c r="J1089" s="191">
        <v>2505</v>
      </c>
      <c r="K1089" s="89"/>
      <c r="L1089" s="89"/>
      <c r="M1089" s="89"/>
    </row>
    <row r="1090" spans="1:13" x14ac:dyDescent="0.25">
      <c r="A1090" s="191">
        <v>2506</v>
      </c>
      <c r="B1090" s="89" t="s">
        <v>1424</v>
      </c>
      <c r="C1090" s="89" t="s">
        <v>1409</v>
      </c>
      <c r="D1090" s="89" t="s">
        <v>1209</v>
      </c>
      <c r="E1090" s="89" t="s">
        <v>4871</v>
      </c>
      <c r="F1090" s="89">
        <v>51</v>
      </c>
      <c r="G1090" s="127">
        <v>0.95348837209302328</v>
      </c>
      <c r="H1090" s="127">
        <v>0</v>
      </c>
      <c r="I1090" s="127"/>
      <c r="J1090" s="191">
        <v>2506</v>
      </c>
      <c r="K1090" s="89"/>
      <c r="L1090" s="89"/>
      <c r="M1090" s="89"/>
    </row>
    <row r="1091" spans="1:13" x14ac:dyDescent="0.25">
      <c r="A1091" s="191">
        <v>2507</v>
      </c>
      <c r="B1091" s="89" t="s">
        <v>1425</v>
      </c>
      <c r="C1091" s="89" t="s">
        <v>1409</v>
      </c>
      <c r="D1091" s="89" t="s">
        <v>1209</v>
      </c>
      <c r="E1091" s="89" t="s">
        <v>4871</v>
      </c>
      <c r="F1091" s="89">
        <v>28</v>
      </c>
      <c r="G1091" s="127">
        <v>0</v>
      </c>
      <c r="H1091" s="127">
        <v>0</v>
      </c>
      <c r="I1091" s="128">
        <v>0.89718652309829805</v>
      </c>
      <c r="J1091" s="191">
        <v>2507</v>
      </c>
      <c r="K1091" s="89"/>
      <c r="L1091" s="89"/>
      <c r="M1091" s="89"/>
    </row>
    <row r="1092" spans="1:13" x14ac:dyDescent="0.25">
      <c r="A1092" s="191">
        <v>2508</v>
      </c>
      <c r="B1092" s="89" t="s">
        <v>1426</v>
      </c>
      <c r="C1092" s="89" t="s">
        <v>1409</v>
      </c>
      <c r="D1092" s="89" t="s">
        <v>1209</v>
      </c>
      <c r="E1092" s="89" t="s">
        <v>4871</v>
      </c>
      <c r="F1092" s="89">
        <v>135</v>
      </c>
      <c r="G1092" s="127">
        <v>0.93518518518518523</v>
      </c>
      <c r="H1092" s="127">
        <v>0</v>
      </c>
      <c r="I1092" s="127"/>
      <c r="J1092" s="191">
        <v>2508</v>
      </c>
      <c r="K1092" s="89"/>
      <c r="L1092" s="89"/>
      <c r="M1092" s="89"/>
    </row>
    <row r="1093" spans="1:13" x14ac:dyDescent="0.25">
      <c r="A1093" s="191">
        <v>2509</v>
      </c>
      <c r="B1093" s="89" t="s">
        <v>1427</v>
      </c>
      <c r="C1093" s="89" t="s">
        <v>1409</v>
      </c>
      <c r="D1093" s="89" t="s">
        <v>1209</v>
      </c>
      <c r="E1093" s="89" t="s">
        <v>4871</v>
      </c>
      <c r="F1093" s="89">
        <v>55</v>
      </c>
      <c r="G1093" s="127">
        <v>0.91111111111111109</v>
      </c>
      <c r="H1093" s="127">
        <v>0</v>
      </c>
      <c r="I1093" s="127"/>
      <c r="J1093" s="191">
        <v>2509</v>
      </c>
      <c r="K1093" s="89"/>
      <c r="L1093" s="89"/>
      <c r="M1093" s="89"/>
    </row>
    <row r="1094" spans="1:13" x14ac:dyDescent="0.25">
      <c r="A1094" s="191">
        <v>2513</v>
      </c>
      <c r="B1094" s="89" t="s">
        <v>1428</v>
      </c>
      <c r="C1094" s="89" t="s">
        <v>1409</v>
      </c>
      <c r="D1094" s="89" t="s">
        <v>1209</v>
      </c>
      <c r="E1094" s="89" t="s">
        <v>4871</v>
      </c>
      <c r="F1094" s="89">
        <v>128</v>
      </c>
      <c r="G1094" s="127">
        <v>0.83333333333333337</v>
      </c>
      <c r="H1094" s="127">
        <v>0</v>
      </c>
      <c r="I1094" s="127"/>
      <c r="J1094" s="191">
        <v>2513</v>
      </c>
      <c r="K1094" s="89"/>
      <c r="L1094" s="89"/>
      <c r="M1094" s="89"/>
    </row>
    <row r="1095" spans="1:13" x14ac:dyDescent="0.25">
      <c r="A1095" s="191">
        <v>2518</v>
      </c>
      <c r="B1095" s="89" t="s">
        <v>1429</v>
      </c>
      <c r="C1095" s="89" t="s">
        <v>1430</v>
      </c>
      <c r="D1095" s="89" t="s">
        <v>1209</v>
      </c>
      <c r="E1095" s="89" t="s">
        <v>4871</v>
      </c>
      <c r="F1095" s="89">
        <v>268</v>
      </c>
      <c r="G1095" s="127">
        <v>0.92307692307692313</v>
      </c>
      <c r="H1095" s="127">
        <v>0</v>
      </c>
      <c r="I1095" s="127"/>
      <c r="J1095" s="191">
        <v>2518</v>
      </c>
      <c r="K1095" s="89"/>
      <c r="L1095" s="89"/>
      <c r="M1095" s="89"/>
    </row>
    <row r="1096" spans="1:13" x14ac:dyDescent="0.25">
      <c r="A1096" s="191">
        <v>2519</v>
      </c>
      <c r="B1096" s="89" t="s">
        <v>1431</v>
      </c>
      <c r="C1096" s="89" t="s">
        <v>1430</v>
      </c>
      <c r="D1096" s="89" t="s">
        <v>1209</v>
      </c>
      <c r="E1096" s="89" t="s">
        <v>4871</v>
      </c>
      <c r="F1096" s="89">
        <v>156</v>
      </c>
      <c r="G1096" s="127">
        <v>0.93650793650793651</v>
      </c>
      <c r="H1096" s="127">
        <v>0</v>
      </c>
      <c r="I1096" s="127"/>
      <c r="J1096" s="191">
        <v>2519</v>
      </c>
      <c r="K1096" s="89"/>
      <c r="L1096" s="89"/>
      <c r="M1096" s="89"/>
    </row>
    <row r="1097" spans="1:13" x14ac:dyDescent="0.25">
      <c r="A1097" s="191">
        <v>2520</v>
      </c>
      <c r="B1097" s="89" t="s">
        <v>1432</v>
      </c>
      <c r="C1097" s="89" t="s">
        <v>1430</v>
      </c>
      <c r="D1097" s="89" t="s">
        <v>1209</v>
      </c>
      <c r="E1097" s="89" t="s">
        <v>4871</v>
      </c>
      <c r="F1097" s="89">
        <v>183</v>
      </c>
      <c r="G1097" s="127">
        <v>0.94262295081967218</v>
      </c>
      <c r="H1097" s="127">
        <v>0</v>
      </c>
      <c r="I1097" s="127"/>
      <c r="J1097" s="191">
        <v>2520</v>
      </c>
      <c r="K1097" s="89"/>
      <c r="L1097" s="89"/>
      <c r="M1097" s="89"/>
    </row>
    <row r="1098" spans="1:13" x14ac:dyDescent="0.25">
      <c r="A1098" s="191">
        <v>2521</v>
      </c>
      <c r="B1098" s="89" t="s">
        <v>1433</v>
      </c>
      <c r="C1098" s="89" t="s">
        <v>1430</v>
      </c>
      <c r="D1098" s="89" t="s">
        <v>1209</v>
      </c>
      <c r="E1098" s="89" t="s">
        <v>4871</v>
      </c>
      <c r="F1098" s="89">
        <v>146</v>
      </c>
      <c r="G1098" s="127">
        <v>0.94915254237288138</v>
      </c>
      <c r="H1098" s="127">
        <v>0</v>
      </c>
      <c r="I1098" s="127"/>
      <c r="J1098" s="191">
        <v>2521</v>
      </c>
      <c r="K1098" s="89"/>
      <c r="L1098" s="89"/>
      <c r="M1098" s="89"/>
    </row>
    <row r="1099" spans="1:13" x14ac:dyDescent="0.25">
      <c r="A1099" s="191">
        <v>2522</v>
      </c>
      <c r="B1099" s="89" t="s">
        <v>1434</v>
      </c>
      <c r="C1099" s="89" t="s">
        <v>1430</v>
      </c>
      <c r="D1099" s="89" t="s">
        <v>1209</v>
      </c>
      <c r="E1099" s="89" t="s">
        <v>4871</v>
      </c>
      <c r="F1099" s="89">
        <v>15</v>
      </c>
      <c r="G1099" s="127">
        <v>1</v>
      </c>
      <c r="H1099" s="127">
        <v>0</v>
      </c>
      <c r="I1099" s="127"/>
      <c r="J1099" s="191">
        <v>2522</v>
      </c>
      <c r="K1099" s="89"/>
      <c r="L1099" s="89"/>
      <c r="M1099" s="89"/>
    </row>
    <row r="1100" spans="1:13" x14ac:dyDescent="0.25">
      <c r="A1100" s="191">
        <v>2523</v>
      </c>
      <c r="B1100" s="89" t="s">
        <v>1435</v>
      </c>
      <c r="C1100" s="89" t="s">
        <v>1430</v>
      </c>
      <c r="D1100" s="89" t="s">
        <v>1209</v>
      </c>
      <c r="E1100" s="89" t="s">
        <v>4871</v>
      </c>
      <c r="F1100" s="89">
        <v>186</v>
      </c>
      <c r="G1100" s="127">
        <v>0.92307692307692313</v>
      </c>
      <c r="H1100" s="127">
        <v>0</v>
      </c>
      <c r="I1100" s="127"/>
      <c r="J1100" s="191">
        <v>2523</v>
      </c>
      <c r="K1100" s="89"/>
      <c r="L1100" s="89"/>
      <c r="M1100" s="89"/>
    </row>
    <row r="1101" spans="1:13" x14ac:dyDescent="0.25">
      <c r="A1101" s="191">
        <v>2524</v>
      </c>
      <c r="B1101" s="89" t="s">
        <v>1436</v>
      </c>
      <c r="C1101" s="89" t="s">
        <v>1430</v>
      </c>
      <c r="D1101" s="89" t="s">
        <v>1209</v>
      </c>
      <c r="E1101" s="89" t="s">
        <v>4871</v>
      </c>
      <c r="F1101" s="89">
        <v>133</v>
      </c>
      <c r="G1101" s="127">
        <v>0.88571428571428568</v>
      </c>
      <c r="H1101" s="127">
        <v>0</v>
      </c>
      <c r="I1101" s="127"/>
      <c r="J1101" s="191">
        <v>2524</v>
      </c>
      <c r="K1101" s="89"/>
      <c r="L1101" s="89"/>
      <c r="M1101" s="89"/>
    </row>
    <row r="1102" spans="1:13" x14ac:dyDescent="0.25">
      <c r="A1102" s="191">
        <v>2526</v>
      </c>
      <c r="B1102" s="89" t="s">
        <v>1437</v>
      </c>
      <c r="C1102" s="89" t="s">
        <v>1438</v>
      </c>
      <c r="D1102" s="89" t="s">
        <v>1209</v>
      </c>
      <c r="E1102" s="89" t="s">
        <v>4871</v>
      </c>
      <c r="F1102" s="89">
        <v>39</v>
      </c>
      <c r="G1102" s="127">
        <v>0.95652173913043481</v>
      </c>
      <c r="H1102" s="127">
        <v>0</v>
      </c>
      <c r="I1102" s="127"/>
      <c r="J1102" s="191">
        <v>2526</v>
      </c>
      <c r="K1102" s="89"/>
      <c r="L1102" s="89"/>
      <c r="M1102" s="89"/>
    </row>
    <row r="1103" spans="1:13" x14ac:dyDescent="0.25">
      <c r="A1103" s="191">
        <v>2527</v>
      </c>
      <c r="B1103" s="89" t="s">
        <v>1439</v>
      </c>
      <c r="C1103" s="89" t="s">
        <v>1438</v>
      </c>
      <c r="D1103" s="89" t="s">
        <v>1209</v>
      </c>
      <c r="E1103" s="89" t="s">
        <v>4871</v>
      </c>
      <c r="F1103" s="89">
        <v>164</v>
      </c>
      <c r="G1103" s="127">
        <v>0.97350993377483441</v>
      </c>
      <c r="H1103" s="127">
        <v>0</v>
      </c>
      <c r="I1103" s="127"/>
      <c r="J1103" s="191">
        <v>2527</v>
      </c>
      <c r="K1103" s="89"/>
      <c r="L1103" s="89"/>
      <c r="M1103" s="89"/>
    </row>
    <row r="1104" spans="1:13" x14ac:dyDescent="0.25">
      <c r="A1104" s="191">
        <v>2528</v>
      </c>
      <c r="B1104" s="89" t="s">
        <v>1440</v>
      </c>
      <c r="C1104" s="89" t="s">
        <v>1438</v>
      </c>
      <c r="D1104" s="89" t="s">
        <v>1209</v>
      </c>
      <c r="E1104" s="89" t="s">
        <v>4871</v>
      </c>
      <c r="F1104" s="89">
        <v>267</v>
      </c>
      <c r="G1104" s="127">
        <v>0.94782608695652171</v>
      </c>
      <c r="H1104" s="127">
        <v>0</v>
      </c>
      <c r="I1104" s="127"/>
      <c r="J1104" s="191">
        <v>2528</v>
      </c>
      <c r="K1104" s="89"/>
      <c r="L1104" s="89"/>
      <c r="M1104" s="89"/>
    </row>
    <row r="1105" spans="1:13" x14ac:dyDescent="0.25">
      <c r="A1105" s="191">
        <v>2529</v>
      </c>
      <c r="B1105" s="89" t="s">
        <v>1441</v>
      </c>
      <c r="C1105" s="89" t="s">
        <v>1438</v>
      </c>
      <c r="D1105" s="89" t="s">
        <v>1209</v>
      </c>
      <c r="E1105" s="89" t="s">
        <v>4871</v>
      </c>
      <c r="F1105" s="89">
        <v>67</v>
      </c>
      <c r="G1105" s="127">
        <v>0.90196078431372551</v>
      </c>
      <c r="H1105" s="127">
        <v>0</v>
      </c>
      <c r="I1105" s="127"/>
      <c r="J1105" s="191">
        <v>2529</v>
      </c>
      <c r="K1105" s="89"/>
      <c r="L1105" s="89"/>
      <c r="M1105" s="89"/>
    </row>
    <row r="1106" spans="1:13" x14ac:dyDescent="0.25">
      <c r="A1106" s="191">
        <v>2530</v>
      </c>
      <c r="B1106" s="89" t="s">
        <v>1442</v>
      </c>
      <c r="C1106" s="89" t="s">
        <v>1438</v>
      </c>
      <c r="D1106" s="89" t="s">
        <v>1209</v>
      </c>
      <c r="E1106" s="89" t="s">
        <v>4871</v>
      </c>
      <c r="F1106" s="89">
        <v>488</v>
      </c>
      <c r="G1106" s="127">
        <v>0</v>
      </c>
      <c r="H1106" s="127">
        <v>0.94061757719714967</v>
      </c>
      <c r="I1106" s="127"/>
      <c r="J1106" s="191">
        <v>2530</v>
      </c>
      <c r="K1106" s="89"/>
      <c r="L1106" s="89"/>
      <c r="M1106" s="89"/>
    </row>
    <row r="1107" spans="1:13" x14ac:dyDescent="0.25">
      <c r="A1107" s="191">
        <v>2532</v>
      </c>
      <c r="B1107" s="89" t="s">
        <v>1443</v>
      </c>
      <c r="C1107" s="89" t="s">
        <v>1444</v>
      </c>
      <c r="D1107" s="89" t="s">
        <v>1209</v>
      </c>
      <c r="E1107" s="89" t="s">
        <v>336</v>
      </c>
      <c r="F1107" s="89">
        <v>861</v>
      </c>
      <c r="G1107" s="127">
        <v>0.92148148148148146</v>
      </c>
      <c r="H1107" s="127">
        <v>0</v>
      </c>
      <c r="I1107" s="127"/>
      <c r="J1107" s="191">
        <v>2532</v>
      </c>
      <c r="K1107" s="89"/>
      <c r="L1107" s="89"/>
      <c r="M1107" s="89"/>
    </row>
    <row r="1108" spans="1:13" x14ac:dyDescent="0.25">
      <c r="A1108" s="191">
        <v>2534</v>
      </c>
      <c r="B1108" s="89" t="s">
        <v>1445</v>
      </c>
      <c r="C1108" s="89" t="s">
        <v>1444</v>
      </c>
      <c r="D1108" s="89" t="s">
        <v>1209</v>
      </c>
      <c r="E1108" s="89" t="s">
        <v>336</v>
      </c>
      <c r="F1108" s="89">
        <v>6</v>
      </c>
      <c r="G1108" s="127">
        <v>1</v>
      </c>
      <c r="H1108" s="127">
        <v>0</v>
      </c>
      <c r="I1108" s="127"/>
      <c r="J1108" s="191">
        <v>2534</v>
      </c>
      <c r="K1108" s="89"/>
      <c r="L1108" s="89"/>
      <c r="M1108" s="89"/>
    </row>
    <row r="1109" spans="1:13" x14ac:dyDescent="0.25">
      <c r="A1109" s="191">
        <v>2535</v>
      </c>
      <c r="B1109" s="89" t="s">
        <v>1446</v>
      </c>
      <c r="C1109" s="89" t="s">
        <v>1444</v>
      </c>
      <c r="D1109" s="89" t="s">
        <v>1209</v>
      </c>
      <c r="E1109" s="89" t="s">
        <v>336</v>
      </c>
      <c r="F1109" s="89">
        <v>23</v>
      </c>
      <c r="G1109" s="127">
        <v>0.94444444444444442</v>
      </c>
      <c r="H1109" s="127">
        <v>0</v>
      </c>
      <c r="I1109" s="127"/>
      <c r="J1109" s="191">
        <v>2535</v>
      </c>
      <c r="K1109" s="89"/>
      <c r="L1109" s="89"/>
      <c r="M1109" s="89"/>
    </row>
    <row r="1110" spans="1:13" x14ac:dyDescent="0.25">
      <c r="A1110" s="191">
        <v>2536</v>
      </c>
      <c r="B1110" s="89" t="s">
        <v>1447</v>
      </c>
      <c r="C1110" s="89" t="s">
        <v>1444</v>
      </c>
      <c r="D1110" s="89" t="s">
        <v>1209</v>
      </c>
      <c r="E1110" s="89" t="s">
        <v>336</v>
      </c>
      <c r="F1110" s="89">
        <v>19</v>
      </c>
      <c r="G1110" s="127">
        <v>1</v>
      </c>
      <c r="H1110" s="127">
        <v>0</v>
      </c>
      <c r="I1110" s="127"/>
      <c r="J1110" s="191">
        <v>2536</v>
      </c>
      <c r="K1110" s="89"/>
      <c r="L1110" s="89"/>
      <c r="M1110" s="89"/>
    </row>
    <row r="1111" spans="1:13" x14ac:dyDescent="0.25">
      <c r="A1111" s="191">
        <v>2537</v>
      </c>
      <c r="B1111" s="89" t="s">
        <v>1448</v>
      </c>
      <c r="C1111" s="89" t="s">
        <v>1444</v>
      </c>
      <c r="D1111" s="89" t="s">
        <v>1209</v>
      </c>
      <c r="E1111" s="89" t="s">
        <v>336</v>
      </c>
      <c r="F1111" s="89">
        <v>117</v>
      </c>
      <c r="G1111" s="127">
        <v>0.9555555555555556</v>
      </c>
      <c r="H1111" s="127">
        <v>0</v>
      </c>
      <c r="I1111" s="127"/>
      <c r="J1111" s="191">
        <v>2537</v>
      </c>
      <c r="K1111" s="89"/>
      <c r="L1111" s="89"/>
      <c r="M1111" s="89"/>
    </row>
    <row r="1112" spans="1:13" x14ac:dyDescent="0.25">
      <c r="A1112" s="191">
        <v>2538</v>
      </c>
      <c r="B1112" s="89" t="s">
        <v>1449</v>
      </c>
      <c r="C1112" s="89" t="s">
        <v>1444</v>
      </c>
      <c r="D1112" s="89" t="s">
        <v>1209</v>
      </c>
      <c r="E1112" s="89" t="s">
        <v>336</v>
      </c>
      <c r="F1112" s="89">
        <v>136</v>
      </c>
      <c r="G1112" s="127">
        <v>0.94915254237288138</v>
      </c>
      <c r="H1112" s="127">
        <v>0</v>
      </c>
      <c r="I1112" s="127"/>
      <c r="J1112" s="191">
        <v>2538</v>
      </c>
      <c r="K1112" s="89"/>
      <c r="L1112" s="89"/>
      <c r="M1112" s="89"/>
    </row>
    <row r="1113" spans="1:13" x14ac:dyDescent="0.25">
      <c r="A1113" s="191">
        <v>2539</v>
      </c>
      <c r="B1113" s="89" t="s">
        <v>1450</v>
      </c>
      <c r="C1113" s="89" t="s">
        <v>1444</v>
      </c>
      <c r="D1113" s="89" t="s">
        <v>1209</v>
      </c>
      <c r="E1113" s="89" t="s">
        <v>336</v>
      </c>
      <c r="F1113" s="89">
        <v>163</v>
      </c>
      <c r="G1113" s="127">
        <v>0.94573643410852715</v>
      </c>
      <c r="H1113" s="127">
        <v>0</v>
      </c>
      <c r="I1113" s="127"/>
      <c r="J1113" s="191">
        <v>2539</v>
      </c>
      <c r="K1113" s="89"/>
      <c r="L1113" s="89"/>
      <c r="M1113" s="89"/>
    </row>
    <row r="1114" spans="1:13" x14ac:dyDescent="0.25">
      <c r="A1114" s="191">
        <v>2540</v>
      </c>
      <c r="B1114" s="89" t="s">
        <v>1451</v>
      </c>
      <c r="C1114" s="89" t="s">
        <v>1444</v>
      </c>
      <c r="D1114" s="89" t="s">
        <v>1209</v>
      </c>
      <c r="E1114" s="89" t="s">
        <v>336</v>
      </c>
      <c r="F1114" s="89">
        <v>33</v>
      </c>
      <c r="G1114" s="127">
        <v>1</v>
      </c>
      <c r="H1114" s="127">
        <v>0</v>
      </c>
      <c r="I1114" s="127"/>
      <c r="J1114" s="191">
        <v>2540</v>
      </c>
      <c r="K1114" s="89"/>
      <c r="L1114" s="89"/>
      <c r="M1114" s="89"/>
    </row>
    <row r="1115" spans="1:13" x14ac:dyDescent="0.25">
      <c r="A1115" s="191">
        <v>2541</v>
      </c>
      <c r="B1115" s="89" t="s">
        <v>1452</v>
      </c>
      <c r="C1115" s="89" t="s">
        <v>1444</v>
      </c>
      <c r="D1115" s="89" t="s">
        <v>1209</v>
      </c>
      <c r="E1115" s="89" t="s">
        <v>336</v>
      </c>
      <c r="F1115" s="89">
        <v>15</v>
      </c>
      <c r="G1115" s="127">
        <v>1</v>
      </c>
      <c r="H1115" s="127">
        <v>0</v>
      </c>
      <c r="I1115" s="127"/>
      <c r="J1115" s="191">
        <v>2541</v>
      </c>
      <c r="K1115" s="89"/>
      <c r="L1115" s="89"/>
      <c r="M1115" s="89"/>
    </row>
    <row r="1116" spans="1:13" x14ac:dyDescent="0.25">
      <c r="A1116" s="191">
        <v>2542</v>
      </c>
      <c r="B1116" s="89" t="s">
        <v>1453</v>
      </c>
      <c r="C1116" s="89" t="s">
        <v>1444</v>
      </c>
      <c r="D1116" s="89" t="s">
        <v>1209</v>
      </c>
      <c r="E1116" s="89" t="s">
        <v>336</v>
      </c>
      <c r="F1116" s="89">
        <v>183</v>
      </c>
      <c r="G1116" s="127">
        <v>0.93243243243243246</v>
      </c>
      <c r="H1116" s="127">
        <v>0</v>
      </c>
      <c r="I1116" s="127"/>
      <c r="J1116" s="191">
        <v>2542</v>
      </c>
      <c r="K1116" s="89"/>
      <c r="L1116" s="89"/>
      <c r="M1116" s="89"/>
    </row>
    <row r="1117" spans="1:13" x14ac:dyDescent="0.25">
      <c r="A1117" s="191">
        <v>2543</v>
      </c>
      <c r="B1117" s="89" t="s">
        <v>1454</v>
      </c>
      <c r="C1117" s="89" t="s">
        <v>1444</v>
      </c>
      <c r="D1117" s="89" t="s">
        <v>1209</v>
      </c>
      <c r="E1117" s="89" t="s">
        <v>336</v>
      </c>
      <c r="F1117" s="89">
        <v>18</v>
      </c>
      <c r="G1117" s="127">
        <v>0.9375</v>
      </c>
      <c r="H1117" s="127">
        <v>0</v>
      </c>
      <c r="I1117" s="127"/>
      <c r="J1117" s="191">
        <v>2543</v>
      </c>
      <c r="K1117" s="89"/>
      <c r="L1117" s="89"/>
      <c r="M1117" s="89"/>
    </row>
    <row r="1118" spans="1:13" x14ac:dyDescent="0.25">
      <c r="A1118" s="191">
        <v>2544</v>
      </c>
      <c r="B1118" s="89" t="s">
        <v>1455</v>
      </c>
      <c r="C1118" s="89" t="s">
        <v>1444</v>
      </c>
      <c r="D1118" s="89" t="s">
        <v>1209</v>
      </c>
      <c r="E1118" s="89" t="s">
        <v>336</v>
      </c>
      <c r="F1118" s="89">
        <v>11</v>
      </c>
      <c r="G1118" s="127">
        <v>0.88235294117647056</v>
      </c>
      <c r="H1118" s="127">
        <v>0</v>
      </c>
      <c r="I1118" s="127"/>
      <c r="J1118" s="191">
        <v>2544</v>
      </c>
      <c r="K1118" s="89"/>
      <c r="L1118" s="89"/>
      <c r="M1118" s="89"/>
    </row>
    <row r="1119" spans="1:13" x14ac:dyDescent="0.25">
      <c r="A1119" s="191">
        <v>2545</v>
      </c>
      <c r="B1119" s="89" t="s">
        <v>293</v>
      </c>
      <c r="C1119" s="89" t="s">
        <v>1444</v>
      </c>
      <c r="D1119" s="89" t="s">
        <v>1209</v>
      </c>
      <c r="E1119" s="89" t="s">
        <v>336</v>
      </c>
      <c r="F1119" s="89">
        <v>5</v>
      </c>
      <c r="G1119" s="127">
        <v>0.83333333333333337</v>
      </c>
      <c r="H1119" s="127">
        <v>0</v>
      </c>
      <c r="I1119" s="127"/>
      <c r="J1119" s="191">
        <v>2545</v>
      </c>
      <c r="K1119" s="89"/>
      <c r="L1119" s="89"/>
      <c r="M1119" s="89"/>
    </row>
    <row r="1120" spans="1:13" x14ac:dyDescent="0.25">
      <c r="A1120" s="191">
        <v>2548</v>
      </c>
      <c r="B1120" s="89" t="s">
        <v>1456</v>
      </c>
      <c r="C1120" s="89" t="s">
        <v>1444</v>
      </c>
      <c r="D1120" s="89" t="s">
        <v>1209</v>
      </c>
      <c r="E1120" s="89" t="s">
        <v>336</v>
      </c>
      <c r="F1120" s="89">
        <v>4</v>
      </c>
      <c r="G1120" s="127">
        <v>1</v>
      </c>
      <c r="H1120" s="127">
        <v>0</v>
      </c>
      <c r="I1120" s="127"/>
      <c r="J1120" s="191">
        <v>2548</v>
      </c>
      <c r="K1120" s="89"/>
      <c r="L1120" s="89"/>
      <c r="M1120" s="89"/>
    </row>
    <row r="1121" spans="1:13" x14ac:dyDescent="0.25">
      <c r="A1121" s="191">
        <v>2549</v>
      </c>
      <c r="B1121" s="89" t="s">
        <v>1457</v>
      </c>
      <c r="C1121" s="89" t="s">
        <v>1458</v>
      </c>
      <c r="D1121" s="89" t="s">
        <v>1209</v>
      </c>
      <c r="E1121" s="89" t="s">
        <v>336</v>
      </c>
      <c r="F1121" s="89">
        <v>61</v>
      </c>
      <c r="G1121" s="127">
        <v>0</v>
      </c>
      <c r="H1121" s="127">
        <v>0</v>
      </c>
      <c r="I1121" s="128">
        <v>0.84283088235294112</v>
      </c>
      <c r="J1121" s="191">
        <v>2549</v>
      </c>
      <c r="K1121" s="89"/>
      <c r="L1121" s="89"/>
      <c r="M1121" s="89"/>
    </row>
    <row r="1122" spans="1:13" x14ac:dyDescent="0.25">
      <c r="A1122" s="191">
        <v>2551</v>
      </c>
      <c r="B1122" s="89" t="s">
        <v>1459</v>
      </c>
      <c r="C1122" s="89" t="s">
        <v>1458</v>
      </c>
      <c r="D1122" s="89" t="s">
        <v>1209</v>
      </c>
      <c r="E1122" s="89" t="s">
        <v>336</v>
      </c>
      <c r="F1122" s="89">
        <v>643</v>
      </c>
      <c r="G1122" s="127">
        <v>0</v>
      </c>
      <c r="H1122" s="127">
        <v>0.88786482334869432</v>
      </c>
      <c r="I1122" s="127"/>
      <c r="J1122" s="191">
        <v>2551</v>
      </c>
      <c r="K1122" s="89"/>
      <c r="L1122" s="89"/>
      <c r="M1122" s="89"/>
    </row>
    <row r="1123" spans="1:13" x14ac:dyDescent="0.25">
      <c r="A1123" s="191">
        <v>2552</v>
      </c>
      <c r="B1123" s="89" t="s">
        <v>1460</v>
      </c>
      <c r="C1123" s="89" t="s">
        <v>1458</v>
      </c>
      <c r="D1123" s="89" t="s">
        <v>1209</v>
      </c>
      <c r="E1123" s="89" t="s">
        <v>336</v>
      </c>
      <c r="F1123" s="129">
        <v>1195</v>
      </c>
      <c r="G1123" s="127">
        <v>0</v>
      </c>
      <c r="H1123" s="127">
        <v>0.93872340425531919</v>
      </c>
      <c r="I1123" s="127"/>
      <c r="J1123" s="191">
        <v>2552</v>
      </c>
      <c r="K1123" s="89"/>
      <c r="L1123" s="89"/>
      <c r="M1123" s="89"/>
    </row>
    <row r="1124" spans="1:13" x14ac:dyDescent="0.25">
      <c r="A1124" s="191">
        <v>2553</v>
      </c>
      <c r="B1124" s="89" t="s">
        <v>1461</v>
      </c>
      <c r="C1124" s="89" t="s">
        <v>1458</v>
      </c>
      <c r="D1124" s="89" t="s">
        <v>1209</v>
      </c>
      <c r="E1124" s="89" t="s">
        <v>336</v>
      </c>
      <c r="F1124" s="89">
        <v>761</v>
      </c>
      <c r="G1124" s="127">
        <v>0.88858321870701518</v>
      </c>
      <c r="H1124" s="127">
        <v>0</v>
      </c>
      <c r="I1124" s="127"/>
      <c r="J1124" s="191">
        <v>2553</v>
      </c>
      <c r="K1124" s="89"/>
      <c r="L1124" s="89"/>
      <c r="M1124" s="89"/>
    </row>
    <row r="1125" spans="1:13" x14ac:dyDescent="0.25">
      <c r="A1125" s="191">
        <v>2554</v>
      </c>
      <c r="B1125" s="89" t="s">
        <v>1462</v>
      </c>
      <c r="C1125" s="89" t="s">
        <v>1458</v>
      </c>
      <c r="D1125" s="89" t="s">
        <v>1209</v>
      </c>
      <c r="E1125" s="89" t="s">
        <v>336</v>
      </c>
      <c r="F1125" s="89">
        <v>63</v>
      </c>
      <c r="G1125" s="127">
        <v>0</v>
      </c>
      <c r="H1125" s="127">
        <v>0</v>
      </c>
      <c r="I1125" s="128">
        <v>0.84283088235294112</v>
      </c>
      <c r="J1125" s="191">
        <v>2554</v>
      </c>
      <c r="K1125" s="89"/>
      <c r="L1125" s="89"/>
      <c r="M1125" s="89"/>
    </row>
    <row r="1126" spans="1:13" x14ac:dyDescent="0.25">
      <c r="A1126" s="191">
        <v>2555</v>
      </c>
      <c r="B1126" s="89" t="s">
        <v>1463</v>
      </c>
      <c r="C1126" s="89" t="s">
        <v>1458</v>
      </c>
      <c r="D1126" s="89" t="s">
        <v>1209</v>
      </c>
      <c r="E1126" s="89" t="s">
        <v>336</v>
      </c>
      <c r="F1126" s="89">
        <v>211</v>
      </c>
      <c r="G1126" s="127">
        <v>0.797752808988764</v>
      </c>
      <c r="H1126" s="127">
        <v>0</v>
      </c>
      <c r="I1126" s="127"/>
      <c r="J1126" s="191">
        <v>2555</v>
      </c>
      <c r="K1126" s="89"/>
      <c r="L1126" s="89"/>
      <c r="M1126" s="89"/>
    </row>
    <row r="1127" spans="1:13" x14ac:dyDescent="0.25">
      <c r="A1127" s="191">
        <v>2556</v>
      </c>
      <c r="B1127" s="89" t="s">
        <v>1464</v>
      </c>
      <c r="C1127" s="89" t="s">
        <v>1458</v>
      </c>
      <c r="D1127" s="89" t="s">
        <v>1209</v>
      </c>
      <c r="E1127" s="89" t="s">
        <v>336</v>
      </c>
      <c r="F1127" s="89">
        <v>162</v>
      </c>
      <c r="G1127" s="127">
        <v>0.95161290322580649</v>
      </c>
      <c r="H1127" s="127">
        <v>0</v>
      </c>
      <c r="I1127" s="127"/>
      <c r="J1127" s="191">
        <v>2556</v>
      </c>
      <c r="K1127" s="89"/>
      <c r="L1127" s="89"/>
      <c r="M1127" s="89"/>
    </row>
    <row r="1128" spans="1:13" x14ac:dyDescent="0.25">
      <c r="A1128" s="191">
        <v>2559</v>
      </c>
      <c r="B1128" s="89" t="s">
        <v>1465</v>
      </c>
      <c r="C1128" s="89" t="s">
        <v>1458</v>
      </c>
      <c r="D1128" s="89" t="s">
        <v>1209</v>
      </c>
      <c r="E1128" s="89" t="s">
        <v>336</v>
      </c>
      <c r="F1128" s="89">
        <v>308</v>
      </c>
      <c r="G1128" s="127">
        <v>0.91791044776119401</v>
      </c>
      <c r="H1128" s="127">
        <v>0</v>
      </c>
      <c r="I1128" s="127"/>
      <c r="J1128" s="191">
        <v>2559</v>
      </c>
      <c r="K1128" s="89"/>
      <c r="L1128" s="89"/>
      <c r="M1128" s="89"/>
    </row>
    <row r="1129" spans="1:13" x14ac:dyDescent="0.25">
      <c r="A1129" s="191">
        <v>2560</v>
      </c>
      <c r="B1129" s="89" t="s">
        <v>1466</v>
      </c>
      <c r="C1129" s="89" t="s">
        <v>1458</v>
      </c>
      <c r="D1129" s="89" t="s">
        <v>1209</v>
      </c>
      <c r="E1129" s="89" t="s">
        <v>336</v>
      </c>
      <c r="F1129" s="89">
        <v>51</v>
      </c>
      <c r="G1129" s="127">
        <v>0.95744680851063835</v>
      </c>
      <c r="H1129" s="127">
        <v>0</v>
      </c>
      <c r="I1129" s="127"/>
      <c r="J1129" s="191">
        <v>2560</v>
      </c>
      <c r="K1129" s="89"/>
      <c r="L1129" s="89"/>
      <c r="M1129" s="89"/>
    </row>
    <row r="1130" spans="1:13" x14ac:dyDescent="0.25">
      <c r="A1130" s="191">
        <v>2561</v>
      </c>
      <c r="B1130" s="89" t="s">
        <v>1467</v>
      </c>
      <c r="C1130" s="89" t="s">
        <v>1458</v>
      </c>
      <c r="D1130" s="89" t="s">
        <v>1209</v>
      </c>
      <c r="E1130" s="89" t="s">
        <v>336</v>
      </c>
      <c r="F1130" s="89">
        <v>93</v>
      </c>
      <c r="G1130" s="127">
        <v>0.96923076923076923</v>
      </c>
      <c r="H1130" s="127">
        <v>0</v>
      </c>
      <c r="I1130" s="127"/>
      <c r="J1130" s="191">
        <v>2561</v>
      </c>
      <c r="K1130" s="89"/>
      <c r="L1130" s="89"/>
      <c r="M1130" s="89"/>
    </row>
    <row r="1131" spans="1:13" x14ac:dyDescent="0.25">
      <c r="A1131" s="191">
        <v>2562</v>
      </c>
      <c r="B1131" s="89" t="s">
        <v>1468</v>
      </c>
      <c r="C1131" s="89" t="s">
        <v>1458</v>
      </c>
      <c r="D1131" s="89" t="s">
        <v>1209</v>
      </c>
      <c r="E1131" s="89" t="s">
        <v>336</v>
      </c>
      <c r="F1131" s="89">
        <v>215</v>
      </c>
      <c r="G1131" s="127">
        <v>0.92045454545454541</v>
      </c>
      <c r="H1131" s="127">
        <v>0</v>
      </c>
      <c r="I1131" s="127"/>
      <c r="J1131" s="191">
        <v>2562</v>
      </c>
      <c r="K1131" s="89"/>
      <c r="L1131" s="89"/>
      <c r="M1131" s="89"/>
    </row>
    <row r="1132" spans="1:13" x14ac:dyDescent="0.25">
      <c r="A1132" s="191">
        <v>2563</v>
      </c>
      <c r="B1132" s="89" t="s">
        <v>1469</v>
      </c>
      <c r="C1132" s="89" t="s">
        <v>1458</v>
      </c>
      <c r="D1132" s="89" t="s">
        <v>1209</v>
      </c>
      <c r="E1132" s="89" t="s">
        <v>336</v>
      </c>
      <c r="F1132" s="89">
        <v>91</v>
      </c>
      <c r="G1132" s="127">
        <v>0.9375</v>
      </c>
      <c r="H1132" s="127">
        <v>0</v>
      </c>
      <c r="I1132" s="127"/>
      <c r="J1132" s="191">
        <v>2563</v>
      </c>
      <c r="K1132" s="89"/>
      <c r="L1132" s="89"/>
      <c r="M1132" s="89"/>
    </row>
    <row r="1133" spans="1:13" x14ac:dyDescent="0.25">
      <c r="A1133" s="191">
        <v>2565</v>
      </c>
      <c r="B1133" s="89" t="s">
        <v>1470</v>
      </c>
      <c r="C1133" s="89" t="s">
        <v>1458</v>
      </c>
      <c r="D1133" s="89" t="s">
        <v>1209</v>
      </c>
      <c r="E1133" s="89" t="s">
        <v>336</v>
      </c>
      <c r="F1133" s="89">
        <v>114</v>
      </c>
      <c r="G1133" s="127">
        <v>0.87378640776699024</v>
      </c>
      <c r="H1133" s="127">
        <v>0</v>
      </c>
      <c r="I1133" s="127"/>
      <c r="J1133" s="191">
        <v>2565</v>
      </c>
      <c r="K1133" s="89"/>
      <c r="L1133" s="89"/>
      <c r="M1133" s="89"/>
    </row>
    <row r="1134" spans="1:13" x14ac:dyDescent="0.25">
      <c r="A1134" s="191">
        <v>2566</v>
      </c>
      <c r="B1134" s="89" t="s">
        <v>1471</v>
      </c>
      <c r="C1134" s="89" t="s">
        <v>1438</v>
      </c>
      <c r="D1134" s="89" t="s">
        <v>1209</v>
      </c>
      <c r="E1134" s="89" t="s">
        <v>4871</v>
      </c>
      <c r="F1134" s="89">
        <v>235</v>
      </c>
      <c r="G1134" s="127">
        <v>0.93427230046948362</v>
      </c>
      <c r="H1134" s="127">
        <v>0</v>
      </c>
      <c r="I1134" s="127"/>
      <c r="J1134" s="191">
        <v>2566</v>
      </c>
      <c r="K1134" s="89"/>
      <c r="L1134" s="89"/>
      <c r="M1134" s="89"/>
    </row>
    <row r="1135" spans="1:13" x14ac:dyDescent="0.25">
      <c r="A1135" s="191">
        <v>2568</v>
      </c>
      <c r="B1135" s="89" t="s">
        <v>1472</v>
      </c>
      <c r="C1135" s="89" t="s">
        <v>1458</v>
      </c>
      <c r="D1135" s="89" t="s">
        <v>1209</v>
      </c>
      <c r="E1135" s="89" t="s">
        <v>336</v>
      </c>
      <c r="F1135" s="89">
        <v>12</v>
      </c>
      <c r="G1135" s="127">
        <v>0.90909090909090906</v>
      </c>
      <c r="H1135" s="127">
        <v>0</v>
      </c>
      <c r="I1135" s="127"/>
      <c r="J1135" s="191">
        <v>2568</v>
      </c>
      <c r="K1135" s="89"/>
      <c r="L1135" s="89"/>
      <c r="M1135" s="89"/>
    </row>
    <row r="1136" spans="1:13" x14ac:dyDescent="0.25">
      <c r="A1136" s="191">
        <v>2570</v>
      </c>
      <c r="B1136" s="89" t="s">
        <v>1473</v>
      </c>
      <c r="C1136" s="89" t="s">
        <v>1458</v>
      </c>
      <c r="D1136" s="89" t="s">
        <v>1209</v>
      </c>
      <c r="E1136" s="89" t="s">
        <v>336</v>
      </c>
      <c r="F1136" s="89">
        <v>99</v>
      </c>
      <c r="G1136" s="127">
        <v>0.9438202247191011</v>
      </c>
      <c r="H1136" s="127">
        <v>0</v>
      </c>
      <c r="I1136" s="127"/>
      <c r="J1136" s="191">
        <v>2570</v>
      </c>
      <c r="K1136" s="89"/>
      <c r="L1136" s="89"/>
      <c r="M1136" s="89"/>
    </row>
    <row r="1137" spans="1:13" x14ac:dyDescent="0.25">
      <c r="A1137" s="191">
        <v>2572</v>
      </c>
      <c r="B1137" s="89" t="s">
        <v>1474</v>
      </c>
      <c r="C1137" s="89" t="s">
        <v>1458</v>
      </c>
      <c r="D1137" s="89" t="s">
        <v>1209</v>
      </c>
      <c r="E1137" s="89" t="s">
        <v>336</v>
      </c>
      <c r="F1137" s="89">
        <v>44</v>
      </c>
      <c r="G1137" s="127">
        <v>1</v>
      </c>
      <c r="H1137" s="127">
        <v>0</v>
      </c>
      <c r="I1137" s="127"/>
      <c r="J1137" s="191">
        <v>2572</v>
      </c>
      <c r="K1137" s="89"/>
      <c r="L1137" s="89"/>
      <c r="M1137" s="89"/>
    </row>
    <row r="1138" spans="1:13" x14ac:dyDescent="0.25">
      <c r="A1138" s="191">
        <v>2575</v>
      </c>
      <c r="B1138" s="89" t="s">
        <v>1475</v>
      </c>
      <c r="C1138" s="89" t="s">
        <v>1438</v>
      </c>
      <c r="D1138" s="89" t="s">
        <v>1209</v>
      </c>
      <c r="E1138" s="89" t="s">
        <v>4871</v>
      </c>
      <c r="F1138" s="89">
        <v>28</v>
      </c>
      <c r="G1138" s="127">
        <v>1</v>
      </c>
      <c r="H1138" s="127">
        <v>0</v>
      </c>
      <c r="I1138" s="127"/>
      <c r="J1138" s="191">
        <v>2575</v>
      </c>
      <c r="K1138" s="89"/>
      <c r="L1138" s="89"/>
      <c r="M1138" s="89"/>
    </row>
    <row r="1139" spans="1:13" x14ac:dyDescent="0.25">
      <c r="A1139" s="191">
        <v>2576</v>
      </c>
      <c r="B1139" s="89" t="s">
        <v>1476</v>
      </c>
      <c r="C1139" s="89" t="s">
        <v>1458</v>
      </c>
      <c r="D1139" s="89" t="s">
        <v>1209</v>
      </c>
      <c r="E1139" s="89" t="s">
        <v>336</v>
      </c>
      <c r="F1139" s="89">
        <v>66</v>
      </c>
      <c r="G1139" s="127">
        <v>0.95121951219512191</v>
      </c>
      <c r="H1139" s="127">
        <v>0</v>
      </c>
      <c r="I1139" s="127"/>
      <c r="J1139" s="191">
        <v>2576</v>
      </c>
      <c r="K1139" s="89"/>
      <c r="L1139" s="89"/>
      <c r="M1139" s="89"/>
    </row>
    <row r="1140" spans="1:13" x14ac:dyDescent="0.25">
      <c r="A1140" s="191">
        <v>2577</v>
      </c>
      <c r="B1140" s="89" t="s">
        <v>1477</v>
      </c>
      <c r="C1140" s="89" t="s">
        <v>1458</v>
      </c>
      <c r="D1140" s="89" t="s">
        <v>1209</v>
      </c>
      <c r="E1140" s="89" t="s">
        <v>336</v>
      </c>
      <c r="F1140" s="89">
        <v>86</v>
      </c>
      <c r="G1140" s="127">
        <v>0.96923076923076923</v>
      </c>
      <c r="H1140" s="127">
        <v>0</v>
      </c>
      <c r="I1140" s="127"/>
      <c r="J1140" s="191">
        <v>2577</v>
      </c>
      <c r="K1140" s="89"/>
      <c r="L1140" s="89"/>
      <c r="M1140" s="89"/>
    </row>
    <row r="1141" spans="1:13" x14ac:dyDescent="0.25">
      <c r="A1141" s="191">
        <v>2583</v>
      </c>
      <c r="B1141" s="89" t="s">
        <v>1478</v>
      </c>
      <c r="C1141" s="89" t="s">
        <v>1479</v>
      </c>
      <c r="D1141" s="89" t="s">
        <v>1209</v>
      </c>
      <c r="E1141" s="89" t="s">
        <v>336</v>
      </c>
      <c r="F1141" s="89">
        <v>331</v>
      </c>
      <c r="G1141" s="127">
        <v>0</v>
      </c>
      <c r="H1141" s="127">
        <v>0.94333333333333336</v>
      </c>
      <c r="I1141" s="127"/>
      <c r="J1141" s="191">
        <v>2583</v>
      </c>
      <c r="K1141" s="89"/>
      <c r="L1141" s="89"/>
      <c r="M1141" s="89"/>
    </row>
    <row r="1142" spans="1:13" x14ac:dyDescent="0.25">
      <c r="A1142" s="191">
        <v>2584</v>
      </c>
      <c r="B1142" s="89" t="s">
        <v>1480</v>
      </c>
      <c r="C1142" s="89" t="s">
        <v>1479</v>
      </c>
      <c r="D1142" s="89" t="s">
        <v>1209</v>
      </c>
      <c r="E1142" s="89" t="s">
        <v>336</v>
      </c>
      <c r="F1142" s="89">
        <v>264</v>
      </c>
      <c r="G1142" s="127">
        <v>0.90134529147982068</v>
      </c>
      <c r="H1142" s="127">
        <v>0</v>
      </c>
      <c r="I1142" s="127"/>
      <c r="J1142" s="191">
        <v>2584</v>
      </c>
      <c r="K1142" s="89"/>
      <c r="L1142" s="89"/>
      <c r="M1142" s="89"/>
    </row>
    <row r="1143" spans="1:13" x14ac:dyDescent="0.25">
      <c r="A1143" s="191">
        <v>2590</v>
      </c>
      <c r="B1143" s="89" t="s">
        <v>1481</v>
      </c>
      <c r="C1143" s="89" t="s">
        <v>1479</v>
      </c>
      <c r="D1143" s="89" t="s">
        <v>1209</v>
      </c>
      <c r="E1143" s="89" t="s">
        <v>336</v>
      </c>
      <c r="F1143" s="89">
        <v>10</v>
      </c>
      <c r="G1143" s="127">
        <v>0.9</v>
      </c>
      <c r="H1143" s="127">
        <v>0</v>
      </c>
      <c r="I1143" s="127"/>
      <c r="J1143" s="191">
        <v>2590</v>
      </c>
      <c r="K1143" s="89"/>
      <c r="L1143" s="89"/>
      <c r="M1143" s="89"/>
    </row>
    <row r="1144" spans="1:13" x14ac:dyDescent="0.25">
      <c r="A1144" s="191">
        <v>2591</v>
      </c>
      <c r="B1144" s="89" t="s">
        <v>1482</v>
      </c>
      <c r="C1144" s="89" t="s">
        <v>1479</v>
      </c>
      <c r="D1144" s="89" t="s">
        <v>1209</v>
      </c>
      <c r="E1144" s="89" t="s">
        <v>336</v>
      </c>
      <c r="F1144" s="89">
        <v>25</v>
      </c>
      <c r="G1144" s="127">
        <v>1</v>
      </c>
      <c r="H1144" s="127">
        <v>0</v>
      </c>
      <c r="I1144" s="127"/>
      <c r="J1144" s="191">
        <v>2591</v>
      </c>
      <c r="K1144" s="89"/>
      <c r="L1144" s="89"/>
      <c r="M1144" s="89"/>
    </row>
    <row r="1145" spans="1:13" x14ac:dyDescent="0.25">
      <c r="A1145" s="191">
        <v>2594</v>
      </c>
      <c r="B1145" s="89" t="s">
        <v>1483</v>
      </c>
      <c r="C1145" s="89" t="s">
        <v>1479</v>
      </c>
      <c r="D1145" s="89" t="s">
        <v>1209</v>
      </c>
      <c r="E1145" s="89" t="s">
        <v>336</v>
      </c>
      <c r="F1145" s="89">
        <v>23</v>
      </c>
      <c r="G1145" s="127">
        <v>1</v>
      </c>
      <c r="H1145" s="127">
        <v>0</v>
      </c>
      <c r="I1145" s="127"/>
      <c r="J1145" s="191">
        <v>2594</v>
      </c>
      <c r="K1145" s="89"/>
      <c r="L1145" s="89"/>
      <c r="M1145" s="89"/>
    </row>
    <row r="1146" spans="1:13" x14ac:dyDescent="0.25">
      <c r="A1146" s="191">
        <v>2598</v>
      </c>
      <c r="B1146" s="89" t="s">
        <v>1484</v>
      </c>
      <c r="C1146" s="89" t="s">
        <v>1479</v>
      </c>
      <c r="D1146" s="89" t="s">
        <v>1209</v>
      </c>
      <c r="E1146" s="89" t="s">
        <v>336</v>
      </c>
      <c r="F1146" s="89">
        <v>18</v>
      </c>
      <c r="G1146" s="127">
        <v>0.8666666666666667</v>
      </c>
      <c r="H1146" s="127">
        <v>0</v>
      </c>
      <c r="I1146" s="127"/>
      <c r="J1146" s="191">
        <v>2598</v>
      </c>
      <c r="K1146" s="89"/>
      <c r="L1146" s="89"/>
      <c r="M1146" s="89"/>
    </row>
    <row r="1147" spans="1:13" x14ac:dyDescent="0.25">
      <c r="A1147" s="191">
        <v>2599</v>
      </c>
      <c r="B1147" s="89" t="s">
        <v>1485</v>
      </c>
      <c r="C1147" s="89" t="s">
        <v>1486</v>
      </c>
      <c r="D1147" s="89" t="s">
        <v>1209</v>
      </c>
      <c r="E1147" s="89" t="s">
        <v>336</v>
      </c>
      <c r="F1147" s="89">
        <v>216</v>
      </c>
      <c r="G1147" s="127">
        <v>0.9072847682119205</v>
      </c>
      <c r="H1147" s="127">
        <v>0</v>
      </c>
      <c r="I1147" s="127"/>
      <c r="J1147" s="191">
        <v>2599</v>
      </c>
      <c r="K1147" s="89"/>
      <c r="L1147" s="89"/>
      <c r="M1147" s="89"/>
    </row>
    <row r="1148" spans="1:13" x14ac:dyDescent="0.25">
      <c r="A1148" s="191">
        <v>2601</v>
      </c>
      <c r="B1148" s="89" t="s">
        <v>1487</v>
      </c>
      <c r="C1148" s="89" t="s">
        <v>1486</v>
      </c>
      <c r="D1148" s="89" t="s">
        <v>1209</v>
      </c>
      <c r="E1148" s="89" t="s">
        <v>336</v>
      </c>
      <c r="F1148" s="89">
        <v>151</v>
      </c>
      <c r="G1148" s="127">
        <v>0.84482758620689657</v>
      </c>
      <c r="H1148" s="127">
        <v>0</v>
      </c>
      <c r="I1148" s="127"/>
      <c r="J1148" s="191">
        <v>2601</v>
      </c>
      <c r="K1148" s="89"/>
      <c r="L1148" s="89"/>
      <c r="M1148" s="89"/>
    </row>
    <row r="1149" spans="1:13" x14ac:dyDescent="0.25">
      <c r="A1149" s="191">
        <v>2603</v>
      </c>
      <c r="B1149" s="89" t="s">
        <v>1488</v>
      </c>
      <c r="C1149" s="89" t="s">
        <v>1486</v>
      </c>
      <c r="D1149" s="89" t="s">
        <v>1209</v>
      </c>
      <c r="E1149" s="89" t="s">
        <v>336</v>
      </c>
      <c r="F1149" s="89">
        <v>13</v>
      </c>
      <c r="G1149" s="127">
        <v>1</v>
      </c>
      <c r="H1149" s="127">
        <v>0</v>
      </c>
      <c r="I1149" s="127"/>
      <c r="J1149" s="191">
        <v>2603</v>
      </c>
      <c r="K1149" s="89"/>
      <c r="L1149" s="89"/>
      <c r="M1149" s="89"/>
    </row>
    <row r="1150" spans="1:13" x14ac:dyDescent="0.25">
      <c r="A1150" s="191">
        <v>2604</v>
      </c>
      <c r="B1150" s="89" t="s">
        <v>1489</v>
      </c>
      <c r="C1150" s="89" t="s">
        <v>1486</v>
      </c>
      <c r="D1150" s="89" t="s">
        <v>1209</v>
      </c>
      <c r="E1150" s="89" t="s">
        <v>336</v>
      </c>
      <c r="F1150" s="89">
        <v>7</v>
      </c>
      <c r="G1150" s="127">
        <v>1</v>
      </c>
      <c r="H1150" s="127">
        <v>0</v>
      </c>
      <c r="I1150" s="127"/>
      <c r="J1150" s="191">
        <v>2604</v>
      </c>
      <c r="K1150" s="89"/>
      <c r="L1150" s="89"/>
      <c r="M1150" s="89"/>
    </row>
    <row r="1151" spans="1:13" x14ac:dyDescent="0.25">
      <c r="A1151" s="191">
        <v>2607</v>
      </c>
      <c r="B1151" s="89" t="s">
        <v>1490</v>
      </c>
      <c r="C1151" s="89" t="s">
        <v>1486</v>
      </c>
      <c r="D1151" s="89" t="s">
        <v>1209</v>
      </c>
      <c r="E1151" s="89" t="s">
        <v>336</v>
      </c>
      <c r="F1151" s="89">
        <v>9</v>
      </c>
      <c r="G1151" s="127">
        <v>1</v>
      </c>
      <c r="H1151" s="127">
        <v>0</v>
      </c>
      <c r="I1151" s="127"/>
      <c r="J1151" s="191">
        <v>2607</v>
      </c>
      <c r="K1151" s="89"/>
      <c r="L1151" s="89"/>
      <c r="M1151" s="89"/>
    </row>
    <row r="1152" spans="1:13" x14ac:dyDescent="0.25">
      <c r="A1152" s="191">
        <v>2611</v>
      </c>
      <c r="B1152" s="89" t="s">
        <v>1491</v>
      </c>
      <c r="C1152" s="89" t="s">
        <v>1492</v>
      </c>
      <c r="D1152" s="89" t="s">
        <v>1209</v>
      </c>
      <c r="E1152" s="89" t="s">
        <v>336</v>
      </c>
      <c r="F1152" s="89">
        <v>338</v>
      </c>
      <c r="G1152" s="127">
        <v>0.93793103448275861</v>
      </c>
      <c r="H1152" s="127">
        <v>0</v>
      </c>
      <c r="I1152" s="127"/>
      <c r="J1152" s="191">
        <v>2611</v>
      </c>
      <c r="K1152" s="89"/>
      <c r="L1152" s="89"/>
      <c r="M1152" s="89"/>
    </row>
    <row r="1153" spans="1:13" x14ac:dyDescent="0.25">
      <c r="A1153" s="191">
        <v>2612</v>
      </c>
      <c r="B1153" s="89" t="s">
        <v>1493</v>
      </c>
      <c r="C1153" s="89" t="s">
        <v>1492</v>
      </c>
      <c r="D1153" s="89" t="s">
        <v>1209</v>
      </c>
      <c r="E1153" s="89" t="s">
        <v>336</v>
      </c>
      <c r="F1153" s="89">
        <v>471</v>
      </c>
      <c r="G1153" s="127">
        <v>0.91532258064516125</v>
      </c>
      <c r="H1153" s="127">
        <v>0</v>
      </c>
      <c r="I1153" s="127"/>
      <c r="J1153" s="191">
        <v>2612</v>
      </c>
      <c r="K1153" s="89"/>
      <c r="L1153" s="89"/>
      <c r="M1153" s="89"/>
    </row>
    <row r="1154" spans="1:13" x14ac:dyDescent="0.25">
      <c r="A1154" s="191">
        <v>2613</v>
      </c>
      <c r="B1154" s="89" t="s">
        <v>1494</v>
      </c>
      <c r="C1154" s="89" t="s">
        <v>1492</v>
      </c>
      <c r="D1154" s="89" t="s">
        <v>1209</v>
      </c>
      <c r="E1154" s="89" t="s">
        <v>336</v>
      </c>
      <c r="F1154" s="89">
        <v>132</v>
      </c>
      <c r="G1154" s="127">
        <v>0.86734693877551017</v>
      </c>
      <c r="H1154" s="127">
        <v>0</v>
      </c>
      <c r="I1154" s="127"/>
      <c r="J1154" s="191">
        <v>2613</v>
      </c>
      <c r="K1154" s="89"/>
      <c r="L1154" s="89"/>
      <c r="M1154" s="89"/>
    </row>
    <row r="1155" spans="1:13" x14ac:dyDescent="0.25">
      <c r="A1155" s="191">
        <v>2615</v>
      </c>
      <c r="B1155" s="89" t="s">
        <v>1495</v>
      </c>
      <c r="C1155" s="89" t="s">
        <v>1492</v>
      </c>
      <c r="D1155" s="89" t="s">
        <v>1209</v>
      </c>
      <c r="E1155" s="89" t="s">
        <v>336</v>
      </c>
      <c r="F1155" s="89">
        <v>198</v>
      </c>
      <c r="G1155" s="127">
        <v>0.90361445783132532</v>
      </c>
      <c r="H1155" s="127">
        <v>0</v>
      </c>
      <c r="I1155" s="127"/>
      <c r="J1155" s="191">
        <v>2615</v>
      </c>
      <c r="K1155" s="89"/>
      <c r="L1155" s="89"/>
      <c r="M1155" s="89"/>
    </row>
    <row r="1156" spans="1:13" x14ac:dyDescent="0.25">
      <c r="A1156" s="191">
        <v>2621</v>
      </c>
      <c r="B1156" s="89" t="s">
        <v>1496</v>
      </c>
      <c r="C1156" s="89" t="s">
        <v>1492</v>
      </c>
      <c r="D1156" s="89" t="s">
        <v>1209</v>
      </c>
      <c r="E1156" s="89" t="s">
        <v>336</v>
      </c>
      <c r="F1156" s="89">
        <v>31</v>
      </c>
      <c r="G1156" s="127">
        <v>0.90909090909090906</v>
      </c>
      <c r="H1156" s="127">
        <v>0</v>
      </c>
      <c r="I1156" s="127"/>
      <c r="J1156" s="191">
        <v>2621</v>
      </c>
      <c r="K1156" s="89"/>
      <c r="L1156" s="89"/>
      <c r="M1156" s="89"/>
    </row>
    <row r="1157" spans="1:13" x14ac:dyDescent="0.25">
      <c r="A1157" s="191">
        <v>2622</v>
      </c>
      <c r="B1157" s="89" t="s">
        <v>1497</v>
      </c>
      <c r="C1157" s="89" t="s">
        <v>1492</v>
      </c>
      <c r="D1157" s="89" t="s">
        <v>1209</v>
      </c>
      <c r="E1157" s="89" t="s">
        <v>336</v>
      </c>
      <c r="F1157" s="89">
        <v>8</v>
      </c>
      <c r="G1157" s="127">
        <v>1</v>
      </c>
      <c r="H1157" s="127">
        <v>0</v>
      </c>
      <c r="I1157" s="127"/>
      <c r="J1157" s="191">
        <v>2622</v>
      </c>
      <c r="K1157" s="89"/>
      <c r="L1157" s="89"/>
      <c r="M1157" s="89"/>
    </row>
    <row r="1158" spans="1:13" x14ac:dyDescent="0.25">
      <c r="A1158" s="191">
        <v>2624</v>
      </c>
      <c r="B1158" s="89" t="s">
        <v>1498</v>
      </c>
      <c r="C1158" s="89" t="s">
        <v>1492</v>
      </c>
      <c r="D1158" s="89" t="s">
        <v>1209</v>
      </c>
      <c r="E1158" s="89" t="s">
        <v>336</v>
      </c>
      <c r="F1158" s="89">
        <v>39</v>
      </c>
      <c r="G1158" s="127">
        <v>0.95833333333333337</v>
      </c>
      <c r="H1158" s="127">
        <v>0</v>
      </c>
      <c r="I1158" s="127"/>
      <c r="J1158" s="191">
        <v>2624</v>
      </c>
      <c r="K1158" s="89"/>
      <c r="L1158" s="89"/>
      <c r="M1158" s="89"/>
    </row>
    <row r="1159" spans="1:13" x14ac:dyDescent="0.25">
      <c r="A1159" s="191">
        <v>2625</v>
      </c>
      <c r="B1159" s="89" t="s">
        <v>1499</v>
      </c>
      <c r="C1159" s="89" t="s">
        <v>1500</v>
      </c>
      <c r="D1159" s="89" t="s">
        <v>1209</v>
      </c>
      <c r="E1159" s="89" t="s">
        <v>336</v>
      </c>
      <c r="F1159" s="89">
        <v>401</v>
      </c>
      <c r="G1159" s="127">
        <v>0</v>
      </c>
      <c r="H1159" s="127">
        <v>0.8923512747875354</v>
      </c>
      <c r="I1159" s="127"/>
      <c r="J1159" s="191">
        <v>2625</v>
      </c>
      <c r="K1159" s="89"/>
      <c r="L1159" s="89"/>
      <c r="M1159" s="89"/>
    </row>
    <row r="1160" spans="1:13" x14ac:dyDescent="0.25">
      <c r="A1160" s="191">
        <v>2626</v>
      </c>
      <c r="B1160" s="89" t="s">
        <v>1501</v>
      </c>
      <c r="C1160" s="89" t="s">
        <v>1500</v>
      </c>
      <c r="D1160" s="89" t="s">
        <v>1209</v>
      </c>
      <c r="E1160" s="89" t="s">
        <v>336</v>
      </c>
      <c r="F1160" s="89">
        <v>378</v>
      </c>
      <c r="G1160" s="127">
        <v>0.90153846153846151</v>
      </c>
      <c r="H1160" s="127">
        <v>0</v>
      </c>
      <c r="I1160" s="127"/>
      <c r="J1160" s="191">
        <v>2626</v>
      </c>
      <c r="K1160" s="89"/>
      <c r="L1160" s="89"/>
      <c r="M1160" s="89"/>
    </row>
    <row r="1161" spans="1:13" x14ac:dyDescent="0.25">
      <c r="A1161" s="191">
        <v>2627</v>
      </c>
      <c r="B1161" s="89" t="s">
        <v>1502</v>
      </c>
      <c r="C1161" s="89" t="s">
        <v>1500</v>
      </c>
      <c r="D1161" s="89" t="s">
        <v>1209</v>
      </c>
      <c r="E1161" s="89" t="s">
        <v>336</v>
      </c>
      <c r="F1161" s="89">
        <v>211</v>
      </c>
      <c r="G1161" s="127">
        <v>0.95833333333333337</v>
      </c>
      <c r="H1161" s="127">
        <v>0</v>
      </c>
      <c r="I1161" s="127"/>
      <c r="J1161" s="191">
        <v>2627</v>
      </c>
      <c r="K1161" s="89"/>
      <c r="L1161" s="89"/>
      <c r="M1161" s="89"/>
    </row>
    <row r="1162" spans="1:13" x14ac:dyDescent="0.25">
      <c r="A1162" s="191">
        <v>2629</v>
      </c>
      <c r="B1162" s="89" t="s">
        <v>1503</v>
      </c>
      <c r="C1162" s="89" t="s">
        <v>1500</v>
      </c>
      <c r="D1162" s="89" t="s">
        <v>1209</v>
      </c>
      <c r="E1162" s="89" t="s">
        <v>336</v>
      </c>
      <c r="F1162" s="89">
        <v>29</v>
      </c>
      <c r="G1162" s="127">
        <v>1</v>
      </c>
      <c r="H1162" s="127">
        <v>0</v>
      </c>
      <c r="I1162" s="127"/>
      <c r="J1162" s="191">
        <v>2629</v>
      </c>
      <c r="K1162" s="89"/>
      <c r="L1162" s="89"/>
      <c r="M1162" s="89"/>
    </row>
    <row r="1163" spans="1:13" x14ac:dyDescent="0.25">
      <c r="A1163" s="191">
        <v>2633</v>
      </c>
      <c r="B1163" s="89" t="s">
        <v>1504</v>
      </c>
      <c r="C1163" s="89" t="s">
        <v>1500</v>
      </c>
      <c r="D1163" s="89" t="s">
        <v>1209</v>
      </c>
      <c r="E1163" s="89" t="s">
        <v>336</v>
      </c>
      <c r="F1163" s="89">
        <v>6</v>
      </c>
      <c r="G1163" s="127">
        <v>1</v>
      </c>
      <c r="H1163" s="127">
        <v>0</v>
      </c>
      <c r="I1163" s="127"/>
      <c r="J1163" s="191">
        <v>2633</v>
      </c>
      <c r="K1163" s="89"/>
      <c r="L1163" s="89"/>
      <c r="M1163" s="89"/>
    </row>
    <row r="1164" spans="1:13" x14ac:dyDescent="0.25">
      <c r="A1164" s="191">
        <v>2634</v>
      </c>
      <c r="B1164" s="89" t="s">
        <v>368</v>
      </c>
      <c r="C1164" s="89" t="s">
        <v>1500</v>
      </c>
      <c r="D1164" s="89" t="s">
        <v>1209</v>
      </c>
      <c r="E1164" s="89" t="s">
        <v>336</v>
      </c>
      <c r="F1164" s="89">
        <v>20</v>
      </c>
      <c r="G1164" s="127">
        <v>0.95</v>
      </c>
      <c r="H1164" s="127">
        <v>0</v>
      </c>
      <c r="I1164" s="127"/>
      <c r="J1164" s="191">
        <v>2634</v>
      </c>
      <c r="K1164" s="89"/>
      <c r="L1164" s="89"/>
      <c r="M1164" s="89"/>
    </row>
    <row r="1165" spans="1:13" x14ac:dyDescent="0.25">
      <c r="A1165" s="191">
        <v>2635</v>
      </c>
      <c r="B1165" s="89" t="s">
        <v>1505</v>
      </c>
      <c r="C1165" s="89" t="s">
        <v>1506</v>
      </c>
      <c r="D1165" s="89" t="s">
        <v>1209</v>
      </c>
      <c r="E1165" s="89" t="s">
        <v>336</v>
      </c>
      <c r="F1165" s="89">
        <v>674</v>
      </c>
      <c r="G1165" s="127">
        <v>0</v>
      </c>
      <c r="H1165" s="127">
        <v>0.91255961844197142</v>
      </c>
      <c r="I1165" s="127"/>
      <c r="J1165" s="191">
        <v>2635</v>
      </c>
      <c r="K1165" s="89"/>
      <c r="L1165" s="89"/>
      <c r="M1165" s="89"/>
    </row>
    <row r="1166" spans="1:13" x14ac:dyDescent="0.25">
      <c r="A1166" s="191">
        <v>2636</v>
      </c>
      <c r="B1166" s="89" t="s">
        <v>1507</v>
      </c>
      <c r="C1166" s="89" t="s">
        <v>1506</v>
      </c>
      <c r="D1166" s="89" t="s">
        <v>1209</v>
      </c>
      <c r="E1166" s="89" t="s">
        <v>336</v>
      </c>
      <c r="F1166" s="89">
        <v>191</v>
      </c>
      <c r="G1166" s="127">
        <v>0.93243243243243246</v>
      </c>
      <c r="H1166" s="127">
        <v>0</v>
      </c>
      <c r="I1166" s="127"/>
      <c r="J1166" s="191">
        <v>2636</v>
      </c>
      <c r="K1166" s="89"/>
      <c r="L1166" s="89"/>
      <c r="M1166" s="89"/>
    </row>
    <row r="1167" spans="1:13" x14ac:dyDescent="0.25">
      <c r="A1167" s="191">
        <v>2637</v>
      </c>
      <c r="B1167" s="89" t="s">
        <v>1508</v>
      </c>
      <c r="C1167" s="89" t="s">
        <v>1509</v>
      </c>
      <c r="D1167" s="89" t="s">
        <v>1209</v>
      </c>
      <c r="E1167" s="89" t="s">
        <v>336</v>
      </c>
      <c r="F1167" s="89">
        <v>27</v>
      </c>
      <c r="G1167" s="127">
        <v>0.95238095238095233</v>
      </c>
      <c r="H1167" s="127">
        <v>0</v>
      </c>
      <c r="I1167" s="127"/>
      <c r="J1167" s="191">
        <v>2637</v>
      </c>
      <c r="K1167" s="89"/>
      <c r="L1167" s="89"/>
      <c r="M1167" s="89"/>
    </row>
    <row r="1168" spans="1:13" x14ac:dyDescent="0.25">
      <c r="A1168" s="191">
        <v>2642</v>
      </c>
      <c r="B1168" s="89" t="s">
        <v>1510</v>
      </c>
      <c r="C1168" s="89" t="s">
        <v>1506</v>
      </c>
      <c r="D1168" s="89" t="s">
        <v>1209</v>
      </c>
      <c r="E1168" s="89" t="s">
        <v>336</v>
      </c>
      <c r="F1168" s="89">
        <v>10</v>
      </c>
      <c r="G1168" s="127">
        <v>1</v>
      </c>
      <c r="H1168" s="127">
        <v>0</v>
      </c>
      <c r="I1168" s="127"/>
      <c r="J1168" s="191">
        <v>2642</v>
      </c>
      <c r="K1168" s="89"/>
      <c r="L1168" s="89"/>
      <c r="M1168" s="89"/>
    </row>
    <row r="1169" spans="1:13" x14ac:dyDescent="0.25">
      <c r="A1169" s="191">
        <v>2643</v>
      </c>
      <c r="B1169" s="89" t="s">
        <v>1511</v>
      </c>
      <c r="C1169" s="89" t="s">
        <v>1506</v>
      </c>
      <c r="D1169" s="89" t="s">
        <v>1209</v>
      </c>
      <c r="E1169" s="89" t="s">
        <v>336</v>
      </c>
      <c r="F1169" s="89">
        <v>26</v>
      </c>
      <c r="G1169" s="127">
        <v>1</v>
      </c>
      <c r="H1169" s="127">
        <v>0</v>
      </c>
      <c r="I1169" s="127"/>
      <c r="J1169" s="191">
        <v>2643</v>
      </c>
      <c r="K1169" s="89"/>
      <c r="L1169" s="89"/>
      <c r="M1169" s="89"/>
    </row>
    <row r="1170" spans="1:13" x14ac:dyDescent="0.25">
      <c r="A1170" s="191">
        <v>2646</v>
      </c>
      <c r="B1170" s="89" t="s">
        <v>1512</v>
      </c>
      <c r="C1170" s="89" t="s">
        <v>1506</v>
      </c>
      <c r="D1170" s="89" t="s">
        <v>1209</v>
      </c>
      <c r="E1170" s="89" t="s">
        <v>336</v>
      </c>
      <c r="F1170" s="89">
        <v>15</v>
      </c>
      <c r="G1170" s="127">
        <v>0.9375</v>
      </c>
      <c r="H1170" s="127">
        <v>0</v>
      </c>
      <c r="I1170" s="127"/>
      <c r="J1170" s="191">
        <v>2646</v>
      </c>
      <c r="K1170" s="89"/>
      <c r="L1170" s="89"/>
      <c r="M1170" s="89"/>
    </row>
    <row r="1171" spans="1:13" x14ac:dyDescent="0.25">
      <c r="A1171" s="191">
        <v>2650</v>
      </c>
      <c r="B1171" s="89" t="s">
        <v>1513</v>
      </c>
      <c r="C1171" s="89" t="s">
        <v>1506</v>
      </c>
      <c r="D1171" s="89" t="s">
        <v>1209</v>
      </c>
      <c r="E1171" s="89" t="s">
        <v>336</v>
      </c>
      <c r="F1171" s="89">
        <v>185</v>
      </c>
      <c r="G1171" s="127">
        <v>0.81065088757396453</v>
      </c>
      <c r="H1171" s="127">
        <v>0</v>
      </c>
      <c r="I1171" s="127"/>
      <c r="J1171" s="191">
        <v>2650</v>
      </c>
      <c r="K1171" s="89"/>
      <c r="L1171" s="89"/>
      <c r="M1171" s="89"/>
    </row>
    <row r="1172" spans="1:13" x14ac:dyDescent="0.25">
      <c r="A1172" s="191">
        <v>2652</v>
      </c>
      <c r="B1172" s="89" t="s">
        <v>1514</v>
      </c>
      <c r="C1172" s="89" t="s">
        <v>1506</v>
      </c>
      <c r="D1172" s="89" t="s">
        <v>1209</v>
      </c>
      <c r="E1172" s="89" t="s">
        <v>336</v>
      </c>
      <c r="F1172" s="89">
        <v>50</v>
      </c>
      <c r="G1172" s="127">
        <v>0.8666666666666667</v>
      </c>
      <c r="H1172" s="127">
        <v>0</v>
      </c>
      <c r="I1172" s="127"/>
      <c r="J1172" s="191">
        <v>2652</v>
      </c>
      <c r="K1172" s="89"/>
      <c r="L1172" s="89"/>
      <c r="M1172" s="89"/>
    </row>
    <row r="1173" spans="1:13" x14ac:dyDescent="0.25">
      <c r="A1173" s="191">
        <v>2654</v>
      </c>
      <c r="B1173" s="89" t="s">
        <v>1515</v>
      </c>
      <c r="C1173" s="89" t="s">
        <v>1506</v>
      </c>
      <c r="D1173" s="89" t="s">
        <v>1209</v>
      </c>
      <c r="E1173" s="89" t="s">
        <v>336</v>
      </c>
      <c r="F1173" s="89">
        <v>291</v>
      </c>
      <c r="G1173" s="127">
        <v>0.8666666666666667</v>
      </c>
      <c r="H1173" s="127">
        <v>0</v>
      </c>
      <c r="I1173" s="127"/>
      <c r="J1173" s="191">
        <v>2654</v>
      </c>
      <c r="K1173" s="89"/>
      <c r="L1173" s="89"/>
      <c r="M1173" s="89"/>
    </row>
    <row r="1174" spans="1:13" x14ac:dyDescent="0.25">
      <c r="A1174" s="191">
        <v>2657</v>
      </c>
      <c r="B1174" s="89" t="s">
        <v>1516</v>
      </c>
      <c r="C1174" s="89" t="s">
        <v>1517</v>
      </c>
      <c r="D1174" s="89" t="s">
        <v>1209</v>
      </c>
      <c r="E1174" s="89" t="s">
        <v>336</v>
      </c>
      <c r="F1174" s="89">
        <v>402</v>
      </c>
      <c r="G1174" s="127">
        <v>0.96470588235294119</v>
      </c>
      <c r="H1174" s="127">
        <v>0</v>
      </c>
      <c r="I1174" s="127"/>
      <c r="J1174" s="191">
        <v>2657</v>
      </c>
      <c r="K1174" s="89"/>
      <c r="L1174" s="89"/>
      <c r="M1174" s="89"/>
    </row>
    <row r="1175" spans="1:13" x14ac:dyDescent="0.25">
      <c r="A1175" s="191">
        <v>2658</v>
      </c>
      <c r="B1175" s="89" t="s">
        <v>1518</v>
      </c>
      <c r="C1175" s="89" t="s">
        <v>1517</v>
      </c>
      <c r="D1175" s="89" t="s">
        <v>1209</v>
      </c>
      <c r="E1175" s="89" t="s">
        <v>336</v>
      </c>
      <c r="F1175" s="89">
        <v>199</v>
      </c>
      <c r="G1175" s="127">
        <v>0.81208053691275173</v>
      </c>
      <c r="H1175" s="127">
        <v>0</v>
      </c>
      <c r="I1175" s="127"/>
      <c r="J1175" s="191">
        <v>2658</v>
      </c>
      <c r="K1175" s="89"/>
      <c r="L1175" s="89"/>
      <c r="M1175" s="89"/>
    </row>
    <row r="1176" spans="1:13" x14ac:dyDescent="0.25">
      <c r="A1176" s="191">
        <v>2660</v>
      </c>
      <c r="B1176" s="89" t="s">
        <v>1519</v>
      </c>
      <c r="C1176" s="89" t="s">
        <v>1517</v>
      </c>
      <c r="D1176" s="89" t="s">
        <v>1209</v>
      </c>
      <c r="E1176" s="89" t="s">
        <v>336</v>
      </c>
      <c r="F1176" s="89">
        <v>261</v>
      </c>
      <c r="G1176" s="127">
        <v>0.88165680473372776</v>
      </c>
      <c r="H1176" s="127">
        <v>0</v>
      </c>
      <c r="I1176" s="127"/>
      <c r="J1176" s="191">
        <v>2660</v>
      </c>
      <c r="K1176" s="89"/>
      <c r="L1176" s="89"/>
      <c r="M1176" s="89"/>
    </row>
    <row r="1177" spans="1:13" x14ac:dyDescent="0.25">
      <c r="A1177" s="191">
        <v>2661</v>
      </c>
      <c r="B1177" s="89" t="s">
        <v>1520</v>
      </c>
      <c r="C1177" s="89" t="s">
        <v>1517</v>
      </c>
      <c r="D1177" s="89" t="s">
        <v>1209</v>
      </c>
      <c r="E1177" s="89" t="s">
        <v>336</v>
      </c>
      <c r="F1177" s="89">
        <v>7</v>
      </c>
      <c r="G1177" s="127">
        <v>0.8</v>
      </c>
      <c r="H1177" s="127">
        <v>0</v>
      </c>
      <c r="I1177" s="127"/>
      <c r="J1177" s="191">
        <v>2661</v>
      </c>
      <c r="K1177" s="89"/>
      <c r="L1177" s="89"/>
      <c r="M1177" s="89"/>
    </row>
    <row r="1178" spans="1:13" x14ac:dyDescent="0.25">
      <c r="A1178" s="191">
        <v>2664</v>
      </c>
      <c r="B1178" s="89" t="s">
        <v>1521</v>
      </c>
      <c r="C1178" s="89" t="s">
        <v>1517</v>
      </c>
      <c r="D1178" s="89" t="s">
        <v>1209</v>
      </c>
      <c r="E1178" s="89" t="s">
        <v>336</v>
      </c>
      <c r="F1178" s="89">
        <v>278</v>
      </c>
      <c r="G1178" s="127">
        <v>0.91089108910891092</v>
      </c>
      <c r="H1178" s="127">
        <v>0</v>
      </c>
      <c r="I1178" s="127"/>
      <c r="J1178" s="191">
        <v>2664</v>
      </c>
      <c r="K1178" s="89"/>
      <c r="L1178" s="89"/>
      <c r="M1178" s="89"/>
    </row>
    <row r="1179" spans="1:13" x14ac:dyDescent="0.25">
      <c r="A1179" s="191">
        <v>2666</v>
      </c>
      <c r="B1179" s="89" t="s">
        <v>1522</v>
      </c>
      <c r="C1179" s="89" t="s">
        <v>1517</v>
      </c>
      <c r="D1179" s="89" t="s">
        <v>1209</v>
      </c>
      <c r="E1179" s="89" t="s">
        <v>336</v>
      </c>
      <c r="F1179" s="89">
        <v>49</v>
      </c>
      <c r="G1179" s="127">
        <v>0.93617021276595747</v>
      </c>
      <c r="H1179" s="127">
        <v>0</v>
      </c>
      <c r="I1179" s="127"/>
      <c r="J1179" s="191">
        <v>2666</v>
      </c>
      <c r="K1179" s="89"/>
      <c r="L1179" s="89"/>
      <c r="M1179" s="89"/>
    </row>
    <row r="1180" spans="1:13" x14ac:dyDescent="0.25">
      <c r="A1180" s="191">
        <v>2673</v>
      </c>
      <c r="B1180" s="89" t="s">
        <v>1523</v>
      </c>
      <c r="C1180" s="89" t="s">
        <v>1517</v>
      </c>
      <c r="D1180" s="89" t="s">
        <v>1209</v>
      </c>
      <c r="E1180" s="89" t="s">
        <v>336</v>
      </c>
      <c r="F1180" s="89">
        <v>19</v>
      </c>
      <c r="G1180" s="127">
        <v>0.875</v>
      </c>
      <c r="H1180" s="127">
        <v>0</v>
      </c>
      <c r="I1180" s="127"/>
      <c r="J1180" s="191">
        <v>2673</v>
      </c>
      <c r="K1180" s="89"/>
      <c r="L1180" s="89"/>
      <c r="M1180" s="89"/>
    </row>
    <row r="1181" spans="1:13" x14ac:dyDescent="0.25">
      <c r="A1181" s="191">
        <v>2678</v>
      </c>
      <c r="B1181" s="89" t="s">
        <v>1524</v>
      </c>
      <c r="C1181" s="89" t="s">
        <v>1517</v>
      </c>
      <c r="D1181" s="89" t="s">
        <v>1209</v>
      </c>
      <c r="E1181" s="89" t="s">
        <v>336</v>
      </c>
      <c r="F1181" s="89">
        <v>36</v>
      </c>
      <c r="G1181" s="127">
        <v>0.8571428571428571</v>
      </c>
      <c r="H1181" s="127">
        <v>0</v>
      </c>
      <c r="I1181" s="127"/>
      <c r="J1181" s="191">
        <v>2678</v>
      </c>
      <c r="K1181" s="89"/>
      <c r="L1181" s="89"/>
      <c r="M1181" s="89"/>
    </row>
    <row r="1182" spans="1:13" x14ac:dyDescent="0.25">
      <c r="A1182" s="191">
        <v>2681</v>
      </c>
      <c r="B1182" s="89" t="s">
        <v>1525</v>
      </c>
      <c r="C1182" s="89" t="s">
        <v>1526</v>
      </c>
      <c r="D1182" s="89" t="s">
        <v>1209</v>
      </c>
      <c r="E1182" s="89" t="s">
        <v>336</v>
      </c>
      <c r="F1182" s="89">
        <v>378</v>
      </c>
      <c r="G1182" s="127">
        <v>0</v>
      </c>
      <c r="H1182" s="127">
        <v>0.91605839416058399</v>
      </c>
      <c r="I1182" s="127"/>
      <c r="J1182" s="191">
        <v>2681</v>
      </c>
      <c r="K1182" s="89"/>
      <c r="L1182" s="89"/>
      <c r="M1182" s="89"/>
    </row>
    <row r="1183" spans="1:13" x14ac:dyDescent="0.25">
      <c r="A1183" s="191">
        <v>2682</v>
      </c>
      <c r="B1183" s="89" t="s">
        <v>1527</v>
      </c>
      <c r="C1183" s="89" t="s">
        <v>1526</v>
      </c>
      <c r="D1183" s="89" t="s">
        <v>1209</v>
      </c>
      <c r="E1183" s="89" t="s">
        <v>336</v>
      </c>
      <c r="F1183" s="89">
        <v>201</v>
      </c>
      <c r="G1183" s="127">
        <v>0.92413793103448272</v>
      </c>
      <c r="H1183" s="127">
        <v>0</v>
      </c>
      <c r="I1183" s="127"/>
      <c r="J1183" s="191">
        <v>2682</v>
      </c>
      <c r="K1183" s="89"/>
      <c r="L1183" s="89"/>
      <c r="M1183" s="89"/>
    </row>
    <row r="1184" spans="1:13" x14ac:dyDescent="0.25">
      <c r="A1184" s="191">
        <v>2685</v>
      </c>
      <c r="B1184" s="89" t="s">
        <v>1528</v>
      </c>
      <c r="C1184" s="89" t="s">
        <v>1526</v>
      </c>
      <c r="D1184" s="89" t="s">
        <v>1209</v>
      </c>
      <c r="E1184" s="89" t="s">
        <v>336</v>
      </c>
      <c r="F1184" s="89">
        <v>11</v>
      </c>
      <c r="G1184" s="127">
        <v>0.8</v>
      </c>
      <c r="H1184" s="127">
        <v>0</v>
      </c>
      <c r="I1184" s="127"/>
      <c r="J1184" s="191">
        <v>2685</v>
      </c>
      <c r="K1184" s="89"/>
      <c r="L1184" s="89"/>
      <c r="M1184" s="89"/>
    </row>
    <row r="1185" spans="1:13" x14ac:dyDescent="0.25">
      <c r="A1185" s="191">
        <v>2686</v>
      </c>
      <c r="B1185" s="89" t="s">
        <v>1529</v>
      </c>
      <c r="C1185" s="89" t="s">
        <v>1526</v>
      </c>
      <c r="D1185" s="89" t="s">
        <v>1209</v>
      </c>
      <c r="E1185" s="89" t="s">
        <v>336</v>
      </c>
      <c r="F1185" s="89">
        <v>116</v>
      </c>
      <c r="G1185" s="127">
        <v>0.9263157894736842</v>
      </c>
      <c r="H1185" s="127">
        <v>0</v>
      </c>
      <c r="I1185" s="127"/>
      <c r="J1185" s="191">
        <v>2686</v>
      </c>
      <c r="K1185" s="89"/>
      <c r="L1185" s="89"/>
      <c r="M1185" s="89"/>
    </row>
    <row r="1186" spans="1:13" x14ac:dyDescent="0.25">
      <c r="A1186" s="191">
        <v>2687</v>
      </c>
      <c r="B1186" s="89" t="s">
        <v>1530</v>
      </c>
      <c r="C1186" s="89" t="s">
        <v>1526</v>
      </c>
      <c r="D1186" s="89" t="s">
        <v>1209</v>
      </c>
      <c r="E1186" s="89" t="s">
        <v>336</v>
      </c>
      <c r="F1186" s="89">
        <v>14</v>
      </c>
      <c r="G1186" s="127">
        <v>1</v>
      </c>
      <c r="H1186" s="127">
        <v>0</v>
      </c>
      <c r="I1186" s="127"/>
      <c r="J1186" s="191">
        <v>2687</v>
      </c>
      <c r="K1186" s="89"/>
      <c r="L1186" s="89"/>
      <c r="M1186" s="89"/>
    </row>
    <row r="1187" spans="1:13" x14ac:dyDescent="0.25">
      <c r="A1187" s="191">
        <v>2692</v>
      </c>
      <c r="B1187" s="89" t="s">
        <v>1531</v>
      </c>
      <c r="C1187" s="89" t="s">
        <v>1526</v>
      </c>
      <c r="D1187" s="89" t="s">
        <v>1209</v>
      </c>
      <c r="E1187" s="89" t="s">
        <v>336</v>
      </c>
      <c r="F1187" s="89">
        <v>15</v>
      </c>
      <c r="G1187" s="127">
        <v>0.91666666666666663</v>
      </c>
      <c r="H1187" s="127">
        <v>0</v>
      </c>
      <c r="I1187" s="127"/>
      <c r="J1187" s="191">
        <v>2692</v>
      </c>
      <c r="K1187" s="89"/>
      <c r="L1187" s="89"/>
      <c r="M1187" s="89"/>
    </row>
    <row r="1188" spans="1:13" x14ac:dyDescent="0.25">
      <c r="A1188" s="191">
        <v>2694</v>
      </c>
      <c r="B1188" s="89" t="s">
        <v>1532</v>
      </c>
      <c r="C1188" s="89" t="s">
        <v>1533</v>
      </c>
      <c r="D1188" s="89" t="s">
        <v>1209</v>
      </c>
      <c r="E1188" s="89" t="s">
        <v>336</v>
      </c>
      <c r="F1188" s="89">
        <v>400</v>
      </c>
      <c r="G1188" s="127">
        <v>0.83501683501683499</v>
      </c>
      <c r="H1188" s="127">
        <v>0</v>
      </c>
      <c r="I1188" s="127"/>
      <c r="J1188" s="191">
        <v>2694</v>
      </c>
      <c r="K1188" s="89"/>
      <c r="L1188" s="89"/>
      <c r="M1188" s="89"/>
    </row>
    <row r="1189" spans="1:13" x14ac:dyDescent="0.25">
      <c r="A1189" s="191">
        <v>2698</v>
      </c>
      <c r="B1189" s="89" t="s">
        <v>1534</v>
      </c>
      <c r="C1189" s="89" t="s">
        <v>1533</v>
      </c>
      <c r="D1189" s="89" t="s">
        <v>1209</v>
      </c>
      <c r="E1189" s="89" t="s">
        <v>336</v>
      </c>
      <c r="F1189" s="89">
        <v>7</v>
      </c>
      <c r="G1189" s="127">
        <v>0.8</v>
      </c>
      <c r="H1189" s="127">
        <v>0</v>
      </c>
      <c r="I1189" s="127"/>
      <c r="J1189" s="191">
        <v>2698</v>
      </c>
      <c r="K1189" s="89"/>
      <c r="L1189" s="89"/>
      <c r="M1189" s="89"/>
    </row>
    <row r="1190" spans="1:13" x14ac:dyDescent="0.25">
      <c r="A1190" s="191">
        <v>2700</v>
      </c>
      <c r="B1190" s="89" t="s">
        <v>1535</v>
      </c>
      <c r="C1190" s="89" t="s">
        <v>1533</v>
      </c>
      <c r="D1190" s="89" t="s">
        <v>1209</v>
      </c>
      <c r="E1190" s="89" t="s">
        <v>336</v>
      </c>
      <c r="F1190" s="89">
        <v>42</v>
      </c>
      <c r="G1190" s="127">
        <v>0.88235294117647056</v>
      </c>
      <c r="H1190" s="127">
        <v>0</v>
      </c>
      <c r="I1190" s="127"/>
      <c r="J1190" s="191">
        <v>2700</v>
      </c>
      <c r="K1190" s="89"/>
      <c r="L1190" s="89"/>
      <c r="M1190" s="89"/>
    </row>
    <row r="1191" spans="1:13" x14ac:dyDescent="0.25">
      <c r="A1191" s="191">
        <v>2701</v>
      </c>
      <c r="B1191" s="89" t="s">
        <v>1536</v>
      </c>
      <c r="C1191" s="89" t="s">
        <v>1537</v>
      </c>
      <c r="D1191" s="89" t="s">
        <v>1209</v>
      </c>
      <c r="E1191" s="89" t="s">
        <v>336</v>
      </c>
      <c r="F1191" s="89">
        <v>210</v>
      </c>
      <c r="G1191" s="127">
        <v>0.95238095238095233</v>
      </c>
      <c r="H1191" s="127">
        <v>0</v>
      </c>
      <c r="I1191" s="127"/>
      <c r="J1191" s="191">
        <v>2701</v>
      </c>
      <c r="K1191" s="89"/>
      <c r="L1191" s="89"/>
      <c r="M1191" s="89"/>
    </row>
    <row r="1192" spans="1:13" x14ac:dyDescent="0.25">
      <c r="A1192" s="191">
        <v>2702</v>
      </c>
      <c r="B1192" s="89" t="s">
        <v>1538</v>
      </c>
      <c r="C1192" s="89" t="s">
        <v>1537</v>
      </c>
      <c r="D1192" s="89" t="s">
        <v>1209</v>
      </c>
      <c r="E1192" s="89" t="s">
        <v>336</v>
      </c>
      <c r="F1192" s="89">
        <v>17</v>
      </c>
      <c r="G1192" s="127">
        <v>0.9285714285714286</v>
      </c>
      <c r="H1192" s="127">
        <v>0</v>
      </c>
      <c r="I1192" s="127"/>
      <c r="J1192" s="191">
        <v>2702</v>
      </c>
      <c r="K1192" s="89"/>
      <c r="L1192" s="89"/>
      <c r="M1192" s="89"/>
    </row>
    <row r="1193" spans="1:13" x14ac:dyDescent="0.25">
      <c r="A1193" s="191">
        <v>2703</v>
      </c>
      <c r="B1193" s="89" t="s">
        <v>1539</v>
      </c>
      <c r="C1193" s="89" t="s">
        <v>1537</v>
      </c>
      <c r="D1193" s="89" t="s">
        <v>1209</v>
      </c>
      <c r="E1193" s="89" t="s">
        <v>336</v>
      </c>
      <c r="F1193" s="89">
        <v>34</v>
      </c>
      <c r="G1193" s="127">
        <v>0.89655172413793105</v>
      </c>
      <c r="H1193" s="127">
        <v>0</v>
      </c>
      <c r="I1193" s="127"/>
      <c r="J1193" s="191">
        <v>2703</v>
      </c>
      <c r="K1193" s="89"/>
      <c r="L1193" s="89"/>
      <c r="M1193" s="89"/>
    </row>
    <row r="1194" spans="1:13" x14ac:dyDescent="0.25">
      <c r="A1194" s="191">
        <v>2704</v>
      </c>
      <c r="B1194" s="89" t="s">
        <v>1540</v>
      </c>
      <c r="C1194" s="89" t="s">
        <v>1537</v>
      </c>
      <c r="D1194" s="89" t="s">
        <v>1209</v>
      </c>
      <c r="E1194" s="89" t="s">
        <v>336</v>
      </c>
      <c r="F1194" s="89">
        <v>21</v>
      </c>
      <c r="G1194" s="127">
        <v>0.89473684210526316</v>
      </c>
      <c r="H1194" s="127">
        <v>0</v>
      </c>
      <c r="I1194" s="127"/>
      <c r="J1194" s="191">
        <v>2704</v>
      </c>
      <c r="K1194" s="89"/>
      <c r="L1194" s="89"/>
      <c r="M1194" s="89"/>
    </row>
    <row r="1195" spans="1:13" x14ac:dyDescent="0.25">
      <c r="A1195" s="191">
        <v>2705</v>
      </c>
      <c r="B1195" s="89" t="s">
        <v>1541</v>
      </c>
      <c r="C1195" s="89" t="s">
        <v>1537</v>
      </c>
      <c r="D1195" s="89" t="s">
        <v>1209</v>
      </c>
      <c r="E1195" s="89" t="s">
        <v>336</v>
      </c>
      <c r="F1195" s="89">
        <v>8</v>
      </c>
      <c r="G1195" s="127">
        <v>1</v>
      </c>
      <c r="H1195" s="127">
        <v>0</v>
      </c>
      <c r="I1195" s="127"/>
      <c r="J1195" s="191">
        <v>2705</v>
      </c>
      <c r="K1195" s="89"/>
      <c r="L1195" s="89"/>
      <c r="M1195" s="89"/>
    </row>
    <row r="1196" spans="1:13" x14ac:dyDescent="0.25">
      <c r="A1196" s="191">
        <v>2706</v>
      </c>
      <c r="B1196" s="89" t="s">
        <v>1542</v>
      </c>
      <c r="C1196" s="89" t="s">
        <v>1537</v>
      </c>
      <c r="D1196" s="89" t="s">
        <v>1209</v>
      </c>
      <c r="E1196" s="89" t="s">
        <v>336</v>
      </c>
      <c r="F1196" s="89">
        <v>14</v>
      </c>
      <c r="G1196" s="127">
        <v>1</v>
      </c>
      <c r="H1196" s="127">
        <v>0</v>
      </c>
      <c r="I1196" s="127"/>
      <c r="J1196" s="191">
        <v>2706</v>
      </c>
      <c r="K1196" s="89"/>
      <c r="L1196" s="89"/>
      <c r="M1196" s="89"/>
    </row>
    <row r="1197" spans="1:13" x14ac:dyDescent="0.25">
      <c r="A1197" s="191">
        <v>2707</v>
      </c>
      <c r="B1197" s="89" t="s">
        <v>1543</v>
      </c>
      <c r="C1197" s="89" t="s">
        <v>1537</v>
      </c>
      <c r="D1197" s="89" t="s">
        <v>1209</v>
      </c>
      <c r="E1197" s="89" t="s">
        <v>336</v>
      </c>
      <c r="F1197" s="89">
        <v>211</v>
      </c>
      <c r="G1197" s="127">
        <v>0.93023255813953487</v>
      </c>
      <c r="H1197" s="127">
        <v>0</v>
      </c>
      <c r="I1197" s="127"/>
      <c r="J1197" s="191">
        <v>2707</v>
      </c>
      <c r="K1197" s="89"/>
      <c r="L1197" s="89"/>
      <c r="M1197" s="89"/>
    </row>
    <row r="1198" spans="1:13" x14ac:dyDescent="0.25">
      <c r="A1198" s="191">
        <v>2708</v>
      </c>
      <c r="B1198" s="89" t="s">
        <v>1544</v>
      </c>
      <c r="C1198" s="89" t="s">
        <v>1537</v>
      </c>
      <c r="D1198" s="89" t="s">
        <v>1209</v>
      </c>
      <c r="E1198" s="89" t="s">
        <v>336</v>
      </c>
      <c r="F1198" s="89">
        <v>121</v>
      </c>
      <c r="G1198" s="127">
        <v>0.8</v>
      </c>
      <c r="H1198" s="127">
        <v>0</v>
      </c>
      <c r="I1198" s="127"/>
      <c r="J1198" s="191">
        <v>2708</v>
      </c>
      <c r="K1198" s="89"/>
      <c r="L1198" s="89"/>
      <c r="M1198" s="89"/>
    </row>
    <row r="1199" spans="1:13" x14ac:dyDescent="0.25">
      <c r="A1199" s="191">
        <v>2711</v>
      </c>
      <c r="B1199" s="89" t="s">
        <v>1545</v>
      </c>
      <c r="C1199" s="89" t="s">
        <v>1537</v>
      </c>
      <c r="D1199" s="89" t="s">
        <v>1209</v>
      </c>
      <c r="E1199" s="89" t="s">
        <v>336</v>
      </c>
      <c r="F1199" s="89">
        <v>25</v>
      </c>
      <c r="G1199" s="127">
        <v>0.90909090909090906</v>
      </c>
      <c r="H1199" s="127">
        <v>0</v>
      </c>
      <c r="I1199" s="127"/>
      <c r="J1199" s="191">
        <v>2711</v>
      </c>
      <c r="K1199" s="89"/>
      <c r="L1199" s="89"/>
      <c r="M1199" s="89"/>
    </row>
    <row r="1200" spans="1:13" x14ac:dyDescent="0.25">
      <c r="A1200" s="191">
        <v>2714</v>
      </c>
      <c r="B1200" s="89" t="s">
        <v>1546</v>
      </c>
      <c r="C1200" s="89" t="s">
        <v>1509</v>
      </c>
      <c r="D1200" s="89" t="s">
        <v>1209</v>
      </c>
      <c r="E1200" s="89" t="s">
        <v>336</v>
      </c>
      <c r="F1200" s="89">
        <v>147</v>
      </c>
      <c r="G1200" s="127">
        <v>0.94</v>
      </c>
      <c r="H1200" s="127">
        <v>0</v>
      </c>
      <c r="I1200" s="127"/>
      <c r="J1200" s="191">
        <v>2714</v>
      </c>
      <c r="K1200" s="89"/>
      <c r="L1200" s="89"/>
      <c r="M1200" s="89"/>
    </row>
    <row r="1201" spans="1:13" x14ac:dyDescent="0.25">
      <c r="A1201" s="191">
        <v>2715</v>
      </c>
      <c r="B1201" s="89" t="s">
        <v>1547</v>
      </c>
      <c r="C1201" s="89" t="s">
        <v>1509</v>
      </c>
      <c r="D1201" s="89" t="s">
        <v>1209</v>
      </c>
      <c r="E1201" s="89" t="s">
        <v>336</v>
      </c>
      <c r="F1201" s="89">
        <v>348</v>
      </c>
      <c r="G1201" s="127">
        <v>0.93181818181818177</v>
      </c>
      <c r="H1201" s="127">
        <v>0</v>
      </c>
      <c r="I1201" s="127"/>
      <c r="J1201" s="191">
        <v>2715</v>
      </c>
      <c r="K1201" s="89"/>
      <c r="L1201" s="89"/>
      <c r="M1201" s="89"/>
    </row>
    <row r="1202" spans="1:13" x14ac:dyDescent="0.25">
      <c r="A1202" s="191">
        <v>2716</v>
      </c>
      <c r="B1202" s="89" t="s">
        <v>1548</v>
      </c>
      <c r="C1202" s="89" t="s">
        <v>1509</v>
      </c>
      <c r="D1202" s="89" t="s">
        <v>1209</v>
      </c>
      <c r="E1202" s="89" t="s">
        <v>336</v>
      </c>
      <c r="F1202" s="89">
        <v>83</v>
      </c>
      <c r="G1202" s="127">
        <v>0.9555555555555556</v>
      </c>
      <c r="H1202" s="127">
        <v>0</v>
      </c>
      <c r="I1202" s="127"/>
      <c r="J1202" s="191">
        <v>2716</v>
      </c>
      <c r="K1202" s="89"/>
      <c r="L1202" s="89"/>
      <c r="M1202" s="89"/>
    </row>
    <row r="1203" spans="1:13" x14ac:dyDescent="0.25">
      <c r="A1203" s="191">
        <v>2717</v>
      </c>
      <c r="B1203" s="89" t="s">
        <v>1549</v>
      </c>
      <c r="C1203" s="89" t="s">
        <v>1509</v>
      </c>
      <c r="D1203" s="89" t="s">
        <v>1209</v>
      </c>
      <c r="E1203" s="89" t="s">
        <v>336</v>
      </c>
      <c r="F1203" s="89">
        <v>72</v>
      </c>
      <c r="G1203" s="127">
        <v>0.96226415094339623</v>
      </c>
      <c r="H1203" s="127">
        <v>0</v>
      </c>
      <c r="I1203" s="127"/>
      <c r="J1203" s="191">
        <v>2717</v>
      </c>
      <c r="K1203" s="89"/>
      <c r="L1203" s="89"/>
      <c r="M1203" s="89"/>
    </row>
    <row r="1204" spans="1:13" x14ac:dyDescent="0.25">
      <c r="A1204" s="191">
        <v>2719</v>
      </c>
      <c r="B1204" s="89" t="s">
        <v>1550</v>
      </c>
      <c r="C1204" s="89" t="s">
        <v>1509</v>
      </c>
      <c r="D1204" s="89" t="s">
        <v>1209</v>
      </c>
      <c r="E1204" s="89" t="s">
        <v>336</v>
      </c>
      <c r="F1204" s="89">
        <v>2</v>
      </c>
      <c r="G1204" s="127">
        <v>1</v>
      </c>
      <c r="H1204" s="127">
        <v>0</v>
      </c>
      <c r="I1204" s="127"/>
      <c r="J1204" s="191">
        <v>2719</v>
      </c>
      <c r="K1204" s="89"/>
      <c r="L1204" s="89"/>
      <c r="M1204" s="89"/>
    </row>
    <row r="1205" spans="1:13" x14ac:dyDescent="0.25">
      <c r="A1205" s="191">
        <v>2721</v>
      </c>
      <c r="B1205" s="89" t="s">
        <v>1551</v>
      </c>
      <c r="C1205" s="89" t="s">
        <v>1509</v>
      </c>
      <c r="D1205" s="89" t="s">
        <v>1209</v>
      </c>
      <c r="E1205" s="89" t="s">
        <v>336</v>
      </c>
      <c r="F1205" s="89">
        <v>5</v>
      </c>
      <c r="G1205" s="127">
        <v>0.88888888888888884</v>
      </c>
      <c r="H1205" s="127">
        <v>0</v>
      </c>
      <c r="I1205" s="127"/>
      <c r="J1205" s="191">
        <v>2721</v>
      </c>
      <c r="K1205" s="89"/>
      <c r="L1205" s="89"/>
      <c r="M1205" s="89"/>
    </row>
    <row r="1206" spans="1:13" x14ac:dyDescent="0.25">
      <c r="A1206" s="191">
        <v>2723</v>
      </c>
      <c r="B1206" s="89" t="s">
        <v>1552</v>
      </c>
      <c r="C1206" s="89" t="s">
        <v>1509</v>
      </c>
      <c r="D1206" s="89" t="s">
        <v>1209</v>
      </c>
      <c r="E1206" s="89" t="s">
        <v>336</v>
      </c>
      <c r="F1206" s="89">
        <v>2</v>
      </c>
      <c r="G1206" s="127">
        <v>1</v>
      </c>
      <c r="H1206" s="127">
        <v>0</v>
      </c>
      <c r="I1206" s="127"/>
      <c r="J1206" s="191">
        <v>2723</v>
      </c>
      <c r="K1206" s="89"/>
      <c r="L1206" s="89"/>
      <c r="M1206" s="89"/>
    </row>
    <row r="1207" spans="1:13" x14ac:dyDescent="0.25">
      <c r="A1207" s="191">
        <v>2724</v>
      </c>
      <c r="B1207" s="89" t="s">
        <v>1553</v>
      </c>
      <c r="C1207" s="89" t="s">
        <v>1509</v>
      </c>
      <c r="D1207" s="89" t="s">
        <v>1209</v>
      </c>
      <c r="E1207" s="89" t="s">
        <v>336</v>
      </c>
      <c r="F1207" s="89">
        <v>2</v>
      </c>
      <c r="G1207" s="127">
        <v>1</v>
      </c>
      <c r="H1207" s="127">
        <v>0</v>
      </c>
      <c r="I1207" s="127"/>
      <c r="J1207" s="191">
        <v>2724</v>
      </c>
      <c r="K1207" s="89"/>
      <c r="L1207" s="89"/>
      <c r="M1207" s="89"/>
    </row>
    <row r="1208" spans="1:13" x14ac:dyDescent="0.25">
      <c r="A1208" s="191">
        <v>2725</v>
      </c>
      <c r="B1208" s="89" t="s">
        <v>1554</v>
      </c>
      <c r="C1208" s="89" t="s">
        <v>1509</v>
      </c>
      <c r="D1208" s="89" t="s">
        <v>1209</v>
      </c>
      <c r="E1208" s="89" t="s">
        <v>336</v>
      </c>
      <c r="F1208" s="89">
        <v>11</v>
      </c>
      <c r="G1208" s="127">
        <v>0.8</v>
      </c>
      <c r="H1208" s="127">
        <v>0</v>
      </c>
      <c r="I1208" s="127"/>
      <c r="J1208" s="191">
        <v>2725</v>
      </c>
      <c r="K1208" s="89"/>
      <c r="L1208" s="89"/>
      <c r="M1208" s="89"/>
    </row>
    <row r="1209" spans="1:13" x14ac:dyDescent="0.25">
      <c r="A1209" s="191">
        <v>2727</v>
      </c>
      <c r="B1209" s="89" t="s">
        <v>1555</v>
      </c>
      <c r="C1209" s="89" t="s">
        <v>1509</v>
      </c>
      <c r="D1209" s="89" t="s">
        <v>1209</v>
      </c>
      <c r="E1209" s="89" t="s">
        <v>336</v>
      </c>
      <c r="F1209" s="89">
        <v>8</v>
      </c>
      <c r="G1209" s="127">
        <v>1</v>
      </c>
      <c r="H1209" s="127">
        <v>0</v>
      </c>
      <c r="I1209" s="127"/>
      <c r="J1209" s="191">
        <v>2727</v>
      </c>
      <c r="K1209" s="89"/>
      <c r="L1209" s="89"/>
      <c r="M1209" s="89"/>
    </row>
    <row r="1210" spans="1:13" x14ac:dyDescent="0.25">
      <c r="A1210" s="191">
        <v>2728</v>
      </c>
      <c r="B1210" s="89" t="s">
        <v>1556</v>
      </c>
      <c r="C1210" s="89" t="s">
        <v>1509</v>
      </c>
      <c r="D1210" s="89" t="s">
        <v>1209</v>
      </c>
      <c r="E1210" s="89" t="s">
        <v>336</v>
      </c>
      <c r="F1210" s="89">
        <v>9</v>
      </c>
      <c r="G1210" s="127">
        <v>1</v>
      </c>
      <c r="H1210" s="127">
        <v>0</v>
      </c>
      <c r="I1210" s="127"/>
      <c r="J1210" s="191">
        <v>2728</v>
      </c>
      <c r="K1210" s="89"/>
      <c r="L1210" s="89"/>
      <c r="M1210" s="89"/>
    </row>
    <row r="1211" spans="1:13" x14ac:dyDescent="0.25">
      <c r="A1211" s="191">
        <v>2730</v>
      </c>
      <c r="B1211" s="89" t="s">
        <v>1557</v>
      </c>
      <c r="C1211" s="89" t="s">
        <v>1558</v>
      </c>
      <c r="D1211" s="89" t="s">
        <v>1559</v>
      </c>
      <c r="E1211" s="89" t="s">
        <v>336</v>
      </c>
      <c r="F1211" s="89">
        <v>163</v>
      </c>
      <c r="G1211" s="127">
        <v>0</v>
      </c>
      <c r="H1211" s="127">
        <v>0</v>
      </c>
      <c r="I1211" s="128">
        <v>0.83497233090127243</v>
      </c>
      <c r="J1211" s="191">
        <v>2730</v>
      </c>
      <c r="K1211" s="89"/>
      <c r="L1211" s="89"/>
      <c r="M1211" s="89"/>
    </row>
    <row r="1212" spans="1:13" x14ac:dyDescent="0.25">
      <c r="A1212" s="191">
        <v>2731</v>
      </c>
      <c r="B1212" s="134" t="s">
        <v>1560</v>
      </c>
      <c r="C1212" s="134" t="s">
        <v>1558</v>
      </c>
      <c r="D1212" s="134" t="s">
        <v>1559</v>
      </c>
      <c r="E1212" s="134" t="s">
        <v>336</v>
      </c>
      <c r="F1212" s="134">
        <v>91</v>
      </c>
      <c r="G1212" s="135">
        <v>0</v>
      </c>
      <c r="H1212" s="135">
        <v>0</v>
      </c>
      <c r="I1212" s="136">
        <v>0.83497233090127243</v>
      </c>
      <c r="J1212" s="191">
        <v>2731</v>
      </c>
      <c r="K1212" s="89"/>
      <c r="L1212" s="89"/>
      <c r="M1212" s="89"/>
    </row>
    <row r="1213" spans="1:13" x14ac:dyDescent="0.25">
      <c r="A1213" s="191">
        <v>2732</v>
      </c>
      <c r="B1213" s="89" t="s">
        <v>1561</v>
      </c>
      <c r="C1213" s="89" t="s">
        <v>1558</v>
      </c>
      <c r="D1213" s="89" t="s">
        <v>1559</v>
      </c>
      <c r="E1213" s="89" t="s">
        <v>336</v>
      </c>
      <c r="F1213" s="89">
        <v>191</v>
      </c>
      <c r="G1213" s="127">
        <v>0</v>
      </c>
      <c r="H1213" s="127">
        <v>0.80916030534351147</v>
      </c>
      <c r="I1213" s="127"/>
      <c r="J1213" s="191">
        <v>2732</v>
      </c>
      <c r="K1213" s="89"/>
      <c r="L1213" s="89"/>
      <c r="M1213" s="89"/>
    </row>
    <row r="1214" spans="1:13" x14ac:dyDescent="0.25">
      <c r="A1214" s="191">
        <v>2733</v>
      </c>
      <c r="B1214" s="89" t="s">
        <v>1562</v>
      </c>
      <c r="C1214" s="89" t="s">
        <v>1558</v>
      </c>
      <c r="D1214" s="89" t="s">
        <v>1559</v>
      </c>
      <c r="E1214" s="89" t="s">
        <v>336</v>
      </c>
      <c r="F1214" s="89">
        <v>483</v>
      </c>
      <c r="G1214" s="127">
        <v>0</v>
      </c>
      <c r="H1214" s="127">
        <v>0.83157894736842108</v>
      </c>
      <c r="I1214" s="127"/>
      <c r="J1214" s="191">
        <v>2733</v>
      </c>
      <c r="K1214" s="89"/>
      <c r="L1214" s="89"/>
      <c r="M1214" s="89"/>
    </row>
    <row r="1215" spans="1:13" x14ac:dyDescent="0.25">
      <c r="A1215" s="191">
        <v>2734</v>
      </c>
      <c r="B1215" s="89" t="s">
        <v>1563</v>
      </c>
      <c r="C1215" s="89" t="s">
        <v>1558</v>
      </c>
      <c r="D1215" s="89" t="s">
        <v>1559</v>
      </c>
      <c r="E1215" s="89" t="s">
        <v>336</v>
      </c>
      <c r="F1215" s="89">
        <v>595</v>
      </c>
      <c r="G1215" s="127">
        <v>0.94876660341555974</v>
      </c>
      <c r="H1215" s="127">
        <v>0</v>
      </c>
      <c r="I1215" s="127"/>
      <c r="J1215" s="191">
        <v>2734</v>
      </c>
      <c r="K1215" s="89"/>
      <c r="L1215" s="89"/>
      <c r="M1215" s="89"/>
    </row>
    <row r="1216" spans="1:13" x14ac:dyDescent="0.25">
      <c r="A1216" s="191">
        <v>2736</v>
      </c>
      <c r="B1216" s="89" t="s">
        <v>1564</v>
      </c>
      <c r="C1216" s="89" t="s">
        <v>1558</v>
      </c>
      <c r="D1216" s="89" t="s">
        <v>1559</v>
      </c>
      <c r="E1216" s="89" t="s">
        <v>336</v>
      </c>
      <c r="F1216" s="89">
        <v>697</v>
      </c>
      <c r="G1216" s="127">
        <v>0.90196078431372551</v>
      </c>
      <c r="H1216" s="127">
        <v>0</v>
      </c>
      <c r="I1216" s="127"/>
      <c r="J1216" s="191">
        <v>2736</v>
      </c>
      <c r="K1216" s="89"/>
      <c r="L1216" s="89"/>
      <c r="M1216" s="89"/>
    </row>
    <row r="1217" spans="1:13" x14ac:dyDescent="0.25">
      <c r="A1217" s="191">
        <v>2737</v>
      </c>
      <c r="B1217" s="89" t="s">
        <v>1565</v>
      </c>
      <c r="C1217" s="89" t="s">
        <v>1558</v>
      </c>
      <c r="D1217" s="89" t="s">
        <v>1559</v>
      </c>
      <c r="E1217" s="89" t="s">
        <v>336</v>
      </c>
      <c r="F1217" s="89">
        <v>199</v>
      </c>
      <c r="G1217" s="127">
        <v>0.95238095238095233</v>
      </c>
      <c r="H1217" s="127">
        <v>0</v>
      </c>
      <c r="I1217" s="127"/>
      <c r="J1217" s="191">
        <v>2737</v>
      </c>
      <c r="K1217" s="89"/>
      <c r="L1217" s="89"/>
      <c r="M1217" s="89"/>
    </row>
    <row r="1218" spans="1:13" x14ac:dyDescent="0.25">
      <c r="A1218" s="191">
        <v>2738</v>
      </c>
      <c r="B1218" s="89" t="s">
        <v>1566</v>
      </c>
      <c r="C1218" s="89" t="s">
        <v>1558</v>
      </c>
      <c r="D1218" s="89" t="s">
        <v>1559</v>
      </c>
      <c r="E1218" s="89" t="s">
        <v>336</v>
      </c>
      <c r="F1218" s="89">
        <v>384</v>
      </c>
      <c r="G1218" s="127">
        <v>0.84498480243161089</v>
      </c>
      <c r="H1218" s="127">
        <v>0</v>
      </c>
      <c r="I1218" s="127"/>
      <c r="J1218" s="191">
        <v>2738</v>
      </c>
      <c r="K1218" s="89"/>
      <c r="L1218" s="89"/>
      <c r="M1218" s="89"/>
    </row>
    <row r="1219" spans="1:13" x14ac:dyDescent="0.25">
      <c r="A1219" s="191">
        <v>2740</v>
      </c>
      <c r="B1219" s="89" t="s">
        <v>378</v>
      </c>
      <c r="C1219" s="89" t="s">
        <v>1558</v>
      </c>
      <c r="D1219" s="89" t="s">
        <v>1559</v>
      </c>
      <c r="E1219" s="89" t="s">
        <v>336</v>
      </c>
      <c r="F1219" s="89">
        <v>250</v>
      </c>
      <c r="G1219" s="127">
        <v>0.88976377952755903</v>
      </c>
      <c r="H1219" s="127">
        <v>0</v>
      </c>
      <c r="I1219" s="127"/>
      <c r="J1219" s="191">
        <v>2740</v>
      </c>
      <c r="K1219" s="89"/>
      <c r="L1219" s="89"/>
      <c r="M1219" s="89"/>
    </row>
    <row r="1220" spans="1:13" x14ac:dyDescent="0.25">
      <c r="A1220" s="191">
        <v>2741</v>
      </c>
      <c r="B1220" s="89" t="s">
        <v>1567</v>
      </c>
      <c r="C1220" s="89" t="s">
        <v>1558</v>
      </c>
      <c r="D1220" s="89" t="s">
        <v>1559</v>
      </c>
      <c r="E1220" s="89" t="s">
        <v>336</v>
      </c>
      <c r="F1220" s="89">
        <v>219</v>
      </c>
      <c r="G1220" s="127">
        <v>0.84571428571428575</v>
      </c>
      <c r="H1220" s="127">
        <v>0</v>
      </c>
      <c r="I1220" s="127"/>
      <c r="J1220" s="191">
        <v>2741</v>
      </c>
      <c r="K1220" s="89"/>
      <c r="L1220" s="89"/>
      <c r="M1220" s="89"/>
    </row>
    <row r="1221" spans="1:13" x14ac:dyDescent="0.25">
      <c r="A1221" s="191">
        <v>2742</v>
      </c>
      <c r="B1221" s="89" t="s">
        <v>1568</v>
      </c>
      <c r="C1221" s="89" t="s">
        <v>1558</v>
      </c>
      <c r="D1221" s="89" t="s">
        <v>1559</v>
      </c>
      <c r="E1221" s="89" t="s">
        <v>336</v>
      </c>
      <c r="F1221" s="89">
        <v>469</v>
      </c>
      <c r="G1221" s="127">
        <v>0.83209876543209882</v>
      </c>
      <c r="H1221" s="127">
        <v>0</v>
      </c>
      <c r="I1221" s="127"/>
      <c r="J1221" s="191">
        <v>2742</v>
      </c>
      <c r="K1221" s="89"/>
      <c r="L1221" s="89"/>
      <c r="M1221" s="89"/>
    </row>
    <row r="1222" spans="1:13" x14ac:dyDescent="0.25">
      <c r="A1222" s="191">
        <v>2744</v>
      </c>
      <c r="B1222" s="89" t="s">
        <v>862</v>
      </c>
      <c r="C1222" s="89" t="s">
        <v>1558</v>
      </c>
      <c r="D1222" s="89" t="s">
        <v>1559</v>
      </c>
      <c r="E1222" s="89" t="s">
        <v>336</v>
      </c>
      <c r="F1222" s="129">
        <v>1008</v>
      </c>
      <c r="G1222" s="127">
        <v>0.88049605411499432</v>
      </c>
      <c r="H1222" s="127">
        <v>0</v>
      </c>
      <c r="I1222" s="127"/>
      <c r="J1222" s="191">
        <v>2744</v>
      </c>
      <c r="K1222" s="89"/>
      <c r="L1222" s="89"/>
      <c r="M1222" s="89"/>
    </row>
    <row r="1223" spans="1:13" x14ac:dyDescent="0.25">
      <c r="A1223" s="191">
        <v>2745</v>
      </c>
      <c r="B1223" s="89" t="s">
        <v>1569</v>
      </c>
      <c r="C1223" s="89" t="s">
        <v>1558</v>
      </c>
      <c r="D1223" s="89" t="s">
        <v>1559</v>
      </c>
      <c r="E1223" s="89" t="s">
        <v>336</v>
      </c>
      <c r="F1223" s="89">
        <v>374</v>
      </c>
      <c r="G1223" s="127">
        <v>0.87887323943661977</v>
      </c>
      <c r="H1223" s="127">
        <v>0</v>
      </c>
      <c r="I1223" s="127"/>
      <c r="J1223" s="191">
        <v>2745</v>
      </c>
      <c r="K1223" s="89"/>
      <c r="L1223" s="89"/>
      <c r="M1223" s="89"/>
    </row>
    <row r="1224" spans="1:13" x14ac:dyDescent="0.25">
      <c r="A1224" s="191">
        <v>2747</v>
      </c>
      <c r="B1224" s="89" t="s">
        <v>1570</v>
      </c>
      <c r="C1224" s="89" t="s">
        <v>1558</v>
      </c>
      <c r="D1224" s="89" t="s">
        <v>1559</v>
      </c>
      <c r="E1224" s="89" t="s">
        <v>336</v>
      </c>
      <c r="F1224" s="89">
        <v>161</v>
      </c>
      <c r="G1224" s="127">
        <v>0.83199999999999996</v>
      </c>
      <c r="H1224" s="127">
        <v>0</v>
      </c>
      <c r="I1224" s="127"/>
      <c r="J1224" s="191">
        <v>2747</v>
      </c>
      <c r="K1224" s="89"/>
      <c r="L1224" s="89"/>
      <c r="M1224" s="89"/>
    </row>
    <row r="1225" spans="1:13" x14ac:dyDescent="0.25">
      <c r="A1225" s="191">
        <v>2748</v>
      </c>
      <c r="B1225" s="89" t="s">
        <v>904</v>
      </c>
      <c r="C1225" s="89" t="s">
        <v>1558</v>
      </c>
      <c r="D1225" s="89" t="s">
        <v>1559</v>
      </c>
      <c r="E1225" s="89" t="s">
        <v>336</v>
      </c>
      <c r="F1225" s="89">
        <v>212</v>
      </c>
      <c r="G1225" s="127">
        <v>0.96039603960396036</v>
      </c>
      <c r="H1225" s="127">
        <v>0</v>
      </c>
      <c r="I1225" s="127"/>
      <c r="J1225" s="191">
        <v>2748</v>
      </c>
      <c r="K1225" s="89"/>
      <c r="L1225" s="89"/>
      <c r="M1225" s="89"/>
    </row>
    <row r="1226" spans="1:13" x14ac:dyDescent="0.25">
      <c r="A1226" s="191">
        <v>2749</v>
      </c>
      <c r="B1226" s="89" t="s">
        <v>1571</v>
      </c>
      <c r="C1226" s="89" t="s">
        <v>1558</v>
      </c>
      <c r="D1226" s="89" t="s">
        <v>1559</v>
      </c>
      <c r="E1226" s="89" t="s">
        <v>336</v>
      </c>
      <c r="F1226" s="89">
        <v>133</v>
      </c>
      <c r="G1226" s="127">
        <v>0.95049504950495045</v>
      </c>
      <c r="H1226" s="127">
        <v>0</v>
      </c>
      <c r="I1226" s="127"/>
      <c r="J1226" s="191">
        <v>2749</v>
      </c>
      <c r="K1226" s="89"/>
      <c r="L1226" s="89"/>
      <c r="M1226" s="89"/>
    </row>
    <row r="1227" spans="1:13" x14ac:dyDescent="0.25">
      <c r="A1227" s="191">
        <v>2751</v>
      </c>
      <c r="B1227" s="89" t="s">
        <v>1572</v>
      </c>
      <c r="C1227" s="89" t="s">
        <v>1558</v>
      </c>
      <c r="D1227" s="89" t="s">
        <v>1559</v>
      </c>
      <c r="E1227" s="89" t="s">
        <v>336</v>
      </c>
      <c r="F1227" s="89">
        <v>318</v>
      </c>
      <c r="G1227" s="127">
        <v>0</v>
      </c>
      <c r="H1227" s="127">
        <v>0</v>
      </c>
      <c r="I1227" s="128">
        <v>0.83497233090127243</v>
      </c>
      <c r="J1227" s="191">
        <v>2751</v>
      </c>
      <c r="K1227" s="89"/>
      <c r="L1227" s="89"/>
      <c r="M1227" s="89"/>
    </row>
    <row r="1228" spans="1:13" x14ac:dyDescent="0.25">
      <c r="A1228" s="191">
        <v>2753</v>
      </c>
      <c r="B1228" s="89" t="s">
        <v>1573</v>
      </c>
      <c r="C1228" s="89" t="s">
        <v>1558</v>
      </c>
      <c r="D1228" s="89" t="s">
        <v>1559</v>
      </c>
      <c r="E1228" s="89" t="s">
        <v>336</v>
      </c>
      <c r="F1228" s="89">
        <v>517</v>
      </c>
      <c r="G1228" s="127">
        <v>0.95744680851063835</v>
      </c>
      <c r="H1228" s="127">
        <v>0</v>
      </c>
      <c r="I1228" s="127"/>
      <c r="J1228" s="191">
        <v>2753</v>
      </c>
      <c r="K1228" s="89"/>
      <c r="L1228" s="89"/>
      <c r="M1228" s="89"/>
    </row>
    <row r="1229" spans="1:13" x14ac:dyDescent="0.25">
      <c r="A1229" s="191">
        <v>2754</v>
      </c>
      <c r="B1229" s="89" t="s">
        <v>1574</v>
      </c>
      <c r="C1229" s="89" t="s">
        <v>1558</v>
      </c>
      <c r="D1229" s="89" t="s">
        <v>1559</v>
      </c>
      <c r="E1229" s="89" t="s">
        <v>336</v>
      </c>
      <c r="F1229" s="89">
        <v>63</v>
      </c>
      <c r="G1229" s="127">
        <v>0.97959183673469385</v>
      </c>
      <c r="H1229" s="127">
        <v>0</v>
      </c>
      <c r="I1229" s="127"/>
      <c r="J1229" s="191">
        <v>2754</v>
      </c>
      <c r="K1229" s="89"/>
      <c r="L1229" s="89"/>
      <c r="M1229" s="89"/>
    </row>
    <row r="1230" spans="1:13" x14ac:dyDescent="0.25">
      <c r="A1230" s="191">
        <v>2755</v>
      </c>
      <c r="B1230" s="89" t="s">
        <v>1575</v>
      </c>
      <c r="C1230" s="89" t="s">
        <v>1558</v>
      </c>
      <c r="D1230" s="89" t="s">
        <v>1559</v>
      </c>
      <c r="E1230" s="89" t="s">
        <v>336</v>
      </c>
      <c r="F1230" s="89">
        <v>248</v>
      </c>
      <c r="G1230" s="127">
        <v>0.98780487804878048</v>
      </c>
      <c r="H1230" s="127">
        <v>0</v>
      </c>
      <c r="I1230" s="127"/>
      <c r="J1230" s="191">
        <v>2755</v>
      </c>
      <c r="K1230" s="89"/>
      <c r="L1230" s="89"/>
      <c r="M1230" s="89"/>
    </row>
    <row r="1231" spans="1:13" x14ac:dyDescent="0.25">
      <c r="A1231" s="191">
        <v>2756</v>
      </c>
      <c r="B1231" s="89" t="s">
        <v>1576</v>
      </c>
      <c r="C1231" s="89" t="s">
        <v>1558</v>
      </c>
      <c r="D1231" s="89" t="s">
        <v>1559</v>
      </c>
      <c r="E1231" s="89" t="s">
        <v>336</v>
      </c>
      <c r="F1231" s="89">
        <v>223</v>
      </c>
      <c r="G1231" s="127">
        <v>0.93532338308457708</v>
      </c>
      <c r="H1231" s="127">
        <v>0</v>
      </c>
      <c r="I1231" s="127"/>
      <c r="J1231" s="191">
        <v>2756</v>
      </c>
      <c r="K1231" s="89"/>
      <c r="L1231" s="89"/>
      <c r="M1231" s="89"/>
    </row>
    <row r="1232" spans="1:13" x14ac:dyDescent="0.25">
      <c r="A1232" s="191">
        <v>2758</v>
      </c>
      <c r="B1232" s="89" t="s">
        <v>1577</v>
      </c>
      <c r="C1232" s="89" t="s">
        <v>1558</v>
      </c>
      <c r="D1232" s="89" t="s">
        <v>1559</v>
      </c>
      <c r="E1232" s="89" t="s">
        <v>336</v>
      </c>
      <c r="F1232" s="89">
        <v>177</v>
      </c>
      <c r="G1232" s="127">
        <v>0.8571428571428571</v>
      </c>
      <c r="H1232" s="127">
        <v>0</v>
      </c>
      <c r="I1232" s="127"/>
      <c r="J1232" s="191">
        <v>2758</v>
      </c>
      <c r="K1232" s="89"/>
      <c r="L1232" s="89"/>
      <c r="M1232" s="89"/>
    </row>
    <row r="1233" spans="1:13" x14ac:dyDescent="0.25">
      <c r="A1233" s="191">
        <v>2759</v>
      </c>
      <c r="B1233" s="89" t="s">
        <v>1578</v>
      </c>
      <c r="C1233" s="89" t="s">
        <v>1558</v>
      </c>
      <c r="D1233" s="89" t="s">
        <v>1559</v>
      </c>
      <c r="E1233" s="89" t="s">
        <v>336</v>
      </c>
      <c r="F1233" s="89">
        <v>31</v>
      </c>
      <c r="G1233" s="127">
        <v>0.92592592592592593</v>
      </c>
      <c r="H1233" s="127">
        <v>0</v>
      </c>
      <c r="I1233" s="127"/>
      <c r="J1233" s="191">
        <v>2759</v>
      </c>
      <c r="K1233" s="89"/>
      <c r="L1233" s="89"/>
      <c r="M1233" s="89"/>
    </row>
    <row r="1234" spans="1:13" x14ac:dyDescent="0.25">
      <c r="A1234" s="191">
        <v>2761</v>
      </c>
      <c r="B1234" s="89" t="s">
        <v>1579</v>
      </c>
      <c r="C1234" s="89" t="s">
        <v>1558</v>
      </c>
      <c r="D1234" s="89" t="s">
        <v>1559</v>
      </c>
      <c r="E1234" s="89" t="s">
        <v>336</v>
      </c>
      <c r="F1234" s="89">
        <v>237</v>
      </c>
      <c r="G1234" s="127">
        <v>0.949238578680203</v>
      </c>
      <c r="H1234" s="127">
        <v>0</v>
      </c>
      <c r="I1234" s="127"/>
      <c r="J1234" s="191">
        <v>2761</v>
      </c>
      <c r="K1234" s="89"/>
      <c r="L1234" s="89"/>
      <c r="M1234" s="89"/>
    </row>
    <row r="1235" spans="1:13" x14ac:dyDescent="0.25">
      <c r="A1235" s="191">
        <v>2762</v>
      </c>
      <c r="B1235" s="89" t="s">
        <v>1580</v>
      </c>
      <c r="C1235" s="89" t="s">
        <v>1558</v>
      </c>
      <c r="D1235" s="89" t="s">
        <v>1559</v>
      </c>
      <c r="E1235" s="89" t="s">
        <v>336</v>
      </c>
      <c r="F1235" s="89">
        <v>64</v>
      </c>
      <c r="G1235" s="127">
        <v>0.89830508474576276</v>
      </c>
      <c r="H1235" s="127">
        <v>0</v>
      </c>
      <c r="I1235" s="127"/>
      <c r="J1235" s="191">
        <v>2762</v>
      </c>
      <c r="K1235" s="89"/>
      <c r="L1235" s="89"/>
      <c r="M1235" s="89"/>
    </row>
    <row r="1236" spans="1:13" x14ac:dyDescent="0.25">
      <c r="A1236" s="191">
        <v>2763</v>
      </c>
      <c r="B1236" s="89" t="s">
        <v>1581</v>
      </c>
      <c r="C1236" s="89" t="s">
        <v>1558</v>
      </c>
      <c r="D1236" s="89" t="s">
        <v>1559</v>
      </c>
      <c r="E1236" s="89" t="s">
        <v>336</v>
      </c>
      <c r="F1236" s="89">
        <v>148</v>
      </c>
      <c r="G1236" s="127">
        <v>0.9363636363636364</v>
      </c>
      <c r="H1236" s="127">
        <v>0</v>
      </c>
      <c r="I1236" s="127"/>
      <c r="J1236" s="191">
        <v>2763</v>
      </c>
      <c r="K1236" s="89"/>
      <c r="L1236" s="89"/>
      <c r="M1236" s="89"/>
    </row>
    <row r="1237" spans="1:13" x14ac:dyDescent="0.25">
      <c r="A1237" s="191">
        <v>2764</v>
      </c>
      <c r="B1237" s="89" t="s">
        <v>1582</v>
      </c>
      <c r="C1237" s="89" t="s">
        <v>1558</v>
      </c>
      <c r="D1237" s="89" t="s">
        <v>1559</v>
      </c>
      <c r="E1237" s="89" t="s">
        <v>336</v>
      </c>
      <c r="F1237" s="89">
        <v>115</v>
      </c>
      <c r="G1237" s="127">
        <v>0.94059405940594054</v>
      </c>
      <c r="H1237" s="127">
        <v>0</v>
      </c>
      <c r="I1237" s="127"/>
      <c r="J1237" s="191">
        <v>2764</v>
      </c>
      <c r="K1237" s="89"/>
      <c r="L1237" s="89"/>
      <c r="M1237" s="89"/>
    </row>
    <row r="1238" spans="1:13" x14ac:dyDescent="0.25">
      <c r="A1238" s="191">
        <v>2765</v>
      </c>
      <c r="B1238" s="89" t="s">
        <v>1583</v>
      </c>
      <c r="C1238" s="89" t="s">
        <v>1558</v>
      </c>
      <c r="D1238" s="89" t="s">
        <v>1559</v>
      </c>
      <c r="E1238" s="89" t="s">
        <v>336</v>
      </c>
      <c r="F1238" s="89">
        <v>43</v>
      </c>
      <c r="G1238" s="127">
        <v>0.90322580645161288</v>
      </c>
      <c r="H1238" s="127">
        <v>0</v>
      </c>
      <c r="I1238" s="127"/>
      <c r="J1238" s="191">
        <v>2765</v>
      </c>
      <c r="K1238" s="89"/>
      <c r="L1238" s="89"/>
      <c r="M1238" s="89"/>
    </row>
    <row r="1239" spans="1:13" x14ac:dyDescent="0.25">
      <c r="A1239" s="191">
        <v>2766</v>
      </c>
      <c r="B1239" s="89" t="s">
        <v>1584</v>
      </c>
      <c r="C1239" s="89" t="s">
        <v>1558</v>
      </c>
      <c r="D1239" s="89" t="s">
        <v>1559</v>
      </c>
      <c r="E1239" s="89" t="s">
        <v>336</v>
      </c>
      <c r="F1239" s="89">
        <v>36</v>
      </c>
      <c r="G1239" s="127">
        <v>1</v>
      </c>
      <c r="H1239" s="127">
        <v>0</v>
      </c>
      <c r="I1239" s="127"/>
      <c r="J1239" s="191">
        <v>2766</v>
      </c>
      <c r="K1239" s="89"/>
      <c r="L1239" s="89"/>
      <c r="M1239" s="89"/>
    </row>
    <row r="1240" spans="1:13" x14ac:dyDescent="0.25">
      <c r="A1240" s="191">
        <v>2767</v>
      </c>
      <c r="B1240" s="89" t="s">
        <v>1585</v>
      </c>
      <c r="C1240" s="89" t="s">
        <v>1558</v>
      </c>
      <c r="D1240" s="89" t="s">
        <v>1559</v>
      </c>
      <c r="E1240" s="89" t="s">
        <v>336</v>
      </c>
      <c r="F1240" s="89">
        <v>67</v>
      </c>
      <c r="G1240" s="127">
        <v>0.81818181818181823</v>
      </c>
      <c r="H1240" s="127">
        <v>0</v>
      </c>
      <c r="I1240" s="127"/>
      <c r="J1240" s="191">
        <v>2767</v>
      </c>
      <c r="K1240" s="89"/>
      <c r="L1240" s="89"/>
      <c r="M1240" s="89"/>
    </row>
    <row r="1241" spans="1:13" x14ac:dyDescent="0.25">
      <c r="A1241" s="191">
        <v>2768</v>
      </c>
      <c r="B1241" s="89" t="s">
        <v>1586</v>
      </c>
      <c r="C1241" s="89" t="s">
        <v>1558</v>
      </c>
      <c r="D1241" s="89" t="s">
        <v>1559</v>
      </c>
      <c r="E1241" s="89" t="s">
        <v>336</v>
      </c>
      <c r="F1241" s="89">
        <v>14</v>
      </c>
      <c r="G1241" s="127">
        <v>0.91666666666666663</v>
      </c>
      <c r="H1241" s="127">
        <v>0</v>
      </c>
      <c r="I1241" s="127"/>
      <c r="J1241" s="191">
        <v>2768</v>
      </c>
      <c r="K1241" s="89"/>
      <c r="L1241" s="89"/>
      <c r="M1241" s="89"/>
    </row>
    <row r="1242" spans="1:13" x14ac:dyDescent="0.25">
      <c r="A1242" s="191">
        <v>2771</v>
      </c>
      <c r="B1242" s="89" t="s">
        <v>368</v>
      </c>
      <c r="C1242" s="89" t="s">
        <v>1558</v>
      </c>
      <c r="D1242" s="89" t="s">
        <v>1559</v>
      </c>
      <c r="E1242" s="89" t="s">
        <v>336</v>
      </c>
      <c r="F1242" s="89">
        <v>46</v>
      </c>
      <c r="G1242" s="127">
        <v>0.93939393939393945</v>
      </c>
      <c r="H1242" s="127">
        <v>0</v>
      </c>
      <c r="I1242" s="127"/>
      <c r="J1242" s="191">
        <v>2771</v>
      </c>
      <c r="K1242" s="89"/>
      <c r="L1242" s="89"/>
      <c r="M1242" s="89"/>
    </row>
    <row r="1243" spans="1:13" x14ac:dyDescent="0.25">
      <c r="A1243" s="191">
        <v>2776</v>
      </c>
      <c r="B1243" s="89" t="s">
        <v>660</v>
      </c>
      <c r="C1243" s="89" t="s">
        <v>1558</v>
      </c>
      <c r="D1243" s="89" t="s">
        <v>1559</v>
      </c>
      <c r="E1243" s="89" t="s">
        <v>336</v>
      </c>
      <c r="F1243" s="89">
        <v>125</v>
      </c>
      <c r="G1243" s="127">
        <v>0.95652173913043481</v>
      </c>
      <c r="H1243" s="127">
        <v>0</v>
      </c>
      <c r="I1243" s="127"/>
      <c r="J1243" s="191">
        <v>2776</v>
      </c>
      <c r="K1243" s="89"/>
      <c r="L1243" s="89"/>
      <c r="M1243" s="89"/>
    </row>
    <row r="1244" spans="1:13" x14ac:dyDescent="0.25">
      <c r="A1244" s="191">
        <v>2780</v>
      </c>
      <c r="B1244" s="89" t="s">
        <v>1587</v>
      </c>
      <c r="C1244" s="89" t="s">
        <v>1558</v>
      </c>
      <c r="D1244" s="89" t="s">
        <v>1559</v>
      </c>
      <c r="E1244" s="89" t="s">
        <v>336</v>
      </c>
      <c r="F1244" s="89">
        <v>105</v>
      </c>
      <c r="G1244" s="127">
        <v>0.96969696969696972</v>
      </c>
      <c r="H1244" s="127">
        <v>0</v>
      </c>
      <c r="I1244" s="127"/>
      <c r="J1244" s="191">
        <v>2780</v>
      </c>
      <c r="K1244" s="89"/>
      <c r="L1244" s="89"/>
      <c r="M1244" s="89"/>
    </row>
    <row r="1245" spans="1:13" x14ac:dyDescent="0.25">
      <c r="A1245" s="191">
        <v>2793</v>
      </c>
      <c r="B1245" s="89" t="s">
        <v>1588</v>
      </c>
      <c r="C1245" s="89" t="s">
        <v>1558</v>
      </c>
      <c r="D1245" s="89" t="s">
        <v>1559</v>
      </c>
      <c r="E1245" s="89" t="s">
        <v>630</v>
      </c>
      <c r="F1245" s="129">
        <v>1153</v>
      </c>
      <c r="G1245" s="127">
        <v>0</v>
      </c>
      <c r="H1245" s="127">
        <v>0.94840294840294836</v>
      </c>
      <c r="I1245" s="127"/>
      <c r="J1245" s="191">
        <v>2793</v>
      </c>
      <c r="K1245" s="89"/>
      <c r="L1245" s="89"/>
      <c r="M1245" s="89"/>
    </row>
    <row r="1246" spans="1:13" x14ac:dyDescent="0.25">
      <c r="A1246" s="191">
        <v>2794</v>
      </c>
      <c r="B1246" s="89" t="s">
        <v>1589</v>
      </c>
      <c r="C1246" s="89" t="s">
        <v>1590</v>
      </c>
      <c r="D1246" s="89" t="s">
        <v>1559</v>
      </c>
      <c r="E1246" s="89" t="s">
        <v>336</v>
      </c>
      <c r="F1246" s="89">
        <v>378</v>
      </c>
      <c r="G1246" s="127">
        <v>0</v>
      </c>
      <c r="H1246" s="127">
        <v>0.93243243243243246</v>
      </c>
      <c r="I1246" s="127"/>
      <c r="J1246" s="191">
        <v>2794</v>
      </c>
      <c r="K1246" s="89"/>
      <c r="L1246" s="89"/>
      <c r="M1246" s="89"/>
    </row>
    <row r="1247" spans="1:13" x14ac:dyDescent="0.25">
      <c r="A1247" s="191">
        <v>2795</v>
      </c>
      <c r="B1247" s="89" t="s">
        <v>1591</v>
      </c>
      <c r="C1247" s="89" t="s">
        <v>1590</v>
      </c>
      <c r="D1247" s="89" t="s">
        <v>1559</v>
      </c>
      <c r="E1247" s="89" t="s">
        <v>336</v>
      </c>
      <c r="F1247" s="89">
        <v>490</v>
      </c>
      <c r="G1247" s="127">
        <v>0.92152466367713004</v>
      </c>
      <c r="H1247" s="127">
        <v>0</v>
      </c>
      <c r="I1247" s="127"/>
      <c r="J1247" s="191">
        <v>2795</v>
      </c>
      <c r="K1247" s="89"/>
      <c r="L1247" s="89"/>
      <c r="M1247" s="89"/>
    </row>
    <row r="1248" spans="1:13" x14ac:dyDescent="0.25">
      <c r="A1248" s="191">
        <v>2796</v>
      </c>
      <c r="B1248" s="89" t="s">
        <v>1592</v>
      </c>
      <c r="C1248" s="89" t="s">
        <v>1590</v>
      </c>
      <c r="D1248" s="89" t="s">
        <v>1559</v>
      </c>
      <c r="E1248" s="89" t="s">
        <v>336</v>
      </c>
      <c r="F1248" s="89">
        <v>262</v>
      </c>
      <c r="G1248" s="127">
        <v>0.9211822660098522</v>
      </c>
      <c r="H1248" s="127">
        <v>0</v>
      </c>
      <c r="I1248" s="127"/>
      <c r="J1248" s="191">
        <v>2796</v>
      </c>
      <c r="K1248" s="89"/>
      <c r="L1248" s="89"/>
      <c r="M1248" s="89"/>
    </row>
    <row r="1249" spans="1:13" x14ac:dyDescent="0.25">
      <c r="A1249" s="191">
        <v>2800</v>
      </c>
      <c r="B1249" s="89" t="s">
        <v>1593</v>
      </c>
      <c r="C1249" s="89" t="s">
        <v>1590</v>
      </c>
      <c r="D1249" s="89" t="s">
        <v>1559</v>
      </c>
      <c r="E1249" s="89" t="s">
        <v>336</v>
      </c>
      <c r="F1249" s="89">
        <v>93</v>
      </c>
      <c r="G1249" s="127">
        <v>0.93243243243243246</v>
      </c>
      <c r="H1249" s="127">
        <v>0</v>
      </c>
      <c r="I1249" s="127"/>
      <c r="J1249" s="191">
        <v>2800</v>
      </c>
      <c r="K1249" s="89"/>
      <c r="L1249" s="89"/>
      <c r="M1249" s="89"/>
    </row>
    <row r="1250" spans="1:13" x14ac:dyDescent="0.25">
      <c r="A1250" s="191">
        <v>2801</v>
      </c>
      <c r="B1250" s="89" t="s">
        <v>1594</v>
      </c>
      <c r="C1250" s="89" t="s">
        <v>1590</v>
      </c>
      <c r="D1250" s="89" t="s">
        <v>1559</v>
      </c>
      <c r="E1250" s="89" t="s">
        <v>336</v>
      </c>
      <c r="F1250" s="89">
        <v>185</v>
      </c>
      <c r="G1250" s="127">
        <v>0.94444444444444442</v>
      </c>
      <c r="H1250" s="127">
        <v>0</v>
      </c>
      <c r="I1250" s="127"/>
      <c r="J1250" s="191">
        <v>2801</v>
      </c>
      <c r="K1250" s="89"/>
      <c r="L1250" s="89"/>
      <c r="M1250" s="89"/>
    </row>
    <row r="1251" spans="1:13" x14ac:dyDescent="0.25">
      <c r="A1251" s="191">
        <v>2802</v>
      </c>
      <c r="B1251" s="89" t="s">
        <v>1595</v>
      </c>
      <c r="C1251" s="89" t="s">
        <v>1590</v>
      </c>
      <c r="D1251" s="89" t="s">
        <v>1559</v>
      </c>
      <c r="E1251" s="89" t="s">
        <v>336</v>
      </c>
      <c r="F1251" s="89">
        <v>273</v>
      </c>
      <c r="G1251" s="127">
        <v>0.8936170212765957</v>
      </c>
      <c r="H1251" s="127">
        <v>0</v>
      </c>
      <c r="I1251" s="127"/>
      <c r="J1251" s="191">
        <v>2802</v>
      </c>
      <c r="K1251" s="89"/>
      <c r="L1251" s="89"/>
      <c r="M1251" s="89"/>
    </row>
    <row r="1252" spans="1:13" x14ac:dyDescent="0.25">
      <c r="A1252" s="191">
        <v>2803</v>
      </c>
      <c r="B1252" s="89" t="s">
        <v>1596</v>
      </c>
      <c r="C1252" s="89" t="s">
        <v>1590</v>
      </c>
      <c r="D1252" s="89" t="s">
        <v>1559</v>
      </c>
      <c r="E1252" s="89" t="s">
        <v>336</v>
      </c>
      <c r="F1252" s="89">
        <v>304</v>
      </c>
      <c r="G1252" s="127">
        <v>0.94346289752650181</v>
      </c>
      <c r="H1252" s="127">
        <v>0</v>
      </c>
      <c r="I1252" s="127"/>
      <c r="J1252" s="191">
        <v>2803</v>
      </c>
      <c r="K1252" s="89"/>
      <c r="L1252" s="89"/>
      <c r="M1252" s="89"/>
    </row>
    <row r="1253" spans="1:13" x14ac:dyDescent="0.25">
      <c r="A1253" s="191">
        <v>2804</v>
      </c>
      <c r="B1253" s="89" t="s">
        <v>1597</v>
      </c>
      <c r="C1253" s="89" t="s">
        <v>1590</v>
      </c>
      <c r="D1253" s="89" t="s">
        <v>1559</v>
      </c>
      <c r="E1253" s="89" t="s">
        <v>336</v>
      </c>
      <c r="F1253" s="89">
        <v>203</v>
      </c>
      <c r="G1253" s="127">
        <v>0.95070422535211263</v>
      </c>
      <c r="H1253" s="127">
        <v>0</v>
      </c>
      <c r="I1253" s="127"/>
      <c r="J1253" s="191">
        <v>2804</v>
      </c>
      <c r="K1253" s="89"/>
      <c r="L1253" s="89"/>
      <c r="M1253" s="89"/>
    </row>
    <row r="1254" spans="1:13" x14ac:dyDescent="0.25">
      <c r="A1254" s="191">
        <v>2805</v>
      </c>
      <c r="B1254" s="89" t="s">
        <v>1598</v>
      </c>
      <c r="C1254" s="89" t="s">
        <v>1590</v>
      </c>
      <c r="D1254" s="89" t="s">
        <v>1559</v>
      </c>
      <c r="E1254" s="89" t="s">
        <v>336</v>
      </c>
      <c r="F1254" s="89">
        <v>161</v>
      </c>
      <c r="G1254" s="127">
        <v>0.94488188976377951</v>
      </c>
      <c r="H1254" s="127">
        <v>0</v>
      </c>
      <c r="I1254" s="127"/>
      <c r="J1254" s="191">
        <v>2805</v>
      </c>
      <c r="K1254" s="89"/>
      <c r="L1254" s="89"/>
      <c r="M1254" s="89"/>
    </row>
    <row r="1255" spans="1:13" x14ac:dyDescent="0.25">
      <c r="A1255" s="191">
        <v>2806</v>
      </c>
      <c r="B1255" s="89" t="s">
        <v>1599</v>
      </c>
      <c r="C1255" s="89" t="s">
        <v>1590</v>
      </c>
      <c r="D1255" s="89" t="s">
        <v>1559</v>
      </c>
      <c r="E1255" s="89" t="s">
        <v>336</v>
      </c>
      <c r="F1255" s="89">
        <v>105</v>
      </c>
      <c r="G1255" s="127">
        <v>0.8902439024390244</v>
      </c>
      <c r="H1255" s="127">
        <v>0</v>
      </c>
      <c r="I1255" s="127"/>
      <c r="J1255" s="191">
        <v>2806</v>
      </c>
      <c r="K1255" s="89"/>
      <c r="L1255" s="89"/>
      <c r="M1255" s="89"/>
    </row>
    <row r="1256" spans="1:13" x14ac:dyDescent="0.25">
      <c r="A1256" s="191">
        <v>2809</v>
      </c>
      <c r="B1256" s="89" t="s">
        <v>1600</v>
      </c>
      <c r="C1256" s="89" t="s">
        <v>1590</v>
      </c>
      <c r="D1256" s="89" t="s">
        <v>1559</v>
      </c>
      <c r="E1256" s="89" t="s">
        <v>336</v>
      </c>
      <c r="F1256" s="89">
        <v>43</v>
      </c>
      <c r="G1256" s="127">
        <v>0.96875</v>
      </c>
      <c r="H1256" s="127">
        <v>0</v>
      </c>
      <c r="I1256" s="127"/>
      <c r="J1256" s="191">
        <v>2809</v>
      </c>
      <c r="K1256" s="89"/>
      <c r="L1256" s="89"/>
      <c r="M1256" s="89"/>
    </row>
    <row r="1257" spans="1:13" x14ac:dyDescent="0.25">
      <c r="A1257" s="191">
        <v>2814</v>
      </c>
      <c r="B1257" s="89" t="s">
        <v>540</v>
      </c>
      <c r="C1257" s="89" t="s">
        <v>1590</v>
      </c>
      <c r="D1257" s="89" t="s">
        <v>1559</v>
      </c>
      <c r="E1257" s="89" t="s">
        <v>336</v>
      </c>
      <c r="F1257" s="89">
        <v>147</v>
      </c>
      <c r="G1257" s="127">
        <v>0.86138613861386137</v>
      </c>
      <c r="H1257" s="127">
        <v>0</v>
      </c>
      <c r="I1257" s="127"/>
      <c r="J1257" s="191">
        <v>2814</v>
      </c>
      <c r="K1257" s="89"/>
      <c r="L1257" s="89"/>
      <c r="M1257" s="89"/>
    </row>
    <row r="1258" spans="1:13" x14ac:dyDescent="0.25">
      <c r="A1258" s="191">
        <v>2816</v>
      </c>
      <c r="B1258" s="89" t="s">
        <v>1601</v>
      </c>
      <c r="C1258" s="89" t="s">
        <v>1590</v>
      </c>
      <c r="D1258" s="89" t="s">
        <v>1559</v>
      </c>
      <c r="E1258" s="89" t="s">
        <v>336</v>
      </c>
      <c r="F1258" s="89">
        <v>54</v>
      </c>
      <c r="G1258" s="127">
        <v>0.83783783783783783</v>
      </c>
      <c r="H1258" s="127">
        <v>0</v>
      </c>
      <c r="I1258" s="127"/>
      <c r="J1258" s="191">
        <v>2816</v>
      </c>
      <c r="K1258" s="89"/>
      <c r="L1258" s="89"/>
      <c r="M1258" s="89"/>
    </row>
    <row r="1259" spans="1:13" x14ac:dyDescent="0.25">
      <c r="A1259" s="191">
        <v>2817</v>
      </c>
      <c r="B1259" s="89" t="s">
        <v>1602</v>
      </c>
      <c r="C1259" s="89" t="s">
        <v>1590</v>
      </c>
      <c r="D1259" s="89" t="s">
        <v>1559</v>
      </c>
      <c r="E1259" s="89" t="s">
        <v>336</v>
      </c>
      <c r="F1259" s="89">
        <v>379</v>
      </c>
      <c r="G1259" s="127">
        <v>0.90548780487804881</v>
      </c>
      <c r="H1259" s="127">
        <v>0</v>
      </c>
      <c r="I1259" s="127"/>
      <c r="J1259" s="191">
        <v>2817</v>
      </c>
      <c r="K1259" s="89"/>
      <c r="L1259" s="89"/>
      <c r="M1259" s="89"/>
    </row>
    <row r="1260" spans="1:13" x14ac:dyDescent="0.25">
      <c r="A1260" s="191">
        <v>2819</v>
      </c>
      <c r="B1260" s="89" t="s">
        <v>1603</v>
      </c>
      <c r="C1260" s="89" t="s">
        <v>1590</v>
      </c>
      <c r="D1260" s="89" t="s">
        <v>1559</v>
      </c>
      <c r="E1260" s="89" t="s">
        <v>336</v>
      </c>
      <c r="F1260" s="89">
        <v>25</v>
      </c>
      <c r="G1260" s="127">
        <v>0.93103448275862066</v>
      </c>
      <c r="H1260" s="127">
        <v>0</v>
      </c>
      <c r="I1260" s="127"/>
      <c r="J1260" s="191">
        <v>2819</v>
      </c>
      <c r="K1260" s="89"/>
      <c r="L1260" s="89"/>
      <c r="M1260" s="89"/>
    </row>
    <row r="1261" spans="1:13" x14ac:dyDescent="0.25">
      <c r="A1261" s="191">
        <v>2820</v>
      </c>
      <c r="B1261" s="89" t="s">
        <v>1604</v>
      </c>
      <c r="C1261" s="89" t="s">
        <v>1590</v>
      </c>
      <c r="D1261" s="89" t="s">
        <v>1559</v>
      </c>
      <c r="E1261" s="89" t="s">
        <v>336</v>
      </c>
      <c r="F1261" s="89">
        <v>112</v>
      </c>
      <c r="G1261" s="127">
        <v>0.94736842105263153</v>
      </c>
      <c r="H1261" s="127">
        <v>0</v>
      </c>
      <c r="I1261" s="127"/>
      <c r="J1261" s="191">
        <v>2820</v>
      </c>
      <c r="K1261" s="89"/>
      <c r="L1261" s="89"/>
      <c r="M1261" s="89"/>
    </row>
    <row r="1262" spans="1:13" x14ac:dyDescent="0.25">
      <c r="A1262" s="191">
        <v>2822</v>
      </c>
      <c r="B1262" s="89" t="s">
        <v>1605</v>
      </c>
      <c r="C1262" s="89" t="s">
        <v>1606</v>
      </c>
      <c r="D1262" s="89" t="s">
        <v>1559</v>
      </c>
      <c r="E1262" s="89" t="s">
        <v>336</v>
      </c>
      <c r="F1262" s="89">
        <v>263</v>
      </c>
      <c r="G1262" s="127">
        <v>0.93415637860082301</v>
      </c>
      <c r="H1262" s="127">
        <v>0</v>
      </c>
      <c r="I1262" s="127"/>
      <c r="J1262" s="191">
        <v>2822</v>
      </c>
      <c r="K1262" s="89"/>
      <c r="L1262" s="89"/>
      <c r="M1262" s="89"/>
    </row>
    <row r="1263" spans="1:13" x14ac:dyDescent="0.25">
      <c r="A1263" s="191">
        <v>2823</v>
      </c>
      <c r="B1263" s="89" t="s">
        <v>1583</v>
      </c>
      <c r="C1263" s="89" t="s">
        <v>1606</v>
      </c>
      <c r="D1263" s="89" t="s">
        <v>1559</v>
      </c>
      <c r="E1263" s="89" t="s">
        <v>336</v>
      </c>
      <c r="F1263" s="89">
        <v>401</v>
      </c>
      <c r="G1263" s="127">
        <v>0.88288288288288286</v>
      </c>
      <c r="H1263" s="127">
        <v>0</v>
      </c>
      <c r="I1263" s="127"/>
      <c r="J1263" s="191">
        <v>2823</v>
      </c>
      <c r="K1263" s="89"/>
      <c r="L1263" s="89"/>
      <c r="M1263" s="89"/>
    </row>
    <row r="1264" spans="1:13" x14ac:dyDescent="0.25">
      <c r="A1264" s="191">
        <v>2825</v>
      </c>
      <c r="B1264" s="89" t="s">
        <v>1607</v>
      </c>
      <c r="C1264" s="89" t="s">
        <v>1606</v>
      </c>
      <c r="D1264" s="89" t="s">
        <v>1559</v>
      </c>
      <c r="E1264" s="89" t="s">
        <v>336</v>
      </c>
      <c r="F1264" s="89">
        <v>184</v>
      </c>
      <c r="G1264" s="127">
        <v>0.83673469387755106</v>
      </c>
      <c r="H1264" s="127">
        <v>0</v>
      </c>
      <c r="I1264" s="127"/>
      <c r="J1264" s="191">
        <v>2825</v>
      </c>
      <c r="K1264" s="89"/>
      <c r="L1264" s="89"/>
      <c r="M1264" s="89"/>
    </row>
    <row r="1265" spans="1:13" x14ac:dyDescent="0.25">
      <c r="A1265" s="191">
        <v>2826</v>
      </c>
      <c r="B1265" s="89" t="s">
        <v>1608</v>
      </c>
      <c r="C1265" s="89" t="s">
        <v>1606</v>
      </c>
      <c r="D1265" s="89" t="s">
        <v>1559</v>
      </c>
      <c r="E1265" s="89" t="s">
        <v>336</v>
      </c>
      <c r="F1265" s="89">
        <v>250</v>
      </c>
      <c r="G1265" s="127">
        <v>0.90821256038647347</v>
      </c>
      <c r="H1265" s="127">
        <v>0</v>
      </c>
      <c r="I1265" s="127"/>
      <c r="J1265" s="191">
        <v>2826</v>
      </c>
      <c r="K1265" s="89"/>
      <c r="L1265" s="89"/>
      <c r="M1265" s="89"/>
    </row>
    <row r="1266" spans="1:13" x14ac:dyDescent="0.25">
      <c r="A1266" s="191">
        <v>2827</v>
      </c>
      <c r="B1266" s="89" t="s">
        <v>1609</v>
      </c>
      <c r="C1266" s="89" t="s">
        <v>1606</v>
      </c>
      <c r="D1266" s="89" t="s">
        <v>1559</v>
      </c>
      <c r="E1266" s="89" t="s">
        <v>336</v>
      </c>
      <c r="F1266" s="89">
        <v>151</v>
      </c>
      <c r="G1266" s="127">
        <v>0.94871794871794868</v>
      </c>
      <c r="H1266" s="127">
        <v>0</v>
      </c>
      <c r="I1266" s="127"/>
      <c r="J1266" s="191">
        <v>2827</v>
      </c>
      <c r="K1266" s="89"/>
      <c r="L1266" s="89"/>
      <c r="M1266" s="89"/>
    </row>
    <row r="1267" spans="1:13" x14ac:dyDescent="0.25">
      <c r="A1267" s="191">
        <v>2829</v>
      </c>
      <c r="B1267" s="89" t="s">
        <v>1610</v>
      </c>
      <c r="C1267" s="89" t="s">
        <v>1606</v>
      </c>
      <c r="D1267" s="89" t="s">
        <v>1559</v>
      </c>
      <c r="E1267" s="89" t="s">
        <v>336</v>
      </c>
      <c r="F1267" s="89">
        <v>47</v>
      </c>
      <c r="G1267" s="127">
        <v>0.92682926829268297</v>
      </c>
      <c r="H1267" s="127">
        <v>0</v>
      </c>
      <c r="I1267" s="127"/>
      <c r="J1267" s="191">
        <v>2829</v>
      </c>
      <c r="K1267" s="89"/>
      <c r="L1267" s="89"/>
      <c r="M1267" s="89"/>
    </row>
    <row r="1268" spans="1:13" x14ac:dyDescent="0.25">
      <c r="A1268" s="191">
        <v>2830</v>
      </c>
      <c r="B1268" s="89" t="s">
        <v>1611</v>
      </c>
      <c r="C1268" s="89" t="s">
        <v>1606</v>
      </c>
      <c r="D1268" s="89" t="s">
        <v>1559</v>
      </c>
      <c r="E1268" s="89" t="s">
        <v>336</v>
      </c>
      <c r="F1268" s="89">
        <v>117</v>
      </c>
      <c r="G1268" s="127">
        <v>0.94252873563218387</v>
      </c>
      <c r="H1268" s="127">
        <v>0</v>
      </c>
      <c r="I1268" s="127"/>
      <c r="J1268" s="191">
        <v>2830</v>
      </c>
      <c r="K1268" s="89"/>
      <c r="L1268" s="89"/>
      <c r="M1268" s="89"/>
    </row>
    <row r="1269" spans="1:13" x14ac:dyDescent="0.25">
      <c r="A1269" s="191">
        <v>2831</v>
      </c>
      <c r="B1269" s="89" t="s">
        <v>1612</v>
      </c>
      <c r="C1269" s="89" t="s">
        <v>1606</v>
      </c>
      <c r="D1269" s="89" t="s">
        <v>1559</v>
      </c>
      <c r="E1269" s="89" t="s">
        <v>336</v>
      </c>
      <c r="F1269" s="89">
        <v>63</v>
      </c>
      <c r="G1269" s="127">
        <v>0.96078431372549022</v>
      </c>
      <c r="H1269" s="127">
        <v>0</v>
      </c>
      <c r="I1269" s="127"/>
      <c r="J1269" s="191">
        <v>2831</v>
      </c>
      <c r="K1269" s="89"/>
      <c r="L1269" s="89"/>
      <c r="M1269" s="89"/>
    </row>
    <row r="1270" spans="1:13" x14ac:dyDescent="0.25">
      <c r="A1270" s="191">
        <v>2832</v>
      </c>
      <c r="B1270" s="89" t="s">
        <v>1613</v>
      </c>
      <c r="C1270" s="89" t="s">
        <v>1606</v>
      </c>
      <c r="D1270" s="89" t="s">
        <v>1559</v>
      </c>
      <c r="E1270" s="89" t="s">
        <v>336</v>
      </c>
      <c r="F1270" s="89">
        <v>64</v>
      </c>
      <c r="G1270" s="127">
        <v>1</v>
      </c>
      <c r="H1270" s="127">
        <v>0</v>
      </c>
      <c r="I1270" s="127"/>
      <c r="J1270" s="191">
        <v>2832</v>
      </c>
      <c r="K1270" s="89"/>
      <c r="L1270" s="89"/>
      <c r="M1270" s="89"/>
    </row>
    <row r="1271" spans="1:13" x14ac:dyDescent="0.25">
      <c r="A1271" s="191">
        <v>2835</v>
      </c>
      <c r="B1271" s="89" t="s">
        <v>1614</v>
      </c>
      <c r="C1271" s="89" t="s">
        <v>1615</v>
      </c>
      <c r="D1271" s="89" t="s">
        <v>1559</v>
      </c>
      <c r="E1271" s="89" t="s">
        <v>336</v>
      </c>
      <c r="F1271" s="89">
        <v>588</v>
      </c>
      <c r="G1271" s="127">
        <v>0</v>
      </c>
      <c r="H1271" s="127">
        <v>0.95308641975308639</v>
      </c>
      <c r="I1271" s="127"/>
      <c r="J1271" s="191">
        <v>2835</v>
      </c>
      <c r="K1271" s="89"/>
      <c r="L1271" s="89"/>
      <c r="M1271" s="89"/>
    </row>
    <row r="1272" spans="1:13" x14ac:dyDescent="0.25">
      <c r="A1272" s="191">
        <v>2836</v>
      </c>
      <c r="B1272" s="89" t="s">
        <v>1616</v>
      </c>
      <c r="C1272" s="89" t="s">
        <v>1615</v>
      </c>
      <c r="D1272" s="89" t="s">
        <v>1559</v>
      </c>
      <c r="E1272" s="89" t="s">
        <v>336</v>
      </c>
      <c r="F1272" s="89">
        <v>239</v>
      </c>
      <c r="G1272" s="127">
        <v>0</v>
      </c>
      <c r="H1272" s="127">
        <v>0.96666666666666667</v>
      </c>
      <c r="I1272" s="127"/>
      <c r="J1272" s="191">
        <v>2836</v>
      </c>
      <c r="K1272" s="89"/>
      <c r="L1272" s="89"/>
      <c r="M1272" s="89"/>
    </row>
    <row r="1273" spans="1:13" x14ac:dyDescent="0.25">
      <c r="A1273" s="191">
        <v>2839</v>
      </c>
      <c r="B1273" s="89" t="s">
        <v>1109</v>
      </c>
      <c r="C1273" s="89" t="s">
        <v>1615</v>
      </c>
      <c r="D1273" s="89" t="s">
        <v>1559</v>
      </c>
      <c r="E1273" s="89" t="s">
        <v>336</v>
      </c>
      <c r="F1273" s="89">
        <v>444</v>
      </c>
      <c r="G1273" s="127">
        <v>0.89610389610389607</v>
      </c>
      <c r="H1273" s="127">
        <v>0</v>
      </c>
      <c r="I1273" s="127"/>
      <c r="J1273" s="191">
        <v>2839</v>
      </c>
      <c r="K1273" s="89"/>
      <c r="L1273" s="89"/>
      <c r="M1273" s="89"/>
    </row>
    <row r="1274" spans="1:13" x14ac:dyDescent="0.25">
      <c r="A1274" s="191">
        <v>2840</v>
      </c>
      <c r="B1274" s="89" t="s">
        <v>1617</v>
      </c>
      <c r="C1274" s="89" t="s">
        <v>1615</v>
      </c>
      <c r="D1274" s="89" t="s">
        <v>1559</v>
      </c>
      <c r="E1274" s="89" t="s">
        <v>336</v>
      </c>
      <c r="F1274" s="89">
        <v>293</v>
      </c>
      <c r="G1274" s="127">
        <v>0.94736842105263153</v>
      </c>
      <c r="H1274" s="127">
        <v>0</v>
      </c>
      <c r="I1274" s="127"/>
      <c r="J1274" s="191">
        <v>2840</v>
      </c>
      <c r="K1274" s="89"/>
      <c r="L1274" s="89"/>
      <c r="M1274" s="89"/>
    </row>
    <row r="1275" spans="1:13" x14ac:dyDescent="0.25">
      <c r="A1275" s="191">
        <v>2842</v>
      </c>
      <c r="B1275" s="89" t="s">
        <v>1618</v>
      </c>
      <c r="C1275" s="89" t="s">
        <v>1615</v>
      </c>
      <c r="D1275" s="89" t="s">
        <v>1559</v>
      </c>
      <c r="E1275" s="89" t="s">
        <v>336</v>
      </c>
      <c r="F1275" s="89">
        <v>167</v>
      </c>
      <c r="G1275" s="127">
        <v>0.971830985915493</v>
      </c>
      <c r="H1275" s="127">
        <v>0</v>
      </c>
      <c r="I1275" s="127"/>
      <c r="J1275" s="191">
        <v>2842</v>
      </c>
      <c r="K1275" s="89"/>
      <c r="L1275" s="89"/>
      <c r="M1275" s="89"/>
    </row>
    <row r="1276" spans="1:13" x14ac:dyDescent="0.25">
      <c r="A1276" s="191">
        <v>2843</v>
      </c>
      <c r="B1276" s="89" t="s">
        <v>1619</v>
      </c>
      <c r="C1276" s="89" t="s">
        <v>1615</v>
      </c>
      <c r="D1276" s="89" t="s">
        <v>1559</v>
      </c>
      <c r="E1276" s="89" t="s">
        <v>336</v>
      </c>
      <c r="F1276" s="89">
        <v>194</v>
      </c>
      <c r="G1276" s="127">
        <v>0.95808383233532934</v>
      </c>
      <c r="H1276" s="127">
        <v>0</v>
      </c>
      <c r="I1276" s="127"/>
      <c r="J1276" s="191">
        <v>2843</v>
      </c>
      <c r="K1276" s="89"/>
      <c r="L1276" s="89"/>
      <c r="M1276" s="89"/>
    </row>
    <row r="1277" spans="1:13" x14ac:dyDescent="0.25">
      <c r="A1277" s="191">
        <v>2844</v>
      </c>
      <c r="B1277" s="89" t="s">
        <v>1620</v>
      </c>
      <c r="C1277" s="89" t="s">
        <v>1615</v>
      </c>
      <c r="D1277" s="89" t="s">
        <v>1559</v>
      </c>
      <c r="E1277" s="89" t="s">
        <v>336</v>
      </c>
      <c r="F1277" s="89">
        <v>147</v>
      </c>
      <c r="G1277" s="127">
        <v>0.95454545454545459</v>
      </c>
      <c r="H1277" s="127">
        <v>0</v>
      </c>
      <c r="I1277" s="127"/>
      <c r="J1277" s="191">
        <v>2844</v>
      </c>
      <c r="K1277" s="89"/>
      <c r="L1277" s="89"/>
      <c r="M1277" s="89"/>
    </row>
    <row r="1278" spans="1:13" x14ac:dyDescent="0.25">
      <c r="A1278" s="191">
        <v>2845</v>
      </c>
      <c r="B1278" s="89" t="s">
        <v>1621</v>
      </c>
      <c r="C1278" s="89" t="s">
        <v>1615</v>
      </c>
      <c r="D1278" s="89" t="s">
        <v>1559</v>
      </c>
      <c r="E1278" s="89" t="s">
        <v>336</v>
      </c>
      <c r="F1278" s="89">
        <v>331</v>
      </c>
      <c r="G1278" s="127">
        <v>0.9438202247191011</v>
      </c>
      <c r="H1278" s="127">
        <v>0</v>
      </c>
      <c r="I1278" s="127"/>
      <c r="J1278" s="191">
        <v>2845</v>
      </c>
      <c r="K1278" s="89"/>
      <c r="L1278" s="89"/>
      <c r="M1278" s="89"/>
    </row>
    <row r="1279" spans="1:13" x14ac:dyDescent="0.25">
      <c r="A1279" s="191">
        <v>2846</v>
      </c>
      <c r="B1279" s="89" t="s">
        <v>1622</v>
      </c>
      <c r="C1279" s="89" t="s">
        <v>1615</v>
      </c>
      <c r="D1279" s="89" t="s">
        <v>1559</v>
      </c>
      <c r="E1279" s="89" t="s">
        <v>336</v>
      </c>
      <c r="F1279" s="89">
        <v>42</v>
      </c>
      <c r="G1279" s="127">
        <v>0.88571428571428568</v>
      </c>
      <c r="H1279" s="127">
        <v>0</v>
      </c>
      <c r="I1279" s="127"/>
      <c r="J1279" s="191">
        <v>2846</v>
      </c>
      <c r="K1279" s="89"/>
      <c r="L1279" s="89"/>
      <c r="M1279" s="89"/>
    </row>
    <row r="1280" spans="1:13" x14ac:dyDescent="0.25">
      <c r="A1280" s="191">
        <v>2847</v>
      </c>
      <c r="B1280" s="89" t="s">
        <v>1623</v>
      </c>
      <c r="C1280" s="89" t="s">
        <v>1615</v>
      </c>
      <c r="D1280" s="89" t="s">
        <v>1559</v>
      </c>
      <c r="E1280" s="89" t="s">
        <v>336</v>
      </c>
      <c r="F1280" s="89">
        <v>403</v>
      </c>
      <c r="G1280" s="127">
        <v>0.92349726775956287</v>
      </c>
      <c r="H1280" s="127">
        <v>0</v>
      </c>
      <c r="I1280" s="127"/>
      <c r="J1280" s="191">
        <v>2847</v>
      </c>
      <c r="K1280" s="89"/>
      <c r="L1280" s="89"/>
      <c r="M1280" s="89"/>
    </row>
    <row r="1281" spans="1:13" x14ac:dyDescent="0.25">
      <c r="A1281" s="191">
        <v>2848</v>
      </c>
      <c r="B1281" s="89" t="s">
        <v>1624</v>
      </c>
      <c r="C1281" s="89" t="s">
        <v>1615</v>
      </c>
      <c r="D1281" s="89" t="s">
        <v>1559</v>
      </c>
      <c r="E1281" s="89" t="s">
        <v>336</v>
      </c>
      <c r="F1281" s="89">
        <v>154</v>
      </c>
      <c r="G1281" s="127">
        <v>0.94827586206896552</v>
      </c>
      <c r="H1281" s="127">
        <v>0</v>
      </c>
      <c r="I1281" s="127"/>
      <c r="J1281" s="191">
        <v>2848</v>
      </c>
      <c r="K1281" s="89"/>
      <c r="L1281" s="89"/>
      <c r="M1281" s="89"/>
    </row>
    <row r="1282" spans="1:13" x14ac:dyDescent="0.25">
      <c r="A1282" s="191">
        <v>2850</v>
      </c>
      <c r="B1282" s="89" t="s">
        <v>1625</v>
      </c>
      <c r="C1282" s="89" t="s">
        <v>1615</v>
      </c>
      <c r="D1282" s="89" t="s">
        <v>1559</v>
      </c>
      <c r="E1282" s="89" t="s">
        <v>336</v>
      </c>
      <c r="F1282" s="89">
        <v>15</v>
      </c>
      <c r="G1282" s="127">
        <v>1</v>
      </c>
      <c r="H1282" s="127">
        <v>0</v>
      </c>
      <c r="I1282" s="127"/>
      <c r="J1282" s="191">
        <v>2850</v>
      </c>
      <c r="K1282" s="89"/>
      <c r="L1282" s="89"/>
      <c r="M1282" s="89"/>
    </row>
    <row r="1283" spans="1:13" x14ac:dyDescent="0.25">
      <c r="A1283" s="191">
        <v>2851</v>
      </c>
      <c r="B1283" s="89" t="s">
        <v>1626</v>
      </c>
      <c r="C1283" s="89" t="s">
        <v>1615</v>
      </c>
      <c r="D1283" s="89" t="s">
        <v>1559</v>
      </c>
      <c r="E1283" s="89" t="s">
        <v>336</v>
      </c>
      <c r="F1283" s="89">
        <v>12</v>
      </c>
      <c r="G1283" s="127">
        <v>0.9375</v>
      </c>
      <c r="H1283" s="127">
        <v>0</v>
      </c>
      <c r="I1283" s="127"/>
      <c r="J1283" s="191">
        <v>2851</v>
      </c>
      <c r="K1283" s="89"/>
      <c r="L1283" s="89"/>
      <c r="M1283" s="89"/>
    </row>
    <row r="1284" spans="1:13" x14ac:dyDescent="0.25">
      <c r="A1284" s="191">
        <v>2854</v>
      </c>
      <c r="B1284" s="89" t="s">
        <v>1627</v>
      </c>
      <c r="C1284" s="89" t="s">
        <v>1615</v>
      </c>
      <c r="D1284" s="89" t="s">
        <v>1559</v>
      </c>
      <c r="E1284" s="89" t="s">
        <v>336</v>
      </c>
      <c r="F1284" s="89">
        <v>55</v>
      </c>
      <c r="G1284" s="127">
        <v>0.90476190476190477</v>
      </c>
      <c r="H1284" s="127">
        <v>0</v>
      </c>
      <c r="I1284" s="127"/>
      <c r="J1284" s="191">
        <v>2854</v>
      </c>
      <c r="K1284" s="89"/>
      <c r="L1284" s="89"/>
      <c r="M1284" s="89"/>
    </row>
    <row r="1285" spans="1:13" x14ac:dyDescent="0.25">
      <c r="A1285" s="191">
        <v>2856</v>
      </c>
      <c r="B1285" s="89" t="s">
        <v>1628</v>
      </c>
      <c r="C1285" s="89" t="s">
        <v>1615</v>
      </c>
      <c r="D1285" s="89" t="s">
        <v>1559</v>
      </c>
      <c r="E1285" s="89" t="s">
        <v>336</v>
      </c>
      <c r="F1285" s="89">
        <v>6</v>
      </c>
      <c r="G1285" s="127">
        <v>0.9285714285714286</v>
      </c>
      <c r="H1285" s="127">
        <v>0</v>
      </c>
      <c r="I1285" s="127"/>
      <c r="J1285" s="191">
        <v>2856</v>
      </c>
      <c r="K1285" s="89"/>
      <c r="L1285" s="89"/>
      <c r="M1285" s="89"/>
    </row>
    <row r="1286" spans="1:13" x14ac:dyDescent="0.25">
      <c r="A1286" s="191">
        <v>2858</v>
      </c>
      <c r="B1286" s="89" t="s">
        <v>1629</v>
      </c>
      <c r="C1286" s="89" t="s">
        <v>1615</v>
      </c>
      <c r="D1286" s="89" t="s">
        <v>1559</v>
      </c>
      <c r="E1286" s="89" t="s">
        <v>336</v>
      </c>
      <c r="F1286" s="89">
        <v>10</v>
      </c>
      <c r="G1286" s="127">
        <v>1</v>
      </c>
      <c r="H1286" s="127">
        <v>0</v>
      </c>
      <c r="I1286" s="127"/>
      <c r="J1286" s="191">
        <v>2858</v>
      </c>
      <c r="K1286" s="89"/>
      <c r="L1286" s="89"/>
      <c r="M1286" s="89"/>
    </row>
    <row r="1287" spans="1:13" x14ac:dyDescent="0.25">
      <c r="A1287" s="191">
        <v>2859</v>
      </c>
      <c r="B1287" s="89" t="s">
        <v>1630</v>
      </c>
      <c r="C1287" s="89" t="s">
        <v>1615</v>
      </c>
      <c r="D1287" s="89" t="s">
        <v>1559</v>
      </c>
      <c r="E1287" s="89" t="s">
        <v>336</v>
      </c>
      <c r="F1287" s="89">
        <v>426</v>
      </c>
      <c r="G1287" s="127">
        <v>0.9056047197640118</v>
      </c>
      <c r="H1287" s="127">
        <v>0</v>
      </c>
      <c r="I1287" s="127"/>
      <c r="J1287" s="191">
        <v>2859</v>
      </c>
      <c r="K1287" s="89"/>
      <c r="L1287" s="89"/>
      <c r="M1287" s="89"/>
    </row>
    <row r="1288" spans="1:13" x14ac:dyDescent="0.25">
      <c r="A1288" s="191">
        <v>2860</v>
      </c>
      <c r="B1288" s="89" t="s">
        <v>1631</v>
      </c>
      <c r="C1288" s="89" t="s">
        <v>1615</v>
      </c>
      <c r="D1288" s="89" t="s">
        <v>1559</v>
      </c>
      <c r="E1288" s="89" t="s">
        <v>336</v>
      </c>
      <c r="F1288" s="89">
        <v>34</v>
      </c>
      <c r="G1288" s="127">
        <v>0.92307692307692313</v>
      </c>
      <c r="H1288" s="127">
        <v>0</v>
      </c>
      <c r="I1288" s="127"/>
      <c r="J1288" s="191">
        <v>2860</v>
      </c>
      <c r="K1288" s="89"/>
      <c r="L1288" s="89"/>
      <c r="M1288" s="89"/>
    </row>
    <row r="1289" spans="1:13" x14ac:dyDescent="0.25">
      <c r="A1289" s="191">
        <v>2861</v>
      </c>
      <c r="B1289" s="89" t="s">
        <v>1632</v>
      </c>
      <c r="C1289" s="89" t="s">
        <v>1615</v>
      </c>
      <c r="D1289" s="89" t="s">
        <v>1559</v>
      </c>
      <c r="E1289" s="89" t="s">
        <v>336</v>
      </c>
      <c r="F1289" s="89">
        <v>32</v>
      </c>
      <c r="G1289" s="127">
        <v>0.94444444444444442</v>
      </c>
      <c r="H1289" s="127">
        <v>0</v>
      </c>
      <c r="I1289" s="127"/>
      <c r="J1289" s="191">
        <v>2861</v>
      </c>
      <c r="K1289" s="89"/>
      <c r="L1289" s="89"/>
      <c r="M1289" s="89"/>
    </row>
    <row r="1290" spans="1:13" x14ac:dyDescent="0.25">
      <c r="A1290" s="191">
        <v>2865</v>
      </c>
      <c r="B1290" s="89" t="s">
        <v>1633</v>
      </c>
      <c r="C1290" s="89" t="s">
        <v>1615</v>
      </c>
      <c r="D1290" s="89" t="s">
        <v>1559</v>
      </c>
      <c r="E1290" s="89" t="s">
        <v>630</v>
      </c>
      <c r="F1290" s="89">
        <v>360</v>
      </c>
      <c r="G1290" s="127">
        <v>0</v>
      </c>
      <c r="H1290" s="127">
        <v>0.91689750692520777</v>
      </c>
      <c r="I1290" s="127"/>
      <c r="J1290" s="191">
        <v>2865</v>
      </c>
      <c r="K1290" s="89"/>
      <c r="L1290" s="89"/>
      <c r="M1290" s="89"/>
    </row>
    <row r="1291" spans="1:13" x14ac:dyDescent="0.25">
      <c r="A1291" s="191">
        <v>2866</v>
      </c>
      <c r="B1291" s="89" t="s">
        <v>1634</v>
      </c>
      <c r="C1291" s="89" t="s">
        <v>1635</v>
      </c>
      <c r="D1291" s="89" t="s">
        <v>1559</v>
      </c>
      <c r="E1291" s="89" t="s">
        <v>336</v>
      </c>
      <c r="F1291" s="89">
        <v>323</v>
      </c>
      <c r="G1291" s="127">
        <v>0.91139240506329111</v>
      </c>
      <c r="H1291" s="127">
        <v>0</v>
      </c>
      <c r="I1291" s="127"/>
      <c r="J1291" s="191">
        <v>2866</v>
      </c>
      <c r="K1291" s="89"/>
      <c r="L1291" s="89"/>
      <c r="M1291" s="89"/>
    </row>
    <row r="1292" spans="1:13" x14ac:dyDescent="0.25">
      <c r="A1292" s="191">
        <v>2867</v>
      </c>
      <c r="B1292" s="89" t="s">
        <v>1636</v>
      </c>
      <c r="C1292" s="89" t="s">
        <v>1635</v>
      </c>
      <c r="D1292" s="89" t="s">
        <v>1559</v>
      </c>
      <c r="E1292" s="89" t="s">
        <v>336</v>
      </c>
      <c r="F1292" s="89">
        <v>457</v>
      </c>
      <c r="G1292" s="127">
        <v>0.88161209068010071</v>
      </c>
      <c r="H1292" s="127">
        <v>0</v>
      </c>
      <c r="I1292" s="127"/>
      <c r="J1292" s="191">
        <v>2867</v>
      </c>
      <c r="K1292" s="89"/>
      <c r="L1292" s="89"/>
      <c r="M1292" s="89"/>
    </row>
    <row r="1293" spans="1:13" x14ac:dyDescent="0.25">
      <c r="A1293" s="191">
        <v>2868</v>
      </c>
      <c r="B1293" s="89" t="s">
        <v>1637</v>
      </c>
      <c r="C1293" s="89" t="s">
        <v>1635</v>
      </c>
      <c r="D1293" s="89" t="s">
        <v>1559</v>
      </c>
      <c r="E1293" s="89" t="s">
        <v>336</v>
      </c>
      <c r="F1293" s="89">
        <v>202</v>
      </c>
      <c r="G1293" s="127">
        <v>0.9</v>
      </c>
      <c r="H1293" s="127">
        <v>0</v>
      </c>
      <c r="I1293" s="127"/>
      <c r="J1293" s="191">
        <v>2868</v>
      </c>
      <c r="K1293" s="89"/>
      <c r="L1293" s="89"/>
      <c r="M1293" s="89"/>
    </row>
    <row r="1294" spans="1:13" x14ac:dyDescent="0.25">
      <c r="A1294" s="191">
        <v>2870</v>
      </c>
      <c r="B1294" s="89" t="s">
        <v>1638</v>
      </c>
      <c r="C1294" s="89" t="s">
        <v>1635</v>
      </c>
      <c r="D1294" s="89" t="s">
        <v>1559</v>
      </c>
      <c r="E1294" s="89" t="s">
        <v>336</v>
      </c>
      <c r="F1294" s="89">
        <v>269</v>
      </c>
      <c r="G1294" s="127">
        <v>0.95175438596491224</v>
      </c>
      <c r="H1294" s="127">
        <v>0</v>
      </c>
      <c r="I1294" s="127"/>
      <c r="J1294" s="191">
        <v>2870</v>
      </c>
      <c r="K1294" s="89"/>
      <c r="L1294" s="89"/>
      <c r="M1294" s="89"/>
    </row>
    <row r="1295" spans="1:13" x14ac:dyDescent="0.25">
      <c r="A1295" s="191">
        <v>2871</v>
      </c>
      <c r="B1295" s="89" t="s">
        <v>1639</v>
      </c>
      <c r="C1295" s="89" t="s">
        <v>1635</v>
      </c>
      <c r="D1295" s="89" t="s">
        <v>1559</v>
      </c>
      <c r="E1295" s="89" t="s">
        <v>336</v>
      </c>
      <c r="F1295" s="89">
        <v>320</v>
      </c>
      <c r="G1295" s="127">
        <v>0.92041522491349481</v>
      </c>
      <c r="H1295" s="127">
        <v>0</v>
      </c>
      <c r="I1295" s="127"/>
      <c r="J1295" s="191">
        <v>2871</v>
      </c>
      <c r="K1295" s="89"/>
      <c r="L1295" s="89"/>
      <c r="M1295" s="89"/>
    </row>
    <row r="1296" spans="1:13" x14ac:dyDescent="0.25">
      <c r="A1296" s="191">
        <v>2873</v>
      </c>
      <c r="B1296" s="89" t="s">
        <v>1640</v>
      </c>
      <c r="C1296" s="89" t="s">
        <v>1635</v>
      </c>
      <c r="D1296" s="89" t="s">
        <v>1559</v>
      </c>
      <c r="E1296" s="89" t="s">
        <v>336</v>
      </c>
      <c r="F1296" s="89">
        <v>189</v>
      </c>
      <c r="G1296" s="127">
        <v>0.91082802547770703</v>
      </c>
      <c r="H1296" s="127">
        <v>0</v>
      </c>
      <c r="I1296" s="127"/>
      <c r="J1296" s="191">
        <v>2873</v>
      </c>
      <c r="K1296" s="89"/>
      <c r="L1296" s="89"/>
      <c r="M1296" s="89"/>
    </row>
    <row r="1297" spans="1:13" x14ac:dyDescent="0.25">
      <c r="A1297" s="191">
        <v>2875</v>
      </c>
      <c r="B1297" s="89" t="s">
        <v>1641</v>
      </c>
      <c r="C1297" s="89" t="s">
        <v>1635</v>
      </c>
      <c r="D1297" s="89" t="s">
        <v>1559</v>
      </c>
      <c r="E1297" s="89" t="s">
        <v>336</v>
      </c>
      <c r="F1297" s="89">
        <v>112</v>
      </c>
      <c r="G1297" s="127">
        <v>0.94339622641509435</v>
      </c>
      <c r="H1297" s="127">
        <v>0</v>
      </c>
      <c r="I1297" s="127"/>
      <c r="J1297" s="191">
        <v>2875</v>
      </c>
      <c r="K1297" s="89"/>
      <c r="L1297" s="89"/>
      <c r="M1297" s="89"/>
    </row>
    <row r="1298" spans="1:13" x14ac:dyDescent="0.25">
      <c r="A1298" s="191">
        <v>2876</v>
      </c>
      <c r="B1298" s="89" t="s">
        <v>1642</v>
      </c>
      <c r="C1298" s="89" t="s">
        <v>1635</v>
      </c>
      <c r="D1298" s="89" t="s">
        <v>1559</v>
      </c>
      <c r="E1298" s="89" t="s">
        <v>336</v>
      </c>
      <c r="F1298" s="89">
        <v>133</v>
      </c>
      <c r="G1298" s="127">
        <v>0.9821428571428571</v>
      </c>
      <c r="H1298" s="127">
        <v>0</v>
      </c>
      <c r="I1298" s="127"/>
      <c r="J1298" s="191">
        <v>2876</v>
      </c>
      <c r="K1298" s="89"/>
      <c r="L1298" s="89"/>
      <c r="M1298" s="89"/>
    </row>
    <row r="1299" spans="1:13" x14ac:dyDescent="0.25">
      <c r="A1299" s="191">
        <v>2877</v>
      </c>
      <c r="B1299" s="89" t="s">
        <v>1643</v>
      </c>
      <c r="C1299" s="89" t="s">
        <v>1635</v>
      </c>
      <c r="D1299" s="89" t="s">
        <v>1559</v>
      </c>
      <c r="E1299" s="89" t="s">
        <v>336</v>
      </c>
      <c r="F1299" s="89">
        <v>80</v>
      </c>
      <c r="G1299" s="127">
        <v>0.95454545454545459</v>
      </c>
      <c r="H1299" s="127">
        <v>0</v>
      </c>
      <c r="I1299" s="127"/>
      <c r="J1299" s="191">
        <v>2877</v>
      </c>
      <c r="K1299" s="89"/>
      <c r="L1299" s="89"/>
      <c r="M1299" s="89"/>
    </row>
    <row r="1300" spans="1:13" x14ac:dyDescent="0.25">
      <c r="A1300" s="191">
        <v>2879</v>
      </c>
      <c r="B1300" s="89" t="s">
        <v>1644</v>
      </c>
      <c r="C1300" s="89" t="s">
        <v>1645</v>
      </c>
      <c r="D1300" s="89" t="s">
        <v>1559</v>
      </c>
      <c r="E1300" s="89" t="s">
        <v>336</v>
      </c>
      <c r="F1300" s="89">
        <v>10</v>
      </c>
      <c r="G1300" s="127">
        <v>0.84615384615384615</v>
      </c>
      <c r="H1300" s="127">
        <v>0</v>
      </c>
      <c r="I1300" s="127"/>
      <c r="J1300" s="191">
        <v>2879</v>
      </c>
      <c r="K1300" s="89"/>
      <c r="L1300" s="89"/>
      <c r="M1300" s="89"/>
    </row>
    <row r="1301" spans="1:13" x14ac:dyDescent="0.25">
      <c r="A1301" s="191">
        <v>2882</v>
      </c>
      <c r="B1301" s="89" t="s">
        <v>1646</v>
      </c>
      <c r="C1301" s="89" t="s">
        <v>1647</v>
      </c>
      <c r="D1301" s="89" t="s">
        <v>1559</v>
      </c>
      <c r="E1301" s="89" t="s">
        <v>336</v>
      </c>
      <c r="F1301" s="89">
        <v>504</v>
      </c>
      <c r="G1301" s="127">
        <v>0</v>
      </c>
      <c r="H1301" s="127">
        <v>0.9244060475161987</v>
      </c>
      <c r="I1301" s="127"/>
      <c r="J1301" s="191">
        <v>2882</v>
      </c>
      <c r="K1301" s="89"/>
      <c r="L1301" s="89"/>
      <c r="M1301" s="89"/>
    </row>
    <row r="1302" spans="1:13" x14ac:dyDescent="0.25">
      <c r="A1302" s="191">
        <v>2883</v>
      </c>
      <c r="B1302" s="89" t="s">
        <v>1648</v>
      </c>
      <c r="C1302" s="89" t="s">
        <v>1647</v>
      </c>
      <c r="D1302" s="89" t="s">
        <v>1559</v>
      </c>
      <c r="E1302" s="89" t="s">
        <v>336</v>
      </c>
      <c r="F1302" s="89">
        <v>182</v>
      </c>
      <c r="G1302" s="127">
        <v>0.94405594405594406</v>
      </c>
      <c r="H1302" s="127">
        <v>0</v>
      </c>
      <c r="I1302" s="127"/>
      <c r="J1302" s="191">
        <v>2883</v>
      </c>
      <c r="K1302" s="89"/>
      <c r="L1302" s="89"/>
      <c r="M1302" s="89"/>
    </row>
    <row r="1303" spans="1:13" x14ac:dyDescent="0.25">
      <c r="A1303" s="191">
        <v>2884</v>
      </c>
      <c r="B1303" s="89" t="s">
        <v>1649</v>
      </c>
      <c r="C1303" s="89" t="s">
        <v>1647</v>
      </c>
      <c r="D1303" s="89" t="s">
        <v>1559</v>
      </c>
      <c r="E1303" s="89" t="s">
        <v>336</v>
      </c>
      <c r="F1303" s="89">
        <v>140</v>
      </c>
      <c r="G1303" s="127">
        <v>0.91304347826086951</v>
      </c>
      <c r="H1303" s="127">
        <v>0</v>
      </c>
      <c r="I1303" s="127"/>
      <c r="J1303" s="191">
        <v>2884</v>
      </c>
      <c r="K1303" s="89"/>
      <c r="L1303" s="89"/>
      <c r="M1303" s="89"/>
    </row>
    <row r="1304" spans="1:13" x14ac:dyDescent="0.25">
      <c r="A1304" s="191">
        <v>2885</v>
      </c>
      <c r="B1304" s="89" t="s">
        <v>1650</v>
      </c>
      <c r="C1304" s="89" t="s">
        <v>1647</v>
      </c>
      <c r="D1304" s="89" t="s">
        <v>1559</v>
      </c>
      <c r="E1304" s="89" t="s">
        <v>336</v>
      </c>
      <c r="F1304" s="89">
        <v>10</v>
      </c>
      <c r="G1304" s="127">
        <v>1</v>
      </c>
      <c r="H1304" s="127">
        <v>0</v>
      </c>
      <c r="I1304" s="127"/>
      <c r="J1304" s="191">
        <v>2885</v>
      </c>
      <c r="K1304" s="89"/>
      <c r="L1304" s="89"/>
      <c r="M1304" s="89"/>
    </row>
    <row r="1305" spans="1:13" x14ac:dyDescent="0.25">
      <c r="A1305" s="191">
        <v>2888</v>
      </c>
      <c r="B1305" s="89" t="s">
        <v>1651</v>
      </c>
      <c r="C1305" s="89" t="s">
        <v>1647</v>
      </c>
      <c r="D1305" s="89" t="s">
        <v>1559</v>
      </c>
      <c r="E1305" s="89" t="s">
        <v>336</v>
      </c>
      <c r="F1305" s="89">
        <v>24</v>
      </c>
      <c r="G1305" s="127">
        <v>0.95</v>
      </c>
      <c r="H1305" s="127">
        <v>0</v>
      </c>
      <c r="I1305" s="127"/>
      <c r="J1305" s="191">
        <v>2888</v>
      </c>
      <c r="K1305" s="89"/>
      <c r="L1305" s="89"/>
      <c r="M1305" s="89"/>
    </row>
    <row r="1306" spans="1:13" x14ac:dyDescent="0.25">
      <c r="A1306" s="191">
        <v>2890</v>
      </c>
      <c r="B1306" s="89" t="s">
        <v>1652</v>
      </c>
      <c r="C1306" s="89" t="s">
        <v>1647</v>
      </c>
      <c r="D1306" s="89" t="s">
        <v>1559</v>
      </c>
      <c r="E1306" s="89" t="s">
        <v>336</v>
      </c>
      <c r="F1306" s="89">
        <v>7</v>
      </c>
      <c r="G1306" s="127">
        <v>1</v>
      </c>
      <c r="H1306" s="127">
        <v>0</v>
      </c>
      <c r="I1306" s="127"/>
      <c r="J1306" s="191">
        <v>2890</v>
      </c>
      <c r="K1306" s="89"/>
      <c r="L1306" s="89"/>
      <c r="M1306" s="89"/>
    </row>
    <row r="1307" spans="1:13" x14ac:dyDescent="0.25">
      <c r="A1307" s="191">
        <v>2892</v>
      </c>
      <c r="B1307" s="89" t="s">
        <v>1653</v>
      </c>
      <c r="C1307" s="89" t="s">
        <v>1647</v>
      </c>
      <c r="D1307" s="89" t="s">
        <v>1559</v>
      </c>
      <c r="E1307" s="89" t="s">
        <v>336</v>
      </c>
      <c r="F1307" s="89">
        <v>31</v>
      </c>
      <c r="G1307" s="127">
        <v>0.89473684210526316</v>
      </c>
      <c r="H1307" s="127">
        <v>0</v>
      </c>
      <c r="I1307" s="127"/>
      <c r="J1307" s="191">
        <v>2892</v>
      </c>
      <c r="K1307" s="89"/>
      <c r="L1307" s="89"/>
      <c r="M1307" s="89"/>
    </row>
    <row r="1308" spans="1:13" x14ac:dyDescent="0.25">
      <c r="A1308" s="191">
        <v>2893</v>
      </c>
      <c r="B1308" s="89" t="s">
        <v>1654</v>
      </c>
      <c r="C1308" s="89" t="s">
        <v>1647</v>
      </c>
      <c r="D1308" s="89" t="s">
        <v>1559</v>
      </c>
      <c r="E1308" s="89" t="s">
        <v>336</v>
      </c>
      <c r="F1308" s="89">
        <v>14</v>
      </c>
      <c r="G1308" s="127">
        <v>1</v>
      </c>
      <c r="H1308" s="127">
        <v>0</v>
      </c>
      <c r="I1308" s="127"/>
      <c r="J1308" s="191">
        <v>2893</v>
      </c>
      <c r="K1308" s="89"/>
      <c r="L1308" s="89"/>
      <c r="M1308" s="89"/>
    </row>
    <row r="1309" spans="1:13" x14ac:dyDescent="0.25">
      <c r="A1309" s="191">
        <v>2894</v>
      </c>
      <c r="B1309" s="89" t="s">
        <v>1655</v>
      </c>
      <c r="C1309" s="89" t="s">
        <v>1647</v>
      </c>
      <c r="D1309" s="89" t="s">
        <v>1559</v>
      </c>
      <c r="E1309" s="89" t="s">
        <v>336</v>
      </c>
      <c r="F1309" s="89">
        <v>235</v>
      </c>
      <c r="G1309" s="127">
        <v>0.87567567567567572</v>
      </c>
      <c r="H1309" s="127">
        <v>0</v>
      </c>
      <c r="I1309" s="127"/>
      <c r="J1309" s="191">
        <v>2894</v>
      </c>
      <c r="K1309" s="89"/>
      <c r="L1309" s="89"/>
      <c r="M1309" s="89"/>
    </row>
    <row r="1310" spans="1:13" x14ac:dyDescent="0.25">
      <c r="A1310" s="191">
        <v>2901</v>
      </c>
      <c r="B1310" s="89" t="s">
        <v>1656</v>
      </c>
      <c r="C1310" s="89" t="s">
        <v>1657</v>
      </c>
      <c r="D1310" s="89" t="s">
        <v>1559</v>
      </c>
      <c r="E1310" s="89" t="s">
        <v>336</v>
      </c>
      <c r="F1310" s="89">
        <v>86</v>
      </c>
      <c r="G1310" s="127">
        <v>0.96825396825396826</v>
      </c>
      <c r="H1310" s="127">
        <v>0</v>
      </c>
      <c r="I1310" s="127"/>
      <c r="J1310" s="191">
        <v>2901</v>
      </c>
      <c r="K1310" s="89"/>
      <c r="L1310" s="89"/>
      <c r="M1310" s="89"/>
    </row>
    <row r="1311" spans="1:13" x14ac:dyDescent="0.25">
      <c r="A1311" s="191">
        <v>2903</v>
      </c>
      <c r="B1311" s="89" t="s">
        <v>1658</v>
      </c>
      <c r="C1311" s="89" t="s">
        <v>1657</v>
      </c>
      <c r="D1311" s="89" t="s">
        <v>1559</v>
      </c>
      <c r="E1311" s="89" t="s">
        <v>336</v>
      </c>
      <c r="F1311" s="89">
        <v>215</v>
      </c>
      <c r="G1311" s="127">
        <v>0.92500000000000004</v>
      </c>
      <c r="H1311" s="127">
        <v>0</v>
      </c>
      <c r="I1311" s="127"/>
      <c r="J1311" s="191">
        <v>2903</v>
      </c>
      <c r="K1311" s="89"/>
      <c r="L1311" s="89"/>
      <c r="M1311" s="89"/>
    </row>
    <row r="1312" spans="1:13" x14ac:dyDescent="0.25">
      <c r="A1312" s="191">
        <v>2907</v>
      </c>
      <c r="B1312" s="89" t="s">
        <v>1659</v>
      </c>
      <c r="C1312" s="89" t="s">
        <v>1645</v>
      </c>
      <c r="D1312" s="89" t="s">
        <v>1559</v>
      </c>
      <c r="E1312" s="89" t="s">
        <v>336</v>
      </c>
      <c r="F1312" s="89">
        <v>24</v>
      </c>
      <c r="G1312" s="127">
        <v>0.88235294117647056</v>
      </c>
      <c r="H1312" s="127">
        <v>0</v>
      </c>
      <c r="I1312" s="127"/>
      <c r="J1312" s="191">
        <v>2907</v>
      </c>
      <c r="K1312" s="89"/>
      <c r="L1312" s="89"/>
      <c r="M1312" s="89"/>
    </row>
    <row r="1313" spans="1:13" x14ac:dyDescent="0.25">
      <c r="A1313" s="191">
        <v>2908</v>
      </c>
      <c r="B1313" s="89" t="s">
        <v>1660</v>
      </c>
      <c r="C1313" s="89" t="s">
        <v>1657</v>
      </c>
      <c r="D1313" s="89" t="s">
        <v>1559</v>
      </c>
      <c r="E1313" s="89" t="s">
        <v>336</v>
      </c>
      <c r="F1313" s="89">
        <v>122</v>
      </c>
      <c r="G1313" s="127">
        <v>0.95652173913043481</v>
      </c>
      <c r="H1313" s="127">
        <v>0.98765432098765427</v>
      </c>
      <c r="I1313" s="127"/>
      <c r="J1313" s="191">
        <v>2908</v>
      </c>
      <c r="K1313" s="89"/>
      <c r="L1313" s="89"/>
      <c r="M1313" s="89"/>
    </row>
    <row r="1314" spans="1:13" x14ac:dyDescent="0.25">
      <c r="A1314" s="191">
        <v>2909</v>
      </c>
      <c r="B1314" s="89" t="s">
        <v>1661</v>
      </c>
      <c r="C1314" s="89" t="s">
        <v>1645</v>
      </c>
      <c r="D1314" s="89" t="s">
        <v>1559</v>
      </c>
      <c r="E1314" s="89" t="s">
        <v>336</v>
      </c>
      <c r="F1314" s="89">
        <v>168</v>
      </c>
      <c r="G1314" s="127">
        <v>0.81818181818181823</v>
      </c>
      <c r="H1314" s="127">
        <v>0</v>
      </c>
      <c r="I1314" s="127"/>
      <c r="J1314" s="191">
        <v>2909</v>
      </c>
      <c r="K1314" s="89"/>
      <c r="L1314" s="89"/>
      <c r="M1314" s="89"/>
    </row>
    <row r="1315" spans="1:13" x14ac:dyDescent="0.25">
      <c r="A1315" s="191">
        <v>2910</v>
      </c>
      <c r="B1315" s="89" t="s">
        <v>1662</v>
      </c>
      <c r="C1315" s="89" t="s">
        <v>1645</v>
      </c>
      <c r="D1315" s="89" t="s">
        <v>1559</v>
      </c>
      <c r="E1315" s="89" t="s">
        <v>336</v>
      </c>
      <c r="F1315" s="89">
        <v>246</v>
      </c>
      <c r="G1315" s="127">
        <v>0.95488721804511278</v>
      </c>
      <c r="H1315" s="127">
        <v>0</v>
      </c>
      <c r="I1315" s="127"/>
      <c r="J1315" s="191">
        <v>2910</v>
      </c>
      <c r="K1315" s="89"/>
      <c r="L1315" s="89"/>
      <c r="M1315" s="89"/>
    </row>
    <row r="1316" spans="1:13" x14ac:dyDescent="0.25">
      <c r="A1316" s="191">
        <v>2911</v>
      </c>
      <c r="B1316" s="89" t="s">
        <v>1663</v>
      </c>
      <c r="C1316" s="89" t="s">
        <v>1645</v>
      </c>
      <c r="D1316" s="89" t="s">
        <v>1559</v>
      </c>
      <c r="E1316" s="89" t="s">
        <v>336</v>
      </c>
      <c r="F1316" s="89">
        <v>97</v>
      </c>
      <c r="G1316" s="127">
        <v>0.93478260869565222</v>
      </c>
      <c r="H1316" s="127">
        <v>0</v>
      </c>
      <c r="I1316" s="127"/>
      <c r="J1316" s="191">
        <v>2911</v>
      </c>
      <c r="K1316" s="89"/>
      <c r="L1316" s="89"/>
      <c r="M1316" s="89"/>
    </row>
    <row r="1317" spans="1:13" x14ac:dyDescent="0.25">
      <c r="A1317" s="191">
        <v>2914</v>
      </c>
      <c r="B1317" s="89" t="s">
        <v>1664</v>
      </c>
      <c r="C1317" s="89" t="s">
        <v>1645</v>
      </c>
      <c r="D1317" s="89" t="s">
        <v>1559</v>
      </c>
      <c r="E1317" s="89" t="s">
        <v>336</v>
      </c>
      <c r="F1317" s="89">
        <v>37</v>
      </c>
      <c r="G1317" s="127">
        <v>0.96551724137931039</v>
      </c>
      <c r="H1317" s="127">
        <v>0</v>
      </c>
      <c r="I1317" s="127"/>
      <c r="J1317" s="191">
        <v>2914</v>
      </c>
      <c r="K1317" s="89"/>
      <c r="L1317" s="89"/>
      <c r="M1317" s="89"/>
    </row>
    <row r="1318" spans="1:13" x14ac:dyDescent="0.25">
      <c r="A1318" s="191">
        <v>2917</v>
      </c>
      <c r="B1318" s="89" t="s">
        <v>1665</v>
      </c>
      <c r="C1318" s="89" t="s">
        <v>1666</v>
      </c>
      <c r="D1318" s="89" t="s">
        <v>1559</v>
      </c>
      <c r="E1318" s="89" t="s">
        <v>336</v>
      </c>
      <c r="F1318" s="89">
        <v>298</v>
      </c>
      <c r="G1318" s="127">
        <v>0.97003745318352064</v>
      </c>
      <c r="H1318" s="127">
        <v>0</v>
      </c>
      <c r="I1318" s="127"/>
      <c r="J1318" s="191">
        <v>2917</v>
      </c>
      <c r="K1318" s="89"/>
      <c r="L1318" s="89"/>
      <c r="M1318" s="89"/>
    </row>
    <row r="1319" spans="1:13" x14ac:dyDescent="0.25">
      <c r="A1319" s="191">
        <v>2918</v>
      </c>
      <c r="B1319" s="89" t="s">
        <v>1667</v>
      </c>
      <c r="C1319" s="89" t="s">
        <v>1666</v>
      </c>
      <c r="D1319" s="89" t="s">
        <v>1559</v>
      </c>
      <c r="E1319" s="89" t="s">
        <v>336</v>
      </c>
      <c r="F1319" s="89">
        <v>101</v>
      </c>
      <c r="G1319" s="127">
        <v>0.96341463414634143</v>
      </c>
      <c r="H1319" s="127">
        <v>0</v>
      </c>
      <c r="I1319" s="127"/>
      <c r="J1319" s="191">
        <v>2918</v>
      </c>
      <c r="K1319" s="89"/>
      <c r="L1319" s="89"/>
      <c r="M1319" s="89"/>
    </row>
    <row r="1320" spans="1:13" x14ac:dyDescent="0.25">
      <c r="A1320" s="191">
        <v>2920</v>
      </c>
      <c r="B1320" s="89" t="s">
        <v>1668</v>
      </c>
      <c r="C1320" s="89" t="s">
        <v>1666</v>
      </c>
      <c r="D1320" s="89" t="s">
        <v>1559</v>
      </c>
      <c r="E1320" s="89" t="s">
        <v>336</v>
      </c>
      <c r="F1320" s="89">
        <v>240</v>
      </c>
      <c r="G1320" s="127">
        <v>0.9441624365482234</v>
      </c>
      <c r="H1320" s="127">
        <v>0</v>
      </c>
      <c r="I1320" s="127"/>
      <c r="J1320" s="191">
        <v>2920</v>
      </c>
      <c r="K1320" s="89"/>
      <c r="L1320" s="89"/>
      <c r="M1320" s="89"/>
    </row>
    <row r="1321" spans="1:13" x14ac:dyDescent="0.25">
      <c r="A1321" s="191">
        <v>2921</v>
      </c>
      <c r="B1321" s="89" t="s">
        <v>1669</v>
      </c>
      <c r="C1321" s="89" t="s">
        <v>1666</v>
      </c>
      <c r="D1321" s="89" t="s">
        <v>1559</v>
      </c>
      <c r="E1321" s="89" t="s">
        <v>336</v>
      </c>
      <c r="F1321" s="89">
        <v>32</v>
      </c>
      <c r="G1321" s="127">
        <v>0.90909090909090906</v>
      </c>
      <c r="H1321" s="127">
        <v>0</v>
      </c>
      <c r="I1321" s="127"/>
      <c r="J1321" s="191">
        <v>2921</v>
      </c>
      <c r="K1321" s="89"/>
      <c r="L1321" s="89"/>
      <c r="M1321" s="89"/>
    </row>
    <row r="1322" spans="1:13" x14ac:dyDescent="0.25">
      <c r="A1322" s="191">
        <v>2927</v>
      </c>
      <c r="B1322" s="89" t="s">
        <v>1670</v>
      </c>
      <c r="C1322" s="89" t="s">
        <v>1666</v>
      </c>
      <c r="D1322" s="89" t="s">
        <v>1559</v>
      </c>
      <c r="E1322" s="89" t="s">
        <v>336</v>
      </c>
      <c r="F1322" s="89">
        <v>224</v>
      </c>
      <c r="G1322" s="127">
        <v>0.93939393939393945</v>
      </c>
      <c r="H1322" s="127">
        <v>0</v>
      </c>
      <c r="I1322" s="127"/>
      <c r="J1322" s="191">
        <v>2927</v>
      </c>
      <c r="K1322" s="89"/>
      <c r="L1322" s="89"/>
      <c r="M1322" s="89"/>
    </row>
    <row r="1323" spans="1:13" x14ac:dyDescent="0.25">
      <c r="A1323" s="191">
        <v>2928</v>
      </c>
      <c r="B1323" s="89" t="s">
        <v>1671</v>
      </c>
      <c r="C1323" s="89" t="s">
        <v>1666</v>
      </c>
      <c r="D1323" s="89" t="s">
        <v>1559</v>
      </c>
      <c r="E1323" s="89" t="s">
        <v>336</v>
      </c>
      <c r="F1323" s="89">
        <v>11</v>
      </c>
      <c r="G1323" s="127">
        <v>1</v>
      </c>
      <c r="H1323" s="127">
        <v>0</v>
      </c>
      <c r="I1323" s="127"/>
      <c r="J1323" s="191">
        <v>2928</v>
      </c>
      <c r="K1323" s="89"/>
      <c r="L1323" s="89"/>
      <c r="M1323" s="89"/>
    </row>
    <row r="1324" spans="1:13" x14ac:dyDescent="0.25">
      <c r="A1324" s="191">
        <v>2930</v>
      </c>
      <c r="B1324" s="89" t="s">
        <v>1672</v>
      </c>
      <c r="C1324" s="89" t="s">
        <v>1673</v>
      </c>
      <c r="D1324" s="89" t="s">
        <v>1559</v>
      </c>
      <c r="E1324" s="89" t="s">
        <v>336</v>
      </c>
      <c r="F1324" s="89">
        <v>553</v>
      </c>
      <c r="G1324" s="127">
        <v>0.84709480122324154</v>
      </c>
      <c r="H1324" s="127">
        <v>0</v>
      </c>
      <c r="I1324" s="127"/>
      <c r="J1324" s="191">
        <v>2930</v>
      </c>
      <c r="K1324" s="89"/>
      <c r="L1324" s="89"/>
      <c r="M1324" s="89"/>
    </row>
    <row r="1325" spans="1:13" x14ac:dyDescent="0.25">
      <c r="A1325" s="191">
        <v>2931</v>
      </c>
      <c r="B1325" s="89" t="s">
        <v>1674</v>
      </c>
      <c r="C1325" s="89" t="s">
        <v>1673</v>
      </c>
      <c r="D1325" s="89" t="s">
        <v>1559</v>
      </c>
      <c r="E1325" s="89" t="s">
        <v>336</v>
      </c>
      <c r="F1325" s="89">
        <v>183</v>
      </c>
      <c r="G1325" s="127">
        <v>0</v>
      </c>
      <c r="H1325" s="127">
        <v>0</v>
      </c>
      <c r="I1325" s="128">
        <v>0.83430672723339827</v>
      </c>
      <c r="J1325" s="191">
        <v>2931</v>
      </c>
      <c r="K1325" s="89"/>
      <c r="L1325" s="89"/>
      <c r="M1325" s="89"/>
    </row>
    <row r="1326" spans="1:13" x14ac:dyDescent="0.25">
      <c r="A1326" s="191">
        <v>2932</v>
      </c>
      <c r="B1326" s="89" t="s">
        <v>1675</v>
      </c>
      <c r="C1326" s="89" t="s">
        <v>1673</v>
      </c>
      <c r="D1326" s="89" t="s">
        <v>1559</v>
      </c>
      <c r="E1326" s="89" t="s">
        <v>336</v>
      </c>
      <c r="F1326" s="89">
        <v>98</v>
      </c>
      <c r="G1326" s="127">
        <v>0</v>
      </c>
      <c r="H1326" s="127">
        <v>0</v>
      </c>
      <c r="I1326" s="128">
        <v>0.83430672723339827</v>
      </c>
      <c r="J1326" s="191">
        <v>2932</v>
      </c>
      <c r="K1326" s="89"/>
      <c r="L1326" s="89"/>
      <c r="M1326" s="89"/>
    </row>
    <row r="1327" spans="1:13" x14ac:dyDescent="0.25">
      <c r="A1327" s="191">
        <v>2933</v>
      </c>
      <c r="B1327" s="89" t="s">
        <v>1676</v>
      </c>
      <c r="C1327" s="89" t="s">
        <v>1673</v>
      </c>
      <c r="D1327" s="89" t="s">
        <v>1559</v>
      </c>
      <c r="E1327" s="89" t="s">
        <v>336</v>
      </c>
      <c r="F1327" s="89">
        <v>40</v>
      </c>
      <c r="G1327" s="127">
        <v>0</v>
      </c>
      <c r="H1327" s="127">
        <v>0</v>
      </c>
      <c r="I1327" s="128">
        <v>0.83430672723339827</v>
      </c>
      <c r="J1327" s="191">
        <v>2933</v>
      </c>
      <c r="K1327" s="89"/>
      <c r="L1327" s="89"/>
      <c r="M1327" s="89"/>
    </row>
    <row r="1328" spans="1:13" x14ac:dyDescent="0.25">
      <c r="A1328" s="191">
        <v>2934</v>
      </c>
      <c r="B1328" s="89" t="s">
        <v>1677</v>
      </c>
      <c r="C1328" s="89" t="s">
        <v>1673</v>
      </c>
      <c r="D1328" s="89" t="s">
        <v>1559</v>
      </c>
      <c r="E1328" s="89" t="s">
        <v>336</v>
      </c>
      <c r="F1328" s="129">
        <v>1023</v>
      </c>
      <c r="G1328" s="127">
        <v>0</v>
      </c>
      <c r="H1328" s="127">
        <v>0.94654377880184337</v>
      </c>
      <c r="I1328" s="127"/>
      <c r="J1328" s="191">
        <v>2934</v>
      </c>
      <c r="K1328" s="89"/>
      <c r="L1328" s="89"/>
      <c r="M1328" s="89"/>
    </row>
    <row r="1329" spans="1:13" x14ac:dyDescent="0.25">
      <c r="A1329" s="191">
        <v>2935</v>
      </c>
      <c r="B1329" s="89" t="s">
        <v>1678</v>
      </c>
      <c r="C1329" s="89" t="s">
        <v>1673</v>
      </c>
      <c r="D1329" s="89" t="s">
        <v>1559</v>
      </c>
      <c r="E1329" s="89" t="s">
        <v>336</v>
      </c>
      <c r="F1329" s="129">
        <v>1390</v>
      </c>
      <c r="G1329" s="127">
        <v>0.86619718309859151</v>
      </c>
      <c r="H1329" s="127">
        <v>0.875</v>
      </c>
      <c r="I1329" s="127"/>
      <c r="J1329" s="191">
        <v>2935</v>
      </c>
      <c r="K1329" s="89"/>
      <c r="L1329" s="89"/>
      <c r="M1329" s="89"/>
    </row>
    <row r="1330" spans="1:13" x14ac:dyDescent="0.25">
      <c r="A1330" s="191">
        <v>2937</v>
      </c>
      <c r="B1330" s="89" t="s">
        <v>1679</v>
      </c>
      <c r="C1330" s="89" t="s">
        <v>1673</v>
      </c>
      <c r="D1330" s="89" t="s">
        <v>1559</v>
      </c>
      <c r="E1330" s="89" t="s">
        <v>336</v>
      </c>
      <c r="F1330" s="89">
        <v>614</v>
      </c>
      <c r="G1330" s="127">
        <v>0</v>
      </c>
      <c r="H1330" s="127">
        <v>0.9636650868878357</v>
      </c>
      <c r="I1330" s="127"/>
      <c r="J1330" s="191">
        <v>2937</v>
      </c>
      <c r="K1330" s="89"/>
      <c r="L1330" s="89"/>
      <c r="M1330" s="89"/>
    </row>
    <row r="1331" spans="1:13" x14ac:dyDescent="0.25">
      <c r="A1331" s="191">
        <v>2938</v>
      </c>
      <c r="B1331" s="89" t="s">
        <v>1680</v>
      </c>
      <c r="C1331" s="89" t="s">
        <v>1673</v>
      </c>
      <c r="D1331" s="89" t="s">
        <v>1559</v>
      </c>
      <c r="E1331" s="89" t="s">
        <v>336</v>
      </c>
      <c r="F1331" s="129">
        <v>1242</v>
      </c>
      <c r="G1331" s="127">
        <v>0</v>
      </c>
      <c r="H1331" s="127">
        <v>0.92958860759493667</v>
      </c>
      <c r="I1331" s="127"/>
      <c r="J1331" s="191">
        <v>2938</v>
      </c>
      <c r="K1331" s="89"/>
      <c r="L1331" s="89"/>
      <c r="M1331" s="89"/>
    </row>
    <row r="1332" spans="1:13" x14ac:dyDescent="0.25">
      <c r="A1332" s="191">
        <v>2939</v>
      </c>
      <c r="B1332" s="89" t="s">
        <v>1681</v>
      </c>
      <c r="C1332" s="89" t="s">
        <v>1673</v>
      </c>
      <c r="D1332" s="89" t="s">
        <v>1559</v>
      </c>
      <c r="E1332" s="89" t="s">
        <v>336</v>
      </c>
      <c r="F1332" s="89">
        <v>268</v>
      </c>
      <c r="G1332" s="127">
        <v>0</v>
      </c>
      <c r="H1332" s="127">
        <v>0.875</v>
      </c>
      <c r="I1332" s="127"/>
      <c r="J1332" s="191">
        <v>2939</v>
      </c>
      <c r="K1332" s="89"/>
      <c r="L1332" s="89"/>
      <c r="M1332" s="89"/>
    </row>
    <row r="1333" spans="1:13" x14ac:dyDescent="0.25">
      <c r="A1333" s="191">
        <v>2940</v>
      </c>
      <c r="B1333" s="89" t="s">
        <v>1682</v>
      </c>
      <c r="C1333" s="89" t="s">
        <v>1673</v>
      </c>
      <c r="D1333" s="89" t="s">
        <v>1559</v>
      </c>
      <c r="E1333" s="89" t="s">
        <v>336</v>
      </c>
      <c r="F1333" s="89">
        <v>237</v>
      </c>
      <c r="G1333" s="127">
        <v>0.75</v>
      </c>
      <c r="H1333" s="127">
        <v>0.91891891891891897</v>
      </c>
      <c r="I1333" s="127"/>
      <c r="J1333" s="191">
        <v>2940</v>
      </c>
      <c r="K1333" s="89"/>
      <c r="L1333" s="89"/>
      <c r="M1333" s="89"/>
    </row>
    <row r="1334" spans="1:13" x14ac:dyDescent="0.25">
      <c r="A1334" s="191">
        <v>2941</v>
      </c>
      <c r="B1334" s="89" t="s">
        <v>1683</v>
      </c>
      <c r="C1334" s="89" t="s">
        <v>1673</v>
      </c>
      <c r="D1334" s="89" t="s">
        <v>1559</v>
      </c>
      <c r="E1334" s="89" t="s">
        <v>336</v>
      </c>
      <c r="F1334" s="89">
        <v>180</v>
      </c>
      <c r="G1334" s="127">
        <v>0.89156626506024095</v>
      </c>
      <c r="H1334" s="127">
        <v>0</v>
      </c>
      <c r="I1334" s="127"/>
      <c r="J1334" s="191">
        <v>2941</v>
      </c>
      <c r="K1334" s="89"/>
      <c r="L1334" s="89"/>
      <c r="M1334" s="89"/>
    </row>
    <row r="1335" spans="1:13" x14ac:dyDescent="0.25">
      <c r="A1335" s="191">
        <v>2942</v>
      </c>
      <c r="B1335" s="89" t="s">
        <v>1684</v>
      </c>
      <c r="C1335" s="89" t="s">
        <v>1673</v>
      </c>
      <c r="D1335" s="89" t="s">
        <v>1559</v>
      </c>
      <c r="E1335" s="89" t="s">
        <v>336</v>
      </c>
      <c r="F1335" s="129">
        <v>1082</v>
      </c>
      <c r="G1335" s="127">
        <v>0.91282565130260518</v>
      </c>
      <c r="H1335" s="127">
        <v>0</v>
      </c>
      <c r="I1335" s="127"/>
      <c r="J1335" s="191">
        <v>2942</v>
      </c>
      <c r="K1335" s="89"/>
      <c r="L1335" s="89"/>
      <c r="M1335" s="89"/>
    </row>
    <row r="1336" spans="1:13" x14ac:dyDescent="0.25">
      <c r="A1336" s="191">
        <v>2943</v>
      </c>
      <c r="B1336" s="89" t="s">
        <v>1685</v>
      </c>
      <c r="C1336" s="89" t="s">
        <v>1673</v>
      </c>
      <c r="D1336" s="89" t="s">
        <v>1559</v>
      </c>
      <c r="E1336" s="89" t="s">
        <v>336</v>
      </c>
      <c r="F1336" s="89">
        <v>111</v>
      </c>
      <c r="G1336" s="127">
        <v>0</v>
      </c>
      <c r="H1336" s="127">
        <v>0.91891891891891897</v>
      </c>
      <c r="I1336" s="127"/>
      <c r="J1336" s="191">
        <v>2943</v>
      </c>
      <c r="K1336" s="89"/>
      <c r="L1336" s="89"/>
      <c r="M1336" s="89"/>
    </row>
    <row r="1337" spans="1:13" x14ac:dyDescent="0.25">
      <c r="A1337" s="191">
        <v>2944</v>
      </c>
      <c r="B1337" s="89" t="s">
        <v>1686</v>
      </c>
      <c r="C1337" s="89" t="s">
        <v>1673</v>
      </c>
      <c r="D1337" s="89" t="s">
        <v>1559</v>
      </c>
      <c r="E1337" s="89" t="s">
        <v>336</v>
      </c>
      <c r="F1337" s="89">
        <v>580</v>
      </c>
      <c r="G1337" s="127">
        <v>0.8601398601398601</v>
      </c>
      <c r="H1337" s="127">
        <v>0</v>
      </c>
      <c r="I1337" s="127"/>
      <c r="J1337" s="191">
        <v>2944</v>
      </c>
      <c r="K1337" s="89"/>
      <c r="L1337" s="89"/>
      <c r="M1337" s="89"/>
    </row>
    <row r="1338" spans="1:13" x14ac:dyDescent="0.25">
      <c r="A1338" s="191">
        <v>2945</v>
      </c>
      <c r="B1338" s="89" t="s">
        <v>1687</v>
      </c>
      <c r="C1338" s="89" t="s">
        <v>1673</v>
      </c>
      <c r="D1338" s="89" t="s">
        <v>1559</v>
      </c>
      <c r="E1338" s="89" t="s">
        <v>336</v>
      </c>
      <c r="F1338" s="89">
        <v>339</v>
      </c>
      <c r="G1338" s="127">
        <v>0.87037037037037035</v>
      </c>
      <c r="H1338" s="127">
        <v>0</v>
      </c>
      <c r="I1338" s="127"/>
      <c r="J1338" s="191">
        <v>2945</v>
      </c>
      <c r="K1338" s="89"/>
      <c r="L1338" s="89"/>
      <c r="M1338" s="89"/>
    </row>
    <row r="1339" spans="1:13" x14ac:dyDescent="0.25">
      <c r="A1339" s="191">
        <v>2946</v>
      </c>
      <c r="B1339" s="89" t="s">
        <v>1688</v>
      </c>
      <c r="C1339" s="89" t="s">
        <v>1673</v>
      </c>
      <c r="D1339" s="89" t="s">
        <v>1559</v>
      </c>
      <c r="E1339" s="89" t="s">
        <v>336</v>
      </c>
      <c r="F1339" s="89">
        <v>452</v>
      </c>
      <c r="G1339" s="127">
        <v>0.89444444444444449</v>
      </c>
      <c r="H1339" s="127">
        <v>0</v>
      </c>
      <c r="I1339" s="127"/>
      <c r="J1339" s="191">
        <v>2946</v>
      </c>
      <c r="K1339" s="89"/>
      <c r="L1339" s="89"/>
      <c r="M1339" s="89"/>
    </row>
    <row r="1340" spans="1:13" x14ac:dyDescent="0.25">
      <c r="A1340" s="191">
        <v>2947</v>
      </c>
      <c r="B1340" s="89" t="s">
        <v>1689</v>
      </c>
      <c r="C1340" s="89" t="s">
        <v>1673</v>
      </c>
      <c r="D1340" s="89" t="s">
        <v>1559</v>
      </c>
      <c r="E1340" s="89" t="s">
        <v>336</v>
      </c>
      <c r="F1340" s="89">
        <v>49</v>
      </c>
      <c r="G1340" s="127">
        <v>0.9135802469135802</v>
      </c>
      <c r="H1340" s="127">
        <v>0</v>
      </c>
      <c r="I1340" s="127"/>
      <c r="J1340" s="191">
        <v>2947</v>
      </c>
      <c r="K1340" s="89"/>
      <c r="L1340" s="89"/>
      <c r="M1340" s="89"/>
    </row>
    <row r="1341" spans="1:13" x14ac:dyDescent="0.25">
      <c r="A1341" s="191">
        <v>2948</v>
      </c>
      <c r="B1341" s="89" t="s">
        <v>1690</v>
      </c>
      <c r="C1341" s="89" t="s">
        <v>1673</v>
      </c>
      <c r="D1341" s="89" t="s">
        <v>1559</v>
      </c>
      <c r="E1341" s="89" t="s">
        <v>336</v>
      </c>
      <c r="F1341" s="89">
        <v>925</v>
      </c>
      <c r="G1341" s="127">
        <v>0.84316037735849059</v>
      </c>
      <c r="H1341" s="127">
        <v>0</v>
      </c>
      <c r="I1341" s="127"/>
      <c r="J1341" s="191">
        <v>2948</v>
      </c>
      <c r="K1341" s="89"/>
      <c r="L1341" s="89"/>
      <c r="M1341" s="89"/>
    </row>
    <row r="1342" spans="1:13" x14ac:dyDescent="0.25">
      <c r="A1342" s="191">
        <v>2949</v>
      </c>
      <c r="B1342" s="89" t="s">
        <v>973</v>
      </c>
      <c r="C1342" s="89" t="s">
        <v>1673</v>
      </c>
      <c r="D1342" s="89" t="s">
        <v>1559</v>
      </c>
      <c r="E1342" s="89" t="s">
        <v>336</v>
      </c>
      <c r="F1342" s="89">
        <v>933</v>
      </c>
      <c r="G1342" s="127">
        <v>0.81736189402480275</v>
      </c>
      <c r="H1342" s="127">
        <v>0</v>
      </c>
      <c r="I1342" s="127"/>
      <c r="J1342" s="191">
        <v>2949</v>
      </c>
      <c r="K1342" s="89"/>
      <c r="L1342" s="89"/>
      <c r="M1342" s="89"/>
    </row>
    <row r="1343" spans="1:13" x14ac:dyDescent="0.25">
      <c r="A1343" s="191">
        <v>2950</v>
      </c>
      <c r="B1343" s="89" t="s">
        <v>1691</v>
      </c>
      <c r="C1343" s="89" t="s">
        <v>1673</v>
      </c>
      <c r="D1343" s="89" t="s">
        <v>1559</v>
      </c>
      <c r="E1343" s="89" t="s">
        <v>336</v>
      </c>
      <c r="F1343" s="89">
        <v>395</v>
      </c>
      <c r="G1343" s="127">
        <v>0.82634730538922152</v>
      </c>
      <c r="H1343" s="127">
        <v>0</v>
      </c>
      <c r="I1343" s="127"/>
      <c r="J1343" s="191">
        <v>2950</v>
      </c>
      <c r="K1343" s="89"/>
      <c r="L1343" s="89"/>
      <c r="M1343" s="89"/>
    </row>
    <row r="1344" spans="1:13" x14ac:dyDescent="0.25">
      <c r="A1344" s="191">
        <v>2952</v>
      </c>
      <c r="B1344" s="89" t="s">
        <v>1692</v>
      </c>
      <c r="C1344" s="89" t="s">
        <v>1673</v>
      </c>
      <c r="D1344" s="89" t="s">
        <v>1559</v>
      </c>
      <c r="E1344" s="89" t="s">
        <v>336</v>
      </c>
      <c r="F1344" s="89">
        <v>107</v>
      </c>
      <c r="G1344" s="127">
        <v>0.91578947368421049</v>
      </c>
      <c r="H1344" s="127">
        <v>0</v>
      </c>
      <c r="I1344" s="127"/>
      <c r="J1344" s="191">
        <v>2952</v>
      </c>
      <c r="K1344" s="89"/>
      <c r="L1344" s="89"/>
      <c r="M1344" s="89"/>
    </row>
    <row r="1345" spans="1:13" x14ac:dyDescent="0.25">
      <c r="A1345" s="191">
        <v>2955</v>
      </c>
      <c r="B1345" s="89" t="s">
        <v>1693</v>
      </c>
      <c r="C1345" s="89" t="s">
        <v>1673</v>
      </c>
      <c r="D1345" s="89" t="s">
        <v>1559</v>
      </c>
      <c r="E1345" s="89" t="s">
        <v>336</v>
      </c>
      <c r="F1345" s="89">
        <v>185</v>
      </c>
      <c r="G1345" s="127">
        <v>0.934640522875817</v>
      </c>
      <c r="H1345" s="127">
        <v>0</v>
      </c>
      <c r="I1345" s="127"/>
      <c r="J1345" s="191">
        <v>2955</v>
      </c>
      <c r="K1345" s="89"/>
      <c r="L1345" s="89"/>
      <c r="M1345" s="89"/>
    </row>
    <row r="1346" spans="1:13" x14ac:dyDescent="0.25">
      <c r="A1346" s="191">
        <v>2956</v>
      </c>
      <c r="B1346" s="89" t="s">
        <v>737</v>
      </c>
      <c r="C1346" s="89" t="s">
        <v>1673</v>
      </c>
      <c r="D1346" s="89" t="s">
        <v>1559</v>
      </c>
      <c r="E1346" s="89" t="s">
        <v>336</v>
      </c>
      <c r="F1346" s="89">
        <v>664</v>
      </c>
      <c r="G1346" s="127">
        <v>0.91166666666666663</v>
      </c>
      <c r="H1346" s="127">
        <v>0</v>
      </c>
      <c r="I1346" s="127"/>
      <c r="J1346" s="191">
        <v>2956</v>
      </c>
      <c r="K1346" s="89"/>
      <c r="L1346" s="89"/>
      <c r="M1346" s="89"/>
    </row>
    <row r="1347" spans="1:13" x14ac:dyDescent="0.25">
      <c r="A1347" s="191">
        <v>2957</v>
      </c>
      <c r="B1347" s="89" t="s">
        <v>1694</v>
      </c>
      <c r="C1347" s="89" t="s">
        <v>1673</v>
      </c>
      <c r="D1347" s="89" t="s">
        <v>1559</v>
      </c>
      <c r="E1347" s="89" t="s">
        <v>336</v>
      </c>
      <c r="F1347" s="89">
        <v>384</v>
      </c>
      <c r="G1347" s="127">
        <v>0.87384615384615383</v>
      </c>
      <c r="H1347" s="127">
        <v>0</v>
      </c>
      <c r="I1347" s="127"/>
      <c r="J1347" s="191">
        <v>2957</v>
      </c>
      <c r="K1347" s="89"/>
      <c r="L1347" s="89"/>
      <c r="M1347" s="89"/>
    </row>
    <row r="1348" spans="1:13" x14ac:dyDescent="0.25">
      <c r="A1348" s="191">
        <v>2958</v>
      </c>
      <c r="B1348" s="89" t="s">
        <v>564</v>
      </c>
      <c r="C1348" s="89" t="s">
        <v>1673</v>
      </c>
      <c r="D1348" s="89" t="s">
        <v>1559</v>
      </c>
      <c r="E1348" s="89" t="s">
        <v>336</v>
      </c>
      <c r="F1348" s="89">
        <v>387</v>
      </c>
      <c r="G1348" s="127">
        <v>0.8951406649616368</v>
      </c>
      <c r="H1348" s="127">
        <v>0</v>
      </c>
      <c r="I1348" s="127"/>
      <c r="J1348" s="191">
        <v>2958</v>
      </c>
      <c r="K1348" s="89"/>
      <c r="L1348" s="89"/>
      <c r="M1348" s="89"/>
    </row>
    <row r="1349" spans="1:13" x14ac:dyDescent="0.25">
      <c r="A1349" s="191">
        <v>2959</v>
      </c>
      <c r="B1349" s="89" t="s">
        <v>1695</v>
      </c>
      <c r="C1349" s="89" t="s">
        <v>1673</v>
      </c>
      <c r="D1349" s="89" t="s">
        <v>1559</v>
      </c>
      <c r="E1349" s="89" t="s">
        <v>336</v>
      </c>
      <c r="F1349" s="89">
        <v>256</v>
      </c>
      <c r="G1349" s="127">
        <v>0.90776699029126218</v>
      </c>
      <c r="H1349" s="127">
        <v>0</v>
      </c>
      <c r="I1349" s="127"/>
      <c r="J1349" s="191">
        <v>2959</v>
      </c>
      <c r="K1349" s="89"/>
      <c r="L1349" s="89"/>
      <c r="M1349" s="89"/>
    </row>
    <row r="1350" spans="1:13" x14ac:dyDescent="0.25">
      <c r="A1350" s="191">
        <v>2961</v>
      </c>
      <c r="B1350" s="89" t="s">
        <v>1696</v>
      </c>
      <c r="C1350" s="89" t="s">
        <v>1673</v>
      </c>
      <c r="D1350" s="89" t="s">
        <v>1559</v>
      </c>
      <c r="E1350" s="89" t="s">
        <v>336</v>
      </c>
      <c r="F1350" s="89">
        <v>223</v>
      </c>
      <c r="G1350" s="127">
        <v>0</v>
      </c>
      <c r="H1350" s="127">
        <v>0</v>
      </c>
      <c r="I1350" s="128">
        <v>0.83430672723339827</v>
      </c>
      <c r="J1350" s="191">
        <v>2961</v>
      </c>
      <c r="K1350" s="89"/>
      <c r="L1350" s="89"/>
      <c r="M1350" s="89"/>
    </row>
    <row r="1351" spans="1:13" x14ac:dyDescent="0.25">
      <c r="A1351" s="191">
        <v>2964</v>
      </c>
      <c r="B1351" s="89" t="s">
        <v>1697</v>
      </c>
      <c r="C1351" s="89" t="s">
        <v>1673</v>
      </c>
      <c r="D1351" s="89" t="s">
        <v>1559</v>
      </c>
      <c r="E1351" s="89" t="s">
        <v>336</v>
      </c>
      <c r="F1351" s="89">
        <v>674</v>
      </c>
      <c r="G1351" s="127">
        <v>0.91652470187393531</v>
      </c>
      <c r="H1351" s="127">
        <v>0</v>
      </c>
      <c r="I1351" s="127"/>
      <c r="J1351" s="191">
        <v>2964</v>
      </c>
      <c r="K1351" s="89"/>
      <c r="L1351" s="89"/>
      <c r="M1351" s="89"/>
    </row>
    <row r="1352" spans="1:13" x14ac:dyDescent="0.25">
      <c r="A1352" s="191">
        <v>2965</v>
      </c>
      <c r="B1352" s="89" t="s">
        <v>1698</v>
      </c>
      <c r="C1352" s="89" t="s">
        <v>1673</v>
      </c>
      <c r="D1352" s="89" t="s">
        <v>1559</v>
      </c>
      <c r="E1352" s="89" t="s">
        <v>336</v>
      </c>
      <c r="F1352" s="89">
        <v>443</v>
      </c>
      <c r="G1352" s="127">
        <v>0.9322493224932249</v>
      </c>
      <c r="H1352" s="127">
        <v>0</v>
      </c>
      <c r="I1352" s="127"/>
      <c r="J1352" s="191">
        <v>2965</v>
      </c>
      <c r="K1352" s="89"/>
      <c r="L1352" s="89"/>
      <c r="M1352" s="89"/>
    </row>
    <row r="1353" spans="1:13" x14ac:dyDescent="0.25">
      <c r="A1353" s="191">
        <v>2968</v>
      </c>
      <c r="B1353" s="89" t="s">
        <v>1699</v>
      </c>
      <c r="C1353" s="89" t="s">
        <v>1673</v>
      </c>
      <c r="D1353" s="89" t="s">
        <v>1559</v>
      </c>
      <c r="E1353" s="89" t="s">
        <v>336</v>
      </c>
      <c r="F1353" s="89">
        <v>152</v>
      </c>
      <c r="G1353" s="127">
        <v>0.83660130718954251</v>
      </c>
      <c r="H1353" s="127">
        <v>0</v>
      </c>
      <c r="I1353" s="127"/>
      <c r="J1353" s="191">
        <v>2968</v>
      </c>
      <c r="K1353" s="89"/>
      <c r="L1353" s="89"/>
      <c r="M1353" s="89"/>
    </row>
    <row r="1354" spans="1:13" x14ac:dyDescent="0.25">
      <c r="A1354" s="191">
        <v>2972</v>
      </c>
      <c r="B1354" s="89" t="s">
        <v>1700</v>
      </c>
      <c r="C1354" s="89" t="s">
        <v>1673</v>
      </c>
      <c r="D1354" s="89" t="s">
        <v>1559</v>
      </c>
      <c r="E1354" s="89" t="s">
        <v>336</v>
      </c>
      <c r="F1354" s="89">
        <v>428</v>
      </c>
      <c r="G1354" s="127">
        <v>0.86627906976744184</v>
      </c>
      <c r="H1354" s="127">
        <v>0</v>
      </c>
      <c r="I1354" s="127"/>
      <c r="J1354" s="191">
        <v>2972</v>
      </c>
      <c r="K1354" s="89"/>
      <c r="L1354" s="89"/>
      <c r="M1354" s="89"/>
    </row>
    <row r="1355" spans="1:13" x14ac:dyDescent="0.25">
      <c r="A1355" s="191">
        <v>2974</v>
      </c>
      <c r="B1355" s="89" t="s">
        <v>1312</v>
      </c>
      <c r="C1355" s="89" t="s">
        <v>1673</v>
      </c>
      <c r="D1355" s="89" t="s">
        <v>1559</v>
      </c>
      <c r="E1355" s="89" t="s">
        <v>336</v>
      </c>
      <c r="F1355" s="89">
        <v>45</v>
      </c>
      <c r="G1355" s="127">
        <v>0</v>
      </c>
      <c r="H1355" s="127">
        <v>0.90243902439024393</v>
      </c>
      <c r="I1355" s="127"/>
      <c r="J1355" s="191">
        <v>2974</v>
      </c>
      <c r="K1355" s="89"/>
      <c r="L1355" s="89"/>
      <c r="M1355" s="89"/>
    </row>
    <row r="1356" spans="1:13" x14ac:dyDescent="0.25">
      <c r="A1356" s="191">
        <v>2975</v>
      </c>
      <c r="B1356" s="89" t="s">
        <v>1701</v>
      </c>
      <c r="C1356" s="89" t="s">
        <v>1673</v>
      </c>
      <c r="D1356" s="89" t="s">
        <v>1559</v>
      </c>
      <c r="E1356" s="89" t="s">
        <v>336</v>
      </c>
      <c r="F1356" s="89">
        <v>211</v>
      </c>
      <c r="G1356" s="127">
        <v>0.87573964497041423</v>
      </c>
      <c r="H1356" s="127">
        <v>0</v>
      </c>
      <c r="I1356" s="127"/>
      <c r="J1356" s="191">
        <v>2975</v>
      </c>
      <c r="K1356" s="89"/>
      <c r="L1356" s="89"/>
      <c r="M1356" s="89"/>
    </row>
    <row r="1357" spans="1:13" x14ac:dyDescent="0.25">
      <c r="A1357" s="191">
        <v>2977</v>
      </c>
      <c r="B1357" s="89" t="s">
        <v>1702</v>
      </c>
      <c r="C1357" s="89" t="s">
        <v>1673</v>
      </c>
      <c r="D1357" s="89" t="s">
        <v>1559</v>
      </c>
      <c r="E1357" s="89" t="s">
        <v>336</v>
      </c>
      <c r="F1357" s="89">
        <v>227</v>
      </c>
      <c r="G1357" s="127">
        <v>0.87272727272727268</v>
      </c>
      <c r="H1357" s="127">
        <v>0</v>
      </c>
      <c r="I1357" s="127"/>
      <c r="J1357" s="191">
        <v>2977</v>
      </c>
      <c r="K1357" s="89"/>
      <c r="L1357" s="89"/>
      <c r="M1357" s="89"/>
    </row>
    <row r="1358" spans="1:13" x14ac:dyDescent="0.25">
      <c r="A1358" s="191">
        <v>2978</v>
      </c>
      <c r="B1358" s="89" t="s">
        <v>1703</v>
      </c>
      <c r="C1358" s="89" t="s">
        <v>1673</v>
      </c>
      <c r="D1358" s="89" t="s">
        <v>1559</v>
      </c>
      <c r="E1358" s="89" t="s">
        <v>336</v>
      </c>
      <c r="F1358" s="89">
        <v>303</v>
      </c>
      <c r="G1358" s="127">
        <v>0.84146341463414631</v>
      </c>
      <c r="H1358" s="127">
        <v>0</v>
      </c>
      <c r="I1358" s="127"/>
      <c r="J1358" s="191">
        <v>2978</v>
      </c>
      <c r="K1358" s="89"/>
      <c r="L1358" s="89"/>
      <c r="M1358" s="89"/>
    </row>
    <row r="1359" spans="1:13" x14ac:dyDescent="0.25">
      <c r="A1359" s="191">
        <v>2979</v>
      </c>
      <c r="B1359" s="89" t="s">
        <v>617</v>
      </c>
      <c r="C1359" s="89" t="s">
        <v>1673</v>
      </c>
      <c r="D1359" s="89" t="s">
        <v>1559</v>
      </c>
      <c r="E1359" s="89" t="s">
        <v>336</v>
      </c>
      <c r="F1359" s="89">
        <v>358</v>
      </c>
      <c r="G1359" s="127">
        <v>0.97222222222222221</v>
      </c>
      <c r="H1359" s="127">
        <v>0</v>
      </c>
      <c r="I1359" s="127"/>
      <c r="J1359" s="191">
        <v>2979</v>
      </c>
      <c r="K1359" s="89"/>
      <c r="L1359" s="89"/>
      <c r="M1359" s="89"/>
    </row>
    <row r="1360" spans="1:13" x14ac:dyDescent="0.25">
      <c r="A1360" s="191">
        <v>2980</v>
      </c>
      <c r="B1360" s="89" t="s">
        <v>1704</v>
      </c>
      <c r="C1360" s="89" t="s">
        <v>1673</v>
      </c>
      <c r="D1360" s="89" t="s">
        <v>1559</v>
      </c>
      <c r="E1360" s="89" t="s">
        <v>336</v>
      </c>
      <c r="F1360" s="89">
        <v>76</v>
      </c>
      <c r="G1360" s="127">
        <v>1</v>
      </c>
      <c r="H1360" s="127">
        <v>0</v>
      </c>
      <c r="I1360" s="127"/>
      <c r="J1360" s="191">
        <v>2980</v>
      </c>
      <c r="K1360" s="89"/>
      <c r="L1360" s="89"/>
      <c r="M1360" s="89"/>
    </row>
    <row r="1361" spans="1:13" x14ac:dyDescent="0.25">
      <c r="A1361" s="191">
        <v>2981</v>
      </c>
      <c r="B1361" s="89" t="s">
        <v>1705</v>
      </c>
      <c r="C1361" s="89" t="s">
        <v>1673</v>
      </c>
      <c r="D1361" s="89" t="s">
        <v>1559</v>
      </c>
      <c r="E1361" s="89" t="s">
        <v>336</v>
      </c>
      <c r="F1361" s="89">
        <v>208</v>
      </c>
      <c r="G1361" s="127">
        <v>0.88387096774193552</v>
      </c>
      <c r="H1361" s="127">
        <v>0</v>
      </c>
      <c r="I1361" s="127"/>
      <c r="J1361" s="191">
        <v>2981</v>
      </c>
      <c r="K1361" s="89"/>
      <c r="L1361" s="89"/>
      <c r="M1361" s="89"/>
    </row>
    <row r="1362" spans="1:13" x14ac:dyDescent="0.25">
      <c r="A1362" s="191">
        <v>2986</v>
      </c>
      <c r="B1362" s="89" t="s">
        <v>1706</v>
      </c>
      <c r="C1362" s="89" t="s">
        <v>1673</v>
      </c>
      <c r="D1362" s="89" t="s">
        <v>1559</v>
      </c>
      <c r="E1362" s="89" t="s">
        <v>336</v>
      </c>
      <c r="F1362" s="89">
        <v>154</v>
      </c>
      <c r="G1362" s="127">
        <v>0.97413793103448276</v>
      </c>
      <c r="H1362" s="127">
        <v>0</v>
      </c>
      <c r="I1362" s="127"/>
      <c r="J1362" s="191">
        <v>2986</v>
      </c>
      <c r="K1362" s="89"/>
      <c r="L1362" s="89"/>
      <c r="M1362" s="89"/>
    </row>
    <row r="1363" spans="1:13" x14ac:dyDescent="0.25">
      <c r="A1363" s="191">
        <v>2989</v>
      </c>
      <c r="B1363" s="89" t="s">
        <v>1707</v>
      </c>
      <c r="C1363" s="89" t="s">
        <v>1673</v>
      </c>
      <c r="D1363" s="89" t="s">
        <v>1559</v>
      </c>
      <c r="E1363" s="89" t="s">
        <v>336</v>
      </c>
      <c r="F1363" s="89">
        <v>97</v>
      </c>
      <c r="G1363" s="127">
        <v>0.81944444444444442</v>
      </c>
      <c r="H1363" s="127">
        <v>0</v>
      </c>
      <c r="I1363" s="127"/>
      <c r="J1363" s="191">
        <v>2989</v>
      </c>
      <c r="K1363" s="89"/>
      <c r="L1363" s="89"/>
      <c r="M1363" s="89"/>
    </row>
    <row r="1364" spans="1:13" x14ac:dyDescent="0.25">
      <c r="A1364" s="191">
        <v>3016</v>
      </c>
      <c r="B1364" s="89" t="s">
        <v>1708</v>
      </c>
      <c r="C1364" s="89" t="s">
        <v>1709</v>
      </c>
      <c r="D1364" s="89" t="s">
        <v>1559</v>
      </c>
      <c r="E1364" s="89" t="s">
        <v>336</v>
      </c>
      <c r="F1364" s="89">
        <v>493</v>
      </c>
      <c r="G1364" s="127">
        <v>0.94405594405594406</v>
      </c>
      <c r="H1364" s="127">
        <v>0</v>
      </c>
      <c r="I1364" s="127"/>
      <c r="J1364" s="191">
        <v>3016</v>
      </c>
      <c r="K1364" s="89"/>
      <c r="L1364" s="89"/>
      <c r="M1364" s="89"/>
    </row>
    <row r="1365" spans="1:13" x14ac:dyDescent="0.25">
      <c r="A1365" s="191">
        <v>3017</v>
      </c>
      <c r="B1365" s="89" t="s">
        <v>540</v>
      </c>
      <c r="C1365" s="89" t="s">
        <v>1710</v>
      </c>
      <c r="D1365" s="89" t="s">
        <v>1559</v>
      </c>
      <c r="E1365" s="89" t="s">
        <v>336</v>
      </c>
      <c r="F1365" s="89">
        <v>812</v>
      </c>
      <c r="G1365" s="127">
        <v>0.91774193548387095</v>
      </c>
      <c r="H1365" s="127">
        <v>0</v>
      </c>
      <c r="I1365" s="127"/>
      <c r="J1365" s="191">
        <v>3017</v>
      </c>
      <c r="K1365" s="89"/>
      <c r="L1365" s="89"/>
      <c r="M1365" s="89"/>
    </row>
    <row r="1366" spans="1:13" x14ac:dyDescent="0.25">
      <c r="A1366" s="191">
        <v>3019</v>
      </c>
      <c r="B1366" s="89" t="s">
        <v>1711</v>
      </c>
      <c r="C1366" s="89" t="s">
        <v>1709</v>
      </c>
      <c r="D1366" s="89" t="s">
        <v>1559</v>
      </c>
      <c r="E1366" s="89" t="s">
        <v>336</v>
      </c>
      <c r="F1366" s="89">
        <v>276</v>
      </c>
      <c r="G1366" s="127">
        <v>0.8970588235294118</v>
      </c>
      <c r="H1366" s="127">
        <v>0</v>
      </c>
      <c r="I1366" s="127"/>
      <c r="J1366" s="191">
        <v>3019</v>
      </c>
      <c r="K1366" s="89"/>
      <c r="L1366" s="89"/>
      <c r="M1366" s="89"/>
    </row>
    <row r="1367" spans="1:13" x14ac:dyDescent="0.25">
      <c r="A1367" s="191">
        <v>3020</v>
      </c>
      <c r="B1367" s="89" t="s">
        <v>1712</v>
      </c>
      <c r="C1367" s="89" t="s">
        <v>1710</v>
      </c>
      <c r="D1367" s="89" t="s">
        <v>1559</v>
      </c>
      <c r="E1367" s="89" t="s">
        <v>336</v>
      </c>
      <c r="F1367" s="89">
        <v>168</v>
      </c>
      <c r="G1367" s="127">
        <v>0.91129032258064513</v>
      </c>
      <c r="H1367" s="127">
        <v>0</v>
      </c>
      <c r="I1367" s="127"/>
      <c r="J1367" s="191">
        <v>3020</v>
      </c>
      <c r="K1367" s="89"/>
      <c r="L1367" s="89"/>
      <c r="M1367" s="89"/>
    </row>
    <row r="1368" spans="1:13" x14ac:dyDescent="0.25">
      <c r="A1368" s="191">
        <v>3022</v>
      </c>
      <c r="B1368" s="89" t="s">
        <v>1713</v>
      </c>
      <c r="C1368" s="89" t="s">
        <v>1709</v>
      </c>
      <c r="D1368" s="89" t="s">
        <v>1559</v>
      </c>
      <c r="E1368" s="89" t="s">
        <v>336</v>
      </c>
      <c r="F1368" s="89">
        <v>155</v>
      </c>
      <c r="G1368" s="127">
        <v>0.93396226415094341</v>
      </c>
      <c r="H1368" s="127">
        <v>0</v>
      </c>
      <c r="I1368" s="127"/>
      <c r="J1368" s="191">
        <v>3022</v>
      </c>
      <c r="K1368" s="89"/>
      <c r="L1368" s="89"/>
      <c r="M1368" s="89"/>
    </row>
    <row r="1369" spans="1:13" x14ac:dyDescent="0.25">
      <c r="A1369" s="191">
        <v>3023</v>
      </c>
      <c r="B1369" s="89" t="s">
        <v>1714</v>
      </c>
      <c r="C1369" s="89" t="s">
        <v>1709</v>
      </c>
      <c r="D1369" s="89" t="s">
        <v>1559</v>
      </c>
      <c r="E1369" s="89" t="s">
        <v>336</v>
      </c>
      <c r="F1369" s="89">
        <v>115</v>
      </c>
      <c r="G1369" s="127">
        <v>0.9826086956521739</v>
      </c>
      <c r="H1369" s="127">
        <v>0</v>
      </c>
      <c r="I1369" s="127"/>
      <c r="J1369" s="191">
        <v>3023</v>
      </c>
      <c r="K1369" s="89"/>
      <c r="L1369" s="89"/>
      <c r="M1369" s="89"/>
    </row>
    <row r="1370" spans="1:13" x14ac:dyDescent="0.25">
      <c r="A1370" s="191">
        <v>3024</v>
      </c>
      <c r="B1370" s="89" t="s">
        <v>1715</v>
      </c>
      <c r="C1370" s="89" t="s">
        <v>1710</v>
      </c>
      <c r="D1370" s="89" t="s">
        <v>1559</v>
      </c>
      <c r="E1370" s="89" t="s">
        <v>336</v>
      </c>
      <c r="F1370" s="89">
        <v>23</v>
      </c>
      <c r="G1370" s="127">
        <v>0.95238095238095233</v>
      </c>
      <c r="H1370" s="127">
        <v>0</v>
      </c>
      <c r="I1370" s="127"/>
      <c r="J1370" s="191">
        <v>3024</v>
      </c>
      <c r="K1370" s="89"/>
      <c r="L1370" s="89"/>
      <c r="M1370" s="89"/>
    </row>
    <row r="1371" spans="1:13" x14ac:dyDescent="0.25">
      <c r="A1371" s="191">
        <v>3025</v>
      </c>
      <c r="B1371" s="89" t="s">
        <v>1716</v>
      </c>
      <c r="C1371" s="89" t="s">
        <v>1710</v>
      </c>
      <c r="D1371" s="89" t="s">
        <v>1559</v>
      </c>
      <c r="E1371" s="89" t="s">
        <v>336</v>
      </c>
      <c r="F1371" s="89">
        <v>228</v>
      </c>
      <c r="G1371" s="127">
        <v>0.89130434782608692</v>
      </c>
      <c r="H1371" s="127">
        <v>0</v>
      </c>
      <c r="I1371" s="127"/>
      <c r="J1371" s="191">
        <v>3025</v>
      </c>
      <c r="K1371" s="89"/>
      <c r="L1371" s="89"/>
      <c r="M1371" s="89"/>
    </row>
    <row r="1372" spans="1:13" x14ac:dyDescent="0.25">
      <c r="A1372" s="191">
        <v>3026</v>
      </c>
      <c r="B1372" s="89" t="s">
        <v>1717</v>
      </c>
      <c r="C1372" s="89" t="s">
        <v>1710</v>
      </c>
      <c r="D1372" s="89" t="s">
        <v>1559</v>
      </c>
      <c r="E1372" s="89" t="s">
        <v>336</v>
      </c>
      <c r="F1372" s="89">
        <v>24</v>
      </c>
      <c r="G1372" s="127">
        <v>0.875</v>
      </c>
      <c r="H1372" s="127">
        <v>0</v>
      </c>
      <c r="I1372" s="127"/>
      <c r="J1372" s="191">
        <v>3026</v>
      </c>
      <c r="K1372" s="89"/>
      <c r="L1372" s="89"/>
      <c r="M1372" s="89"/>
    </row>
    <row r="1373" spans="1:13" x14ac:dyDescent="0.25">
      <c r="A1373" s="191">
        <v>3028</v>
      </c>
      <c r="B1373" s="89" t="s">
        <v>1718</v>
      </c>
      <c r="C1373" s="89" t="s">
        <v>1710</v>
      </c>
      <c r="D1373" s="89" t="s">
        <v>1559</v>
      </c>
      <c r="E1373" s="89" t="s">
        <v>336</v>
      </c>
      <c r="F1373" s="89">
        <v>89</v>
      </c>
      <c r="G1373" s="127">
        <v>0.95454545454545459</v>
      </c>
      <c r="H1373" s="127">
        <v>0</v>
      </c>
      <c r="I1373" s="127"/>
      <c r="J1373" s="191">
        <v>3028</v>
      </c>
      <c r="K1373" s="89"/>
      <c r="L1373" s="89"/>
      <c r="M1373" s="89"/>
    </row>
    <row r="1374" spans="1:13" x14ac:dyDescent="0.25">
      <c r="A1374" s="191">
        <v>3029</v>
      </c>
      <c r="B1374" s="89" t="s">
        <v>1719</v>
      </c>
      <c r="C1374" s="89" t="s">
        <v>1709</v>
      </c>
      <c r="D1374" s="89" t="s">
        <v>1559</v>
      </c>
      <c r="E1374" s="89" t="s">
        <v>336</v>
      </c>
      <c r="F1374" s="89">
        <v>73</v>
      </c>
      <c r="G1374" s="127">
        <v>0.96875</v>
      </c>
      <c r="H1374" s="127">
        <v>0</v>
      </c>
      <c r="I1374" s="127"/>
      <c r="J1374" s="191">
        <v>3029</v>
      </c>
      <c r="K1374" s="89"/>
      <c r="L1374" s="89"/>
      <c r="M1374" s="89"/>
    </row>
    <row r="1375" spans="1:13" x14ac:dyDescent="0.25">
      <c r="A1375" s="191">
        <v>3030</v>
      </c>
      <c r="B1375" s="89" t="s">
        <v>1720</v>
      </c>
      <c r="C1375" s="89" t="s">
        <v>1709</v>
      </c>
      <c r="D1375" s="89" t="s">
        <v>1559</v>
      </c>
      <c r="E1375" s="89" t="s">
        <v>336</v>
      </c>
      <c r="F1375" s="89">
        <v>16</v>
      </c>
      <c r="G1375" s="127">
        <v>1</v>
      </c>
      <c r="H1375" s="127">
        <v>0</v>
      </c>
      <c r="I1375" s="127"/>
      <c r="J1375" s="191">
        <v>3030</v>
      </c>
      <c r="K1375" s="89"/>
      <c r="L1375" s="89"/>
      <c r="M1375" s="89"/>
    </row>
    <row r="1376" spans="1:13" x14ac:dyDescent="0.25">
      <c r="A1376" s="191">
        <v>3033</v>
      </c>
      <c r="B1376" s="89" t="s">
        <v>1721</v>
      </c>
      <c r="C1376" s="89" t="s">
        <v>1722</v>
      </c>
      <c r="D1376" s="89" t="s">
        <v>1559</v>
      </c>
      <c r="E1376" s="89" t="s">
        <v>336</v>
      </c>
      <c r="F1376" s="89">
        <v>831</v>
      </c>
      <c r="G1376" s="127">
        <v>0.94791666666666663</v>
      </c>
      <c r="H1376" s="127">
        <v>0</v>
      </c>
      <c r="I1376" s="127"/>
      <c r="J1376" s="191">
        <v>3033</v>
      </c>
      <c r="K1376" s="89"/>
      <c r="L1376" s="89"/>
      <c r="M1376" s="89"/>
    </row>
    <row r="1377" spans="1:13" x14ac:dyDescent="0.25">
      <c r="A1377" s="191">
        <v>3034</v>
      </c>
      <c r="B1377" s="89" t="s">
        <v>1723</v>
      </c>
      <c r="C1377" s="89" t="s">
        <v>1722</v>
      </c>
      <c r="D1377" s="89" t="s">
        <v>1559</v>
      </c>
      <c r="E1377" s="89" t="s">
        <v>336</v>
      </c>
      <c r="F1377" s="89">
        <v>261</v>
      </c>
      <c r="G1377" s="127">
        <v>0.90654205607476634</v>
      </c>
      <c r="H1377" s="127">
        <v>0</v>
      </c>
      <c r="I1377" s="127"/>
      <c r="J1377" s="191">
        <v>3034</v>
      </c>
      <c r="K1377" s="89"/>
      <c r="L1377" s="89"/>
      <c r="M1377" s="89"/>
    </row>
    <row r="1378" spans="1:13" x14ac:dyDescent="0.25">
      <c r="A1378" s="191">
        <v>3036</v>
      </c>
      <c r="B1378" s="89" t="s">
        <v>1724</v>
      </c>
      <c r="C1378" s="89" t="s">
        <v>1722</v>
      </c>
      <c r="D1378" s="89" t="s">
        <v>1559</v>
      </c>
      <c r="E1378" s="89" t="s">
        <v>336</v>
      </c>
      <c r="F1378" s="89">
        <v>23</v>
      </c>
      <c r="G1378" s="127">
        <v>0.83870967741935487</v>
      </c>
      <c r="H1378" s="127">
        <v>0</v>
      </c>
      <c r="I1378" s="127"/>
      <c r="J1378" s="191">
        <v>3036</v>
      </c>
      <c r="K1378" s="89"/>
      <c r="L1378" s="89"/>
      <c r="M1378" s="89"/>
    </row>
    <row r="1379" spans="1:13" x14ac:dyDescent="0.25">
      <c r="A1379" s="191">
        <v>3037</v>
      </c>
      <c r="B1379" s="89" t="s">
        <v>1725</v>
      </c>
      <c r="C1379" s="89" t="s">
        <v>1722</v>
      </c>
      <c r="D1379" s="89" t="s">
        <v>1559</v>
      </c>
      <c r="E1379" s="89" t="s">
        <v>336</v>
      </c>
      <c r="F1379" s="89">
        <v>337</v>
      </c>
      <c r="G1379" s="127">
        <v>0.9285714285714286</v>
      </c>
      <c r="H1379" s="127">
        <v>0</v>
      </c>
      <c r="I1379" s="127"/>
      <c r="J1379" s="191">
        <v>3037</v>
      </c>
      <c r="K1379" s="89"/>
      <c r="L1379" s="89"/>
      <c r="M1379" s="89"/>
    </row>
    <row r="1380" spans="1:13" x14ac:dyDescent="0.25">
      <c r="A1380" s="191">
        <v>3038</v>
      </c>
      <c r="B1380" s="89" t="s">
        <v>1726</v>
      </c>
      <c r="C1380" s="89" t="s">
        <v>1722</v>
      </c>
      <c r="D1380" s="89" t="s">
        <v>1559</v>
      </c>
      <c r="E1380" s="89" t="s">
        <v>336</v>
      </c>
      <c r="F1380" s="89">
        <v>60</v>
      </c>
      <c r="G1380" s="127">
        <v>0.92156862745098034</v>
      </c>
      <c r="H1380" s="127">
        <v>0</v>
      </c>
      <c r="I1380" s="127"/>
      <c r="J1380" s="191">
        <v>3038</v>
      </c>
      <c r="K1380" s="89"/>
      <c r="L1380" s="89"/>
      <c r="M1380" s="89"/>
    </row>
    <row r="1381" spans="1:13" x14ac:dyDescent="0.25">
      <c r="A1381" s="191">
        <v>3039</v>
      </c>
      <c r="B1381" s="89" t="s">
        <v>1727</v>
      </c>
      <c r="C1381" s="89" t="s">
        <v>1722</v>
      </c>
      <c r="D1381" s="89" t="s">
        <v>1559</v>
      </c>
      <c r="E1381" s="89" t="s">
        <v>336</v>
      </c>
      <c r="F1381" s="89">
        <v>327</v>
      </c>
      <c r="G1381" s="127">
        <v>0.94252873563218387</v>
      </c>
      <c r="H1381" s="127">
        <v>0</v>
      </c>
      <c r="I1381" s="127"/>
      <c r="J1381" s="191">
        <v>3039</v>
      </c>
      <c r="K1381" s="89"/>
      <c r="L1381" s="89"/>
      <c r="M1381" s="89"/>
    </row>
    <row r="1382" spans="1:13" x14ac:dyDescent="0.25">
      <c r="A1382" s="191">
        <v>3042</v>
      </c>
      <c r="B1382" s="89" t="s">
        <v>1728</v>
      </c>
      <c r="C1382" s="89" t="s">
        <v>1722</v>
      </c>
      <c r="D1382" s="89" t="s">
        <v>1559</v>
      </c>
      <c r="E1382" s="89" t="s">
        <v>336</v>
      </c>
      <c r="F1382" s="89">
        <v>35</v>
      </c>
      <c r="G1382" s="127">
        <v>1</v>
      </c>
      <c r="H1382" s="127">
        <v>0</v>
      </c>
      <c r="I1382" s="127"/>
      <c r="J1382" s="191">
        <v>3042</v>
      </c>
      <c r="K1382" s="89"/>
      <c r="L1382" s="89"/>
      <c r="M1382" s="89"/>
    </row>
    <row r="1383" spans="1:13" x14ac:dyDescent="0.25">
      <c r="A1383" s="191">
        <v>3045</v>
      </c>
      <c r="B1383" s="89" t="s">
        <v>1729</v>
      </c>
      <c r="C1383" s="89" t="s">
        <v>1722</v>
      </c>
      <c r="D1383" s="89" t="s">
        <v>1559</v>
      </c>
      <c r="E1383" s="89" t="s">
        <v>336</v>
      </c>
      <c r="F1383" s="89">
        <v>101</v>
      </c>
      <c r="G1383" s="127">
        <v>1</v>
      </c>
      <c r="H1383" s="127">
        <v>0</v>
      </c>
      <c r="I1383" s="127"/>
      <c r="J1383" s="191">
        <v>3045</v>
      </c>
      <c r="K1383" s="89"/>
      <c r="L1383" s="89"/>
      <c r="M1383" s="89"/>
    </row>
    <row r="1384" spans="1:13" x14ac:dyDescent="0.25">
      <c r="A1384" s="191">
        <v>3047</v>
      </c>
      <c r="B1384" s="89" t="s">
        <v>1730</v>
      </c>
      <c r="C1384" s="89" t="s">
        <v>1722</v>
      </c>
      <c r="D1384" s="89" t="s">
        <v>1559</v>
      </c>
      <c r="E1384" s="89" t="s">
        <v>336</v>
      </c>
      <c r="F1384" s="89">
        <v>32</v>
      </c>
      <c r="G1384" s="127">
        <v>0.88</v>
      </c>
      <c r="H1384" s="127">
        <v>0</v>
      </c>
      <c r="I1384" s="127"/>
      <c r="J1384" s="191">
        <v>3047</v>
      </c>
      <c r="K1384" s="89"/>
      <c r="L1384" s="89"/>
      <c r="M1384" s="89"/>
    </row>
    <row r="1385" spans="1:13" x14ac:dyDescent="0.25">
      <c r="A1385" s="191">
        <v>3048</v>
      </c>
      <c r="B1385" s="89" t="s">
        <v>1731</v>
      </c>
      <c r="C1385" s="89" t="s">
        <v>1722</v>
      </c>
      <c r="D1385" s="89" t="s">
        <v>1559</v>
      </c>
      <c r="E1385" s="89" t="s">
        <v>336</v>
      </c>
      <c r="F1385" s="89">
        <v>28</v>
      </c>
      <c r="G1385" s="127">
        <v>1</v>
      </c>
      <c r="H1385" s="127">
        <v>0</v>
      </c>
      <c r="I1385" s="127"/>
      <c r="J1385" s="191">
        <v>3048</v>
      </c>
      <c r="K1385" s="89"/>
      <c r="L1385" s="89"/>
      <c r="M1385" s="89"/>
    </row>
    <row r="1386" spans="1:13" x14ac:dyDescent="0.25">
      <c r="A1386" s="191">
        <v>3051</v>
      </c>
      <c r="B1386" s="89" t="s">
        <v>1732</v>
      </c>
      <c r="C1386" s="89" t="s">
        <v>1722</v>
      </c>
      <c r="D1386" s="89" t="s">
        <v>1559</v>
      </c>
      <c r="E1386" s="89" t="s">
        <v>336</v>
      </c>
      <c r="F1386" s="89">
        <v>53</v>
      </c>
      <c r="G1386" s="127">
        <v>0.97222222222222221</v>
      </c>
      <c r="H1386" s="127">
        <v>0</v>
      </c>
      <c r="I1386" s="127"/>
      <c r="J1386" s="191">
        <v>3051</v>
      </c>
      <c r="K1386" s="89"/>
      <c r="L1386" s="89"/>
      <c r="M1386" s="89"/>
    </row>
    <row r="1387" spans="1:13" x14ac:dyDescent="0.25">
      <c r="A1387" s="191">
        <v>3055</v>
      </c>
      <c r="B1387" s="89" t="s">
        <v>1733</v>
      </c>
      <c r="C1387" s="89" t="s">
        <v>1734</v>
      </c>
      <c r="D1387" s="89" t="s">
        <v>1559</v>
      </c>
      <c r="E1387" s="89" t="s">
        <v>336</v>
      </c>
      <c r="F1387" s="89">
        <v>627</v>
      </c>
      <c r="G1387" s="127">
        <v>0</v>
      </c>
      <c r="H1387" s="127">
        <v>0.96146788990825693</v>
      </c>
      <c r="I1387" s="127"/>
      <c r="J1387" s="191">
        <v>3055</v>
      </c>
      <c r="K1387" s="89"/>
      <c r="L1387" s="89"/>
      <c r="M1387" s="89"/>
    </row>
    <row r="1388" spans="1:13" x14ac:dyDescent="0.25">
      <c r="A1388" s="191">
        <v>3056</v>
      </c>
      <c r="B1388" s="89" t="s">
        <v>1735</v>
      </c>
      <c r="C1388" s="89" t="s">
        <v>1734</v>
      </c>
      <c r="D1388" s="89" t="s">
        <v>1559</v>
      </c>
      <c r="E1388" s="89" t="s">
        <v>336</v>
      </c>
      <c r="F1388" s="89">
        <v>591</v>
      </c>
      <c r="G1388" s="127">
        <v>0.94200351493848855</v>
      </c>
      <c r="H1388" s="127">
        <v>0</v>
      </c>
      <c r="I1388" s="127"/>
      <c r="J1388" s="191">
        <v>3056</v>
      </c>
      <c r="K1388" s="89"/>
      <c r="L1388" s="89"/>
      <c r="M1388" s="89"/>
    </row>
    <row r="1389" spans="1:13" x14ac:dyDescent="0.25">
      <c r="A1389" s="191">
        <v>3057</v>
      </c>
      <c r="B1389" s="89" t="s">
        <v>370</v>
      </c>
      <c r="C1389" s="89" t="s">
        <v>1734</v>
      </c>
      <c r="D1389" s="89" t="s">
        <v>1559</v>
      </c>
      <c r="E1389" s="89" t="s">
        <v>336</v>
      </c>
      <c r="F1389" s="89">
        <v>136</v>
      </c>
      <c r="G1389" s="127">
        <v>0.96850393700787396</v>
      </c>
      <c r="H1389" s="127">
        <v>0</v>
      </c>
      <c r="I1389" s="127"/>
      <c r="J1389" s="191">
        <v>3057</v>
      </c>
      <c r="K1389" s="89"/>
      <c r="L1389" s="89"/>
      <c r="M1389" s="89"/>
    </row>
    <row r="1390" spans="1:13" x14ac:dyDescent="0.25">
      <c r="A1390" s="191">
        <v>3058</v>
      </c>
      <c r="B1390" s="89" t="s">
        <v>1736</v>
      </c>
      <c r="C1390" s="89" t="s">
        <v>1734</v>
      </c>
      <c r="D1390" s="89" t="s">
        <v>1559</v>
      </c>
      <c r="E1390" s="89" t="s">
        <v>336</v>
      </c>
      <c r="F1390" s="89">
        <v>214</v>
      </c>
      <c r="G1390" s="127">
        <v>0.94897959183673475</v>
      </c>
      <c r="H1390" s="127">
        <v>0</v>
      </c>
      <c r="I1390" s="127"/>
      <c r="J1390" s="191">
        <v>3058</v>
      </c>
      <c r="K1390" s="89"/>
      <c r="L1390" s="89"/>
      <c r="M1390" s="89"/>
    </row>
    <row r="1391" spans="1:13" x14ac:dyDescent="0.25">
      <c r="A1391" s="191">
        <v>3059</v>
      </c>
      <c r="B1391" s="89" t="s">
        <v>1737</v>
      </c>
      <c r="C1391" s="89" t="s">
        <v>1734</v>
      </c>
      <c r="D1391" s="89" t="s">
        <v>1559</v>
      </c>
      <c r="E1391" s="89" t="s">
        <v>336</v>
      </c>
      <c r="F1391" s="89">
        <v>412</v>
      </c>
      <c r="G1391" s="127">
        <v>0.94650205761316875</v>
      </c>
      <c r="H1391" s="127">
        <v>0</v>
      </c>
      <c r="I1391" s="127"/>
      <c r="J1391" s="191">
        <v>3059</v>
      </c>
      <c r="K1391" s="89"/>
      <c r="L1391" s="89"/>
      <c r="M1391" s="89"/>
    </row>
    <row r="1392" spans="1:13" x14ac:dyDescent="0.25">
      <c r="A1392" s="191">
        <v>3060</v>
      </c>
      <c r="B1392" s="89" t="s">
        <v>1738</v>
      </c>
      <c r="C1392" s="89" t="s">
        <v>1734</v>
      </c>
      <c r="D1392" s="89" t="s">
        <v>1559</v>
      </c>
      <c r="E1392" s="89" t="s">
        <v>336</v>
      </c>
      <c r="F1392" s="89">
        <v>548</v>
      </c>
      <c r="G1392" s="127">
        <v>0.95735607675906187</v>
      </c>
      <c r="H1392" s="127">
        <v>0</v>
      </c>
      <c r="I1392" s="127"/>
      <c r="J1392" s="191">
        <v>3060</v>
      </c>
      <c r="K1392" s="89"/>
      <c r="L1392" s="89"/>
      <c r="M1392" s="89"/>
    </row>
    <row r="1393" spans="1:13" x14ac:dyDescent="0.25">
      <c r="A1393" s="191">
        <v>3061</v>
      </c>
      <c r="B1393" s="89" t="s">
        <v>1739</v>
      </c>
      <c r="C1393" s="89" t="s">
        <v>1734</v>
      </c>
      <c r="D1393" s="89" t="s">
        <v>1559</v>
      </c>
      <c r="E1393" s="89" t="s">
        <v>336</v>
      </c>
      <c r="F1393" s="89">
        <v>98</v>
      </c>
      <c r="G1393" s="127">
        <v>0.93055555555555558</v>
      </c>
      <c r="H1393" s="127">
        <v>0</v>
      </c>
      <c r="I1393" s="127"/>
      <c r="J1393" s="191">
        <v>3061</v>
      </c>
      <c r="K1393" s="89"/>
      <c r="L1393" s="89"/>
      <c r="M1393" s="89"/>
    </row>
    <row r="1394" spans="1:13" x14ac:dyDescent="0.25">
      <c r="A1394" s="191">
        <v>3062</v>
      </c>
      <c r="B1394" s="89" t="s">
        <v>1740</v>
      </c>
      <c r="C1394" s="89" t="s">
        <v>1734</v>
      </c>
      <c r="D1394" s="89" t="s">
        <v>1559</v>
      </c>
      <c r="E1394" s="89" t="s">
        <v>336</v>
      </c>
      <c r="F1394" s="89">
        <v>120</v>
      </c>
      <c r="G1394" s="127">
        <v>0.9719626168224299</v>
      </c>
      <c r="H1394" s="127">
        <v>0</v>
      </c>
      <c r="I1394" s="127"/>
      <c r="J1394" s="191">
        <v>3062</v>
      </c>
      <c r="K1394" s="89"/>
      <c r="L1394" s="89"/>
      <c r="M1394" s="89"/>
    </row>
    <row r="1395" spans="1:13" x14ac:dyDescent="0.25">
      <c r="A1395" s="191">
        <v>3063</v>
      </c>
      <c r="B1395" s="89" t="s">
        <v>1741</v>
      </c>
      <c r="C1395" s="89" t="s">
        <v>1734</v>
      </c>
      <c r="D1395" s="89" t="s">
        <v>1559</v>
      </c>
      <c r="E1395" s="89" t="s">
        <v>336</v>
      </c>
      <c r="F1395" s="89">
        <v>169</v>
      </c>
      <c r="G1395" s="127">
        <v>0.96129032258064517</v>
      </c>
      <c r="H1395" s="127">
        <v>0</v>
      </c>
      <c r="I1395" s="127"/>
      <c r="J1395" s="191">
        <v>3063</v>
      </c>
      <c r="K1395" s="89"/>
      <c r="L1395" s="89"/>
      <c r="M1395" s="89"/>
    </row>
    <row r="1396" spans="1:13" x14ac:dyDescent="0.25">
      <c r="A1396" s="191">
        <v>3065</v>
      </c>
      <c r="B1396" s="89" t="s">
        <v>1742</v>
      </c>
      <c r="C1396" s="89" t="s">
        <v>1734</v>
      </c>
      <c r="D1396" s="89" t="s">
        <v>1559</v>
      </c>
      <c r="E1396" s="89" t="s">
        <v>336</v>
      </c>
      <c r="F1396" s="89">
        <v>91</v>
      </c>
      <c r="G1396" s="127">
        <v>0.9452054794520548</v>
      </c>
      <c r="H1396" s="127">
        <v>0</v>
      </c>
      <c r="I1396" s="127"/>
      <c r="J1396" s="191">
        <v>3065</v>
      </c>
      <c r="K1396" s="89"/>
      <c r="L1396" s="89"/>
      <c r="M1396" s="89"/>
    </row>
    <row r="1397" spans="1:13" x14ac:dyDescent="0.25">
      <c r="A1397" s="191">
        <v>3067</v>
      </c>
      <c r="B1397" s="89" t="s">
        <v>1743</v>
      </c>
      <c r="C1397" s="89" t="s">
        <v>1734</v>
      </c>
      <c r="D1397" s="89" t="s">
        <v>1559</v>
      </c>
      <c r="E1397" s="89" t="s">
        <v>336</v>
      </c>
      <c r="F1397" s="89">
        <v>56</v>
      </c>
      <c r="G1397" s="127">
        <v>0.96</v>
      </c>
      <c r="H1397" s="127">
        <v>0</v>
      </c>
      <c r="I1397" s="127"/>
      <c r="J1397" s="191">
        <v>3067</v>
      </c>
      <c r="K1397" s="89"/>
      <c r="L1397" s="89"/>
      <c r="M1397" s="89"/>
    </row>
    <row r="1398" spans="1:13" x14ac:dyDescent="0.25">
      <c r="A1398" s="191">
        <v>3068</v>
      </c>
      <c r="B1398" s="89" t="s">
        <v>1744</v>
      </c>
      <c r="C1398" s="89" t="s">
        <v>1734</v>
      </c>
      <c r="D1398" s="89" t="s">
        <v>1559</v>
      </c>
      <c r="E1398" s="89" t="s">
        <v>336</v>
      </c>
      <c r="F1398" s="89">
        <v>87</v>
      </c>
      <c r="G1398" s="127">
        <v>0.97619047619047616</v>
      </c>
      <c r="H1398" s="127">
        <v>0</v>
      </c>
      <c r="I1398" s="127"/>
      <c r="J1398" s="191">
        <v>3068</v>
      </c>
      <c r="K1398" s="89"/>
      <c r="L1398" s="89"/>
      <c r="M1398" s="89"/>
    </row>
    <row r="1399" spans="1:13" x14ac:dyDescent="0.25">
      <c r="A1399" s="191">
        <v>3069</v>
      </c>
      <c r="B1399" s="89" t="s">
        <v>1745</v>
      </c>
      <c r="C1399" s="89" t="s">
        <v>1734</v>
      </c>
      <c r="D1399" s="89" t="s">
        <v>1559</v>
      </c>
      <c r="E1399" s="89" t="s">
        <v>336</v>
      </c>
      <c r="F1399" s="89">
        <v>185</v>
      </c>
      <c r="G1399" s="127">
        <v>0.92682926829268297</v>
      </c>
      <c r="H1399" s="127">
        <v>0</v>
      </c>
      <c r="I1399" s="127"/>
      <c r="J1399" s="191">
        <v>3069</v>
      </c>
      <c r="K1399" s="89"/>
      <c r="L1399" s="89"/>
      <c r="M1399" s="89"/>
    </row>
    <row r="1400" spans="1:13" x14ac:dyDescent="0.25">
      <c r="A1400" s="191">
        <v>3070</v>
      </c>
      <c r="B1400" s="89" t="s">
        <v>1746</v>
      </c>
      <c r="C1400" s="89" t="s">
        <v>1734</v>
      </c>
      <c r="D1400" s="89" t="s">
        <v>1559</v>
      </c>
      <c r="E1400" s="89" t="s">
        <v>336</v>
      </c>
      <c r="F1400" s="89">
        <v>230</v>
      </c>
      <c r="G1400" s="127">
        <v>0.97860962566844922</v>
      </c>
      <c r="H1400" s="127">
        <v>0</v>
      </c>
      <c r="I1400" s="127"/>
      <c r="J1400" s="191">
        <v>3070</v>
      </c>
      <c r="K1400" s="89"/>
      <c r="L1400" s="89"/>
      <c r="M1400" s="89"/>
    </row>
    <row r="1401" spans="1:13" x14ac:dyDescent="0.25">
      <c r="A1401" s="191">
        <v>3073</v>
      </c>
      <c r="B1401" s="89" t="s">
        <v>1747</v>
      </c>
      <c r="C1401" s="89" t="s">
        <v>1734</v>
      </c>
      <c r="D1401" s="89" t="s">
        <v>1559</v>
      </c>
      <c r="E1401" s="89" t="s">
        <v>336</v>
      </c>
      <c r="F1401" s="89">
        <v>50</v>
      </c>
      <c r="G1401" s="127">
        <v>0.91176470588235292</v>
      </c>
      <c r="H1401" s="127">
        <v>0</v>
      </c>
      <c r="I1401" s="127"/>
      <c r="J1401" s="191">
        <v>3073</v>
      </c>
      <c r="K1401" s="89"/>
      <c r="L1401" s="89"/>
      <c r="M1401" s="89"/>
    </row>
    <row r="1402" spans="1:13" x14ac:dyDescent="0.25">
      <c r="A1402" s="191">
        <v>3076</v>
      </c>
      <c r="B1402" s="89" t="s">
        <v>1748</v>
      </c>
      <c r="C1402" s="89" t="s">
        <v>1734</v>
      </c>
      <c r="D1402" s="89" t="s">
        <v>1559</v>
      </c>
      <c r="E1402" s="89" t="s">
        <v>336</v>
      </c>
      <c r="F1402" s="89">
        <v>40</v>
      </c>
      <c r="G1402" s="127">
        <v>0.92682926829268297</v>
      </c>
      <c r="H1402" s="127">
        <v>0</v>
      </c>
      <c r="I1402" s="127"/>
      <c r="J1402" s="191">
        <v>3076</v>
      </c>
      <c r="K1402" s="89"/>
      <c r="L1402" s="89"/>
      <c r="M1402" s="89"/>
    </row>
    <row r="1403" spans="1:13" x14ac:dyDescent="0.25">
      <c r="A1403" s="191">
        <v>3077</v>
      </c>
      <c r="B1403" s="89" t="s">
        <v>1749</v>
      </c>
      <c r="C1403" s="89" t="s">
        <v>1734</v>
      </c>
      <c r="D1403" s="89" t="s">
        <v>1559</v>
      </c>
      <c r="E1403" s="89" t="s">
        <v>336</v>
      </c>
      <c r="F1403" s="89">
        <v>8</v>
      </c>
      <c r="G1403" s="127">
        <v>1</v>
      </c>
      <c r="H1403" s="127">
        <v>0</v>
      </c>
      <c r="I1403" s="127"/>
      <c r="J1403" s="191">
        <v>3077</v>
      </c>
      <c r="K1403" s="89"/>
      <c r="L1403" s="89"/>
      <c r="M1403" s="89"/>
    </row>
    <row r="1404" spans="1:13" x14ac:dyDescent="0.25">
      <c r="A1404" s="191">
        <v>3079</v>
      </c>
      <c r="B1404" s="89" t="s">
        <v>1750</v>
      </c>
      <c r="C1404" s="89" t="s">
        <v>1734</v>
      </c>
      <c r="D1404" s="89" t="s">
        <v>1559</v>
      </c>
      <c r="E1404" s="89" t="s">
        <v>336</v>
      </c>
      <c r="F1404" s="89">
        <v>55</v>
      </c>
      <c r="G1404" s="127">
        <v>0.97674418604651159</v>
      </c>
      <c r="H1404" s="127">
        <v>0</v>
      </c>
      <c r="I1404" s="127"/>
      <c r="J1404" s="191">
        <v>3079</v>
      </c>
      <c r="K1404" s="89"/>
      <c r="L1404" s="89"/>
      <c r="M1404" s="89"/>
    </row>
    <row r="1405" spans="1:13" x14ac:dyDescent="0.25">
      <c r="A1405" s="191">
        <v>3081</v>
      </c>
      <c r="B1405" s="89" t="s">
        <v>1751</v>
      </c>
      <c r="C1405" s="89" t="s">
        <v>1734</v>
      </c>
      <c r="D1405" s="89" t="s">
        <v>1559</v>
      </c>
      <c r="E1405" s="89" t="s">
        <v>336</v>
      </c>
      <c r="F1405" s="89">
        <v>112</v>
      </c>
      <c r="G1405" s="127">
        <v>0.94047619047619047</v>
      </c>
      <c r="H1405" s="127">
        <v>0</v>
      </c>
      <c r="I1405" s="127"/>
      <c r="J1405" s="191">
        <v>3081</v>
      </c>
      <c r="K1405" s="89"/>
      <c r="L1405" s="89"/>
      <c r="M1405" s="89"/>
    </row>
    <row r="1406" spans="1:13" x14ac:dyDescent="0.25">
      <c r="A1406" s="191">
        <v>3082</v>
      </c>
      <c r="B1406" s="89" t="s">
        <v>1752</v>
      </c>
      <c r="C1406" s="89" t="s">
        <v>1734</v>
      </c>
      <c r="D1406" s="89" t="s">
        <v>1559</v>
      </c>
      <c r="E1406" s="89" t="s">
        <v>336</v>
      </c>
      <c r="F1406" s="89">
        <v>10</v>
      </c>
      <c r="G1406" s="127">
        <v>1</v>
      </c>
      <c r="H1406" s="127">
        <v>0</v>
      </c>
      <c r="I1406" s="127"/>
      <c r="J1406" s="191">
        <v>3082</v>
      </c>
      <c r="K1406" s="89"/>
      <c r="L1406" s="89"/>
      <c r="M1406" s="89"/>
    </row>
    <row r="1407" spans="1:13" x14ac:dyDescent="0.25">
      <c r="A1407" s="191">
        <v>3084</v>
      </c>
      <c r="B1407" s="89" t="s">
        <v>1753</v>
      </c>
      <c r="C1407" s="89" t="s">
        <v>1734</v>
      </c>
      <c r="D1407" s="89" t="s">
        <v>1559</v>
      </c>
      <c r="E1407" s="89" t="s">
        <v>336</v>
      </c>
      <c r="F1407" s="89">
        <v>11</v>
      </c>
      <c r="G1407" s="127">
        <v>1</v>
      </c>
      <c r="H1407" s="127">
        <v>0</v>
      </c>
      <c r="I1407" s="127"/>
      <c r="J1407" s="191">
        <v>3084</v>
      </c>
      <c r="K1407" s="89"/>
      <c r="L1407" s="89"/>
      <c r="M1407" s="89"/>
    </row>
    <row r="1408" spans="1:13" x14ac:dyDescent="0.25">
      <c r="A1408" s="191">
        <v>3085</v>
      </c>
      <c r="B1408" s="89" t="s">
        <v>1754</v>
      </c>
      <c r="C1408" s="89" t="s">
        <v>1734</v>
      </c>
      <c r="D1408" s="89" t="s">
        <v>1559</v>
      </c>
      <c r="E1408" s="89" t="s">
        <v>336</v>
      </c>
      <c r="F1408" s="89">
        <v>77</v>
      </c>
      <c r="G1408" s="127">
        <v>0.91891891891891897</v>
      </c>
      <c r="H1408" s="127">
        <v>0</v>
      </c>
      <c r="I1408" s="127"/>
      <c r="J1408" s="191">
        <v>3085</v>
      </c>
      <c r="K1408" s="89"/>
      <c r="L1408" s="89"/>
      <c r="M1408" s="89"/>
    </row>
    <row r="1409" spans="1:13" x14ac:dyDescent="0.25">
      <c r="A1409" s="191">
        <v>3086</v>
      </c>
      <c r="B1409" s="89" t="s">
        <v>1755</v>
      </c>
      <c r="C1409" s="89" t="s">
        <v>1734</v>
      </c>
      <c r="D1409" s="89" t="s">
        <v>1559</v>
      </c>
      <c r="E1409" s="89" t="s">
        <v>336</v>
      </c>
      <c r="F1409" s="89">
        <v>164</v>
      </c>
      <c r="G1409" s="127">
        <v>0.984375</v>
      </c>
      <c r="H1409" s="127">
        <v>0</v>
      </c>
      <c r="I1409" s="127"/>
      <c r="J1409" s="191">
        <v>3086</v>
      </c>
      <c r="K1409" s="89"/>
      <c r="L1409" s="89"/>
      <c r="M1409" s="89"/>
    </row>
    <row r="1410" spans="1:13" x14ac:dyDescent="0.25">
      <c r="A1410" s="191">
        <v>3088</v>
      </c>
      <c r="B1410" s="89" t="s">
        <v>1756</v>
      </c>
      <c r="C1410" s="89" t="s">
        <v>1734</v>
      </c>
      <c r="D1410" s="89" t="s">
        <v>1559</v>
      </c>
      <c r="E1410" s="89" t="s">
        <v>336</v>
      </c>
      <c r="F1410" s="89">
        <v>4</v>
      </c>
      <c r="G1410" s="127">
        <v>1</v>
      </c>
      <c r="H1410" s="127">
        <v>0</v>
      </c>
      <c r="I1410" s="127"/>
      <c r="J1410" s="191">
        <v>3088</v>
      </c>
      <c r="K1410" s="89"/>
      <c r="L1410" s="89"/>
      <c r="M1410" s="89"/>
    </row>
    <row r="1411" spans="1:13" x14ac:dyDescent="0.25">
      <c r="A1411" s="191">
        <v>3090</v>
      </c>
      <c r="B1411" s="89" t="s">
        <v>1757</v>
      </c>
      <c r="C1411" s="89" t="s">
        <v>1734</v>
      </c>
      <c r="D1411" s="89" t="s">
        <v>1559</v>
      </c>
      <c r="E1411" s="89" t="s">
        <v>336</v>
      </c>
      <c r="F1411" s="89">
        <v>112</v>
      </c>
      <c r="G1411" s="127">
        <v>0.9285714285714286</v>
      </c>
      <c r="H1411" s="127">
        <v>0</v>
      </c>
      <c r="I1411" s="127"/>
      <c r="J1411" s="191">
        <v>3090</v>
      </c>
      <c r="K1411" s="89"/>
      <c r="L1411" s="89"/>
      <c r="M1411" s="89"/>
    </row>
    <row r="1412" spans="1:13" x14ac:dyDescent="0.25">
      <c r="A1412" s="191">
        <v>3092</v>
      </c>
      <c r="B1412" s="89" t="s">
        <v>940</v>
      </c>
      <c r="C1412" s="89" t="s">
        <v>1734</v>
      </c>
      <c r="D1412" s="89" t="s">
        <v>1559</v>
      </c>
      <c r="E1412" s="89" t="s">
        <v>336</v>
      </c>
      <c r="F1412" s="89">
        <v>2</v>
      </c>
      <c r="G1412" s="127">
        <v>1</v>
      </c>
      <c r="H1412" s="127">
        <v>0</v>
      </c>
      <c r="I1412" s="127"/>
      <c r="J1412" s="191">
        <v>3092</v>
      </c>
      <c r="K1412" s="89"/>
      <c r="L1412" s="89"/>
      <c r="M1412" s="89"/>
    </row>
    <row r="1413" spans="1:13" x14ac:dyDescent="0.25">
      <c r="A1413" s="191">
        <v>3093</v>
      </c>
      <c r="B1413" s="89" t="s">
        <v>1758</v>
      </c>
      <c r="C1413" s="89" t="s">
        <v>1734</v>
      </c>
      <c r="D1413" s="89" t="s">
        <v>1559</v>
      </c>
      <c r="E1413" s="89" t="s">
        <v>336</v>
      </c>
      <c r="F1413" s="89">
        <v>11</v>
      </c>
      <c r="G1413" s="127">
        <v>1</v>
      </c>
      <c r="H1413" s="127">
        <v>0</v>
      </c>
      <c r="I1413" s="127"/>
      <c r="J1413" s="191">
        <v>3093</v>
      </c>
      <c r="K1413" s="89"/>
      <c r="L1413" s="89"/>
      <c r="M1413" s="89"/>
    </row>
    <row r="1414" spans="1:13" x14ac:dyDescent="0.25">
      <c r="A1414" s="191">
        <v>3096</v>
      </c>
      <c r="B1414" s="89" t="s">
        <v>1667</v>
      </c>
      <c r="C1414" s="89" t="s">
        <v>1734</v>
      </c>
      <c r="D1414" s="89" t="s">
        <v>1559</v>
      </c>
      <c r="E1414" s="89" t="s">
        <v>336</v>
      </c>
      <c r="F1414" s="89">
        <v>129</v>
      </c>
      <c r="G1414" s="127">
        <v>0.9327731092436975</v>
      </c>
      <c r="H1414" s="127">
        <v>0</v>
      </c>
      <c r="I1414" s="127"/>
      <c r="J1414" s="191">
        <v>3096</v>
      </c>
      <c r="K1414" s="89"/>
      <c r="L1414" s="89"/>
      <c r="M1414" s="89"/>
    </row>
    <row r="1415" spans="1:13" x14ac:dyDescent="0.25">
      <c r="A1415" s="191">
        <v>3104</v>
      </c>
      <c r="B1415" s="89" t="s">
        <v>1759</v>
      </c>
      <c r="C1415" s="89" t="s">
        <v>1734</v>
      </c>
      <c r="D1415" s="89" t="s">
        <v>1559</v>
      </c>
      <c r="E1415" s="89" t="s">
        <v>336</v>
      </c>
      <c r="F1415" s="89">
        <v>24</v>
      </c>
      <c r="G1415" s="127">
        <v>1</v>
      </c>
      <c r="H1415" s="127">
        <v>0</v>
      </c>
      <c r="I1415" s="127"/>
      <c r="J1415" s="191">
        <v>3104</v>
      </c>
      <c r="K1415" s="89"/>
      <c r="L1415" s="89"/>
      <c r="M1415" s="89"/>
    </row>
    <row r="1416" spans="1:13" x14ac:dyDescent="0.25">
      <c r="A1416" s="191">
        <v>3106</v>
      </c>
      <c r="B1416" s="89" t="s">
        <v>1760</v>
      </c>
      <c r="C1416" s="89" t="s">
        <v>1734</v>
      </c>
      <c r="D1416" s="89" t="s">
        <v>1559</v>
      </c>
      <c r="E1416" s="89" t="s">
        <v>336</v>
      </c>
      <c r="F1416" s="89">
        <v>73</v>
      </c>
      <c r="G1416" s="127">
        <v>0.96226415094339623</v>
      </c>
      <c r="H1416" s="127">
        <v>0</v>
      </c>
      <c r="I1416" s="127"/>
      <c r="J1416" s="191">
        <v>3106</v>
      </c>
      <c r="K1416" s="89"/>
      <c r="L1416" s="89"/>
      <c r="M1416" s="89"/>
    </row>
    <row r="1417" spans="1:13" x14ac:dyDescent="0.25">
      <c r="A1417" s="191">
        <v>3107</v>
      </c>
      <c r="B1417" s="89" t="s">
        <v>1761</v>
      </c>
      <c r="C1417" s="89" t="s">
        <v>1734</v>
      </c>
      <c r="D1417" s="89" t="s">
        <v>1559</v>
      </c>
      <c r="E1417" s="89" t="s">
        <v>336</v>
      </c>
      <c r="F1417" s="89">
        <v>85</v>
      </c>
      <c r="G1417" s="127">
        <v>0.9538461538461539</v>
      </c>
      <c r="H1417" s="127">
        <v>0</v>
      </c>
      <c r="I1417" s="127"/>
      <c r="J1417" s="191">
        <v>3107</v>
      </c>
      <c r="K1417" s="89"/>
      <c r="L1417" s="89"/>
      <c r="M1417" s="89"/>
    </row>
    <row r="1418" spans="1:13" x14ac:dyDescent="0.25">
      <c r="A1418" s="191">
        <v>3110</v>
      </c>
      <c r="B1418" s="89" t="s">
        <v>1762</v>
      </c>
      <c r="C1418" s="89" t="s">
        <v>1763</v>
      </c>
      <c r="D1418" s="89" t="s">
        <v>1559</v>
      </c>
      <c r="E1418" s="89" t="s">
        <v>336</v>
      </c>
      <c r="F1418" s="89">
        <v>547</v>
      </c>
      <c r="G1418" s="127">
        <v>0.9689119170984456</v>
      </c>
      <c r="H1418" s="127">
        <v>0</v>
      </c>
      <c r="I1418" s="127"/>
      <c r="J1418" s="191">
        <v>3110</v>
      </c>
      <c r="K1418" s="89"/>
      <c r="L1418" s="89"/>
      <c r="M1418" s="89"/>
    </row>
    <row r="1419" spans="1:13" x14ac:dyDescent="0.25">
      <c r="A1419" s="191">
        <v>3111</v>
      </c>
      <c r="B1419" s="89" t="s">
        <v>1764</v>
      </c>
      <c r="C1419" s="89" t="s">
        <v>1673</v>
      </c>
      <c r="D1419" s="89" t="s">
        <v>1559</v>
      </c>
      <c r="E1419" s="89" t="s">
        <v>336</v>
      </c>
      <c r="F1419" s="89">
        <v>541</v>
      </c>
      <c r="G1419" s="127">
        <v>0.82302771855010659</v>
      </c>
      <c r="H1419" s="127">
        <v>0</v>
      </c>
      <c r="I1419" s="127"/>
      <c r="J1419" s="191">
        <v>3111</v>
      </c>
      <c r="K1419" s="89"/>
      <c r="L1419" s="89"/>
      <c r="M1419" s="89"/>
    </row>
    <row r="1420" spans="1:13" x14ac:dyDescent="0.25">
      <c r="A1420" s="191">
        <v>3112</v>
      </c>
      <c r="B1420" s="89" t="s">
        <v>1765</v>
      </c>
      <c r="C1420" s="89" t="s">
        <v>1763</v>
      </c>
      <c r="D1420" s="89" t="s">
        <v>1559</v>
      </c>
      <c r="E1420" s="89" t="s">
        <v>336</v>
      </c>
      <c r="F1420" s="89">
        <v>147</v>
      </c>
      <c r="G1420" s="127">
        <v>0.96825396825396826</v>
      </c>
      <c r="H1420" s="127">
        <v>0</v>
      </c>
      <c r="I1420" s="127"/>
      <c r="J1420" s="191">
        <v>3112</v>
      </c>
      <c r="K1420" s="89"/>
      <c r="L1420" s="89"/>
      <c r="M1420" s="89"/>
    </row>
    <row r="1421" spans="1:13" x14ac:dyDescent="0.25">
      <c r="A1421" s="191">
        <v>3113</v>
      </c>
      <c r="B1421" s="89" t="s">
        <v>1766</v>
      </c>
      <c r="C1421" s="89" t="s">
        <v>1763</v>
      </c>
      <c r="D1421" s="89" t="s">
        <v>1559</v>
      </c>
      <c r="E1421" s="89" t="s">
        <v>336</v>
      </c>
      <c r="F1421" s="89">
        <v>249</v>
      </c>
      <c r="G1421" s="127">
        <v>0.97641509433962259</v>
      </c>
      <c r="H1421" s="127">
        <v>0</v>
      </c>
      <c r="I1421" s="127"/>
      <c r="J1421" s="191">
        <v>3113</v>
      </c>
      <c r="K1421" s="89"/>
      <c r="L1421" s="89"/>
      <c r="M1421" s="89"/>
    </row>
    <row r="1422" spans="1:13" x14ac:dyDescent="0.25">
      <c r="A1422" s="191">
        <v>3114</v>
      </c>
      <c r="B1422" s="89" t="s">
        <v>1767</v>
      </c>
      <c r="C1422" s="89" t="s">
        <v>1763</v>
      </c>
      <c r="D1422" s="89" t="s">
        <v>1559</v>
      </c>
      <c r="E1422" s="89" t="s">
        <v>336</v>
      </c>
      <c r="F1422" s="89">
        <v>258</v>
      </c>
      <c r="G1422" s="127">
        <v>0.94713656387665202</v>
      </c>
      <c r="H1422" s="127">
        <v>0</v>
      </c>
      <c r="I1422" s="127"/>
      <c r="J1422" s="191">
        <v>3114</v>
      </c>
      <c r="K1422" s="89"/>
      <c r="L1422" s="89"/>
      <c r="M1422" s="89"/>
    </row>
    <row r="1423" spans="1:13" x14ac:dyDescent="0.25">
      <c r="A1423" s="191">
        <v>3115</v>
      </c>
      <c r="B1423" s="89" t="s">
        <v>1768</v>
      </c>
      <c r="C1423" s="89" t="s">
        <v>1763</v>
      </c>
      <c r="D1423" s="89" t="s">
        <v>1559</v>
      </c>
      <c r="E1423" s="89" t="s">
        <v>336</v>
      </c>
      <c r="F1423" s="89">
        <v>143</v>
      </c>
      <c r="G1423" s="127">
        <v>0.87931034482758619</v>
      </c>
      <c r="H1423" s="127">
        <v>0</v>
      </c>
      <c r="I1423" s="127"/>
      <c r="J1423" s="191">
        <v>3115</v>
      </c>
      <c r="K1423" s="89"/>
      <c r="L1423" s="89"/>
      <c r="M1423" s="89"/>
    </row>
    <row r="1424" spans="1:13" x14ac:dyDescent="0.25">
      <c r="A1424" s="191">
        <v>3117</v>
      </c>
      <c r="B1424" s="89" t="s">
        <v>1769</v>
      </c>
      <c r="C1424" s="89" t="s">
        <v>1763</v>
      </c>
      <c r="D1424" s="89" t="s">
        <v>1559</v>
      </c>
      <c r="E1424" s="89" t="s">
        <v>336</v>
      </c>
      <c r="F1424" s="89">
        <v>209</v>
      </c>
      <c r="G1424" s="127">
        <v>0.90303030303030307</v>
      </c>
      <c r="H1424" s="127">
        <v>0</v>
      </c>
      <c r="I1424" s="127"/>
      <c r="J1424" s="191">
        <v>3117</v>
      </c>
      <c r="K1424" s="89"/>
      <c r="L1424" s="89"/>
      <c r="M1424" s="89"/>
    </row>
    <row r="1425" spans="1:13" x14ac:dyDescent="0.25">
      <c r="A1425" s="191">
        <v>3118</v>
      </c>
      <c r="B1425" s="89" t="s">
        <v>1770</v>
      </c>
      <c r="C1425" s="89" t="s">
        <v>1763</v>
      </c>
      <c r="D1425" s="89" t="s">
        <v>1559</v>
      </c>
      <c r="E1425" s="89" t="s">
        <v>336</v>
      </c>
      <c r="F1425" s="89">
        <v>107</v>
      </c>
      <c r="G1425" s="127">
        <v>0.978494623655914</v>
      </c>
      <c r="H1425" s="127">
        <v>0</v>
      </c>
      <c r="I1425" s="127"/>
      <c r="J1425" s="191">
        <v>3118</v>
      </c>
      <c r="K1425" s="89"/>
      <c r="L1425" s="89"/>
      <c r="M1425" s="89"/>
    </row>
    <row r="1426" spans="1:13" x14ac:dyDescent="0.25">
      <c r="A1426" s="191">
        <v>3121</v>
      </c>
      <c r="B1426" s="89" t="s">
        <v>1771</v>
      </c>
      <c r="C1426" s="89" t="s">
        <v>1763</v>
      </c>
      <c r="D1426" s="89" t="s">
        <v>1559</v>
      </c>
      <c r="E1426" s="89" t="s">
        <v>336</v>
      </c>
      <c r="F1426" s="89">
        <v>11</v>
      </c>
      <c r="G1426" s="127">
        <v>1</v>
      </c>
      <c r="H1426" s="127">
        <v>0</v>
      </c>
      <c r="I1426" s="127"/>
      <c r="J1426" s="191">
        <v>3121</v>
      </c>
      <c r="K1426" s="89"/>
      <c r="L1426" s="89"/>
      <c r="M1426" s="89"/>
    </row>
    <row r="1427" spans="1:13" x14ac:dyDescent="0.25">
      <c r="A1427" s="191">
        <v>3122</v>
      </c>
      <c r="B1427" s="89" t="s">
        <v>1772</v>
      </c>
      <c r="C1427" s="89" t="s">
        <v>1763</v>
      </c>
      <c r="D1427" s="89" t="s">
        <v>1559</v>
      </c>
      <c r="E1427" s="89" t="s">
        <v>336</v>
      </c>
      <c r="F1427" s="89">
        <v>102</v>
      </c>
      <c r="G1427" s="127">
        <v>1</v>
      </c>
      <c r="H1427" s="127">
        <v>0</v>
      </c>
      <c r="I1427" s="127"/>
      <c r="J1427" s="191">
        <v>3122</v>
      </c>
      <c r="K1427" s="89"/>
      <c r="L1427" s="89"/>
      <c r="M1427" s="89"/>
    </row>
    <row r="1428" spans="1:13" x14ac:dyDescent="0.25">
      <c r="A1428" s="191">
        <v>3123</v>
      </c>
      <c r="B1428" s="89" t="s">
        <v>1773</v>
      </c>
      <c r="C1428" s="89" t="s">
        <v>1763</v>
      </c>
      <c r="D1428" s="89" t="s">
        <v>1559</v>
      </c>
      <c r="E1428" s="89" t="s">
        <v>336</v>
      </c>
      <c r="F1428" s="89">
        <v>11</v>
      </c>
      <c r="G1428" s="127">
        <v>0.9</v>
      </c>
      <c r="H1428" s="127">
        <v>0</v>
      </c>
      <c r="I1428" s="127"/>
      <c r="J1428" s="191">
        <v>3123</v>
      </c>
      <c r="K1428" s="89"/>
      <c r="L1428" s="89"/>
      <c r="M1428" s="89"/>
    </row>
    <row r="1429" spans="1:13" x14ac:dyDescent="0.25">
      <c r="A1429" s="191">
        <v>3124</v>
      </c>
      <c r="B1429" s="89" t="s">
        <v>1774</v>
      </c>
      <c r="C1429" s="89" t="s">
        <v>1763</v>
      </c>
      <c r="D1429" s="89" t="s">
        <v>1559</v>
      </c>
      <c r="E1429" s="89" t="s">
        <v>336</v>
      </c>
      <c r="F1429" s="89">
        <v>19</v>
      </c>
      <c r="G1429" s="127">
        <v>0.9375</v>
      </c>
      <c r="H1429" s="127">
        <v>0</v>
      </c>
      <c r="I1429" s="127"/>
      <c r="J1429" s="191">
        <v>3124</v>
      </c>
      <c r="K1429" s="89"/>
      <c r="L1429" s="89"/>
      <c r="M1429" s="89"/>
    </row>
    <row r="1430" spans="1:13" x14ac:dyDescent="0.25">
      <c r="A1430" s="191">
        <v>3125</v>
      </c>
      <c r="B1430" s="89" t="s">
        <v>1775</v>
      </c>
      <c r="C1430" s="89" t="s">
        <v>1763</v>
      </c>
      <c r="D1430" s="89" t="s">
        <v>1559</v>
      </c>
      <c r="E1430" s="89" t="s">
        <v>336</v>
      </c>
      <c r="F1430" s="89">
        <v>8</v>
      </c>
      <c r="G1430" s="127">
        <v>1</v>
      </c>
      <c r="H1430" s="127">
        <v>0</v>
      </c>
      <c r="I1430" s="127"/>
      <c r="J1430" s="191">
        <v>3125</v>
      </c>
      <c r="K1430" s="89"/>
      <c r="L1430" s="89"/>
      <c r="M1430" s="89"/>
    </row>
    <row r="1431" spans="1:13" x14ac:dyDescent="0.25">
      <c r="A1431" s="191">
        <v>3127</v>
      </c>
      <c r="B1431" s="89" t="s">
        <v>1776</v>
      </c>
      <c r="C1431" s="89" t="s">
        <v>1763</v>
      </c>
      <c r="D1431" s="89" t="s">
        <v>1559</v>
      </c>
      <c r="E1431" s="89" t="s">
        <v>630</v>
      </c>
      <c r="F1431" s="89">
        <v>376</v>
      </c>
      <c r="G1431" s="127">
        <v>0</v>
      </c>
      <c r="H1431" s="127">
        <v>0.8863049095607235</v>
      </c>
      <c r="I1431" s="127"/>
      <c r="J1431" s="191">
        <v>3127</v>
      </c>
      <c r="K1431" s="89"/>
      <c r="L1431" s="89"/>
      <c r="M1431" s="89"/>
    </row>
    <row r="1432" spans="1:13" x14ac:dyDescent="0.25">
      <c r="A1432" s="191">
        <v>3128</v>
      </c>
      <c r="B1432" s="89" t="s">
        <v>1777</v>
      </c>
      <c r="C1432" s="89" t="s">
        <v>1778</v>
      </c>
      <c r="D1432" s="89" t="s">
        <v>1559</v>
      </c>
      <c r="E1432" s="89" t="s">
        <v>336</v>
      </c>
      <c r="F1432" s="89">
        <v>557</v>
      </c>
      <c r="G1432" s="127">
        <v>0.875</v>
      </c>
      <c r="H1432" s="127">
        <v>0</v>
      </c>
      <c r="I1432" s="127"/>
      <c r="J1432" s="191">
        <v>3128</v>
      </c>
      <c r="K1432" s="89"/>
      <c r="L1432" s="89"/>
      <c r="M1432" s="89"/>
    </row>
    <row r="1433" spans="1:13" x14ac:dyDescent="0.25">
      <c r="A1433" s="191">
        <v>3130</v>
      </c>
      <c r="B1433" s="89" t="s">
        <v>1779</v>
      </c>
      <c r="C1433" s="89" t="s">
        <v>1778</v>
      </c>
      <c r="D1433" s="89" t="s">
        <v>1559</v>
      </c>
      <c r="E1433" s="89" t="s">
        <v>336</v>
      </c>
      <c r="F1433" s="89">
        <v>110</v>
      </c>
      <c r="G1433" s="127">
        <v>0.9135802469135802</v>
      </c>
      <c r="H1433" s="127">
        <v>0</v>
      </c>
      <c r="I1433" s="127"/>
      <c r="J1433" s="191">
        <v>3130</v>
      </c>
      <c r="K1433" s="89"/>
      <c r="L1433" s="89"/>
      <c r="M1433" s="89"/>
    </row>
    <row r="1434" spans="1:13" x14ac:dyDescent="0.25">
      <c r="A1434" s="191">
        <v>3134</v>
      </c>
      <c r="B1434" s="89" t="s">
        <v>1780</v>
      </c>
      <c r="C1434" s="89" t="s">
        <v>1778</v>
      </c>
      <c r="D1434" s="89" t="s">
        <v>1559</v>
      </c>
      <c r="E1434" s="89" t="s">
        <v>336</v>
      </c>
      <c r="F1434" s="89">
        <v>22</v>
      </c>
      <c r="G1434" s="127">
        <v>1</v>
      </c>
      <c r="H1434" s="127">
        <v>0</v>
      </c>
      <c r="I1434" s="127"/>
      <c r="J1434" s="191">
        <v>3134</v>
      </c>
      <c r="K1434" s="89"/>
      <c r="L1434" s="89"/>
      <c r="M1434" s="89"/>
    </row>
    <row r="1435" spans="1:13" x14ac:dyDescent="0.25">
      <c r="A1435" s="191">
        <v>3138</v>
      </c>
      <c r="B1435" s="89" t="s">
        <v>1781</v>
      </c>
      <c r="C1435" s="89" t="s">
        <v>1782</v>
      </c>
      <c r="D1435" s="89" t="s">
        <v>1559</v>
      </c>
      <c r="E1435" s="89" t="s">
        <v>336</v>
      </c>
      <c r="F1435" s="89">
        <v>418</v>
      </c>
      <c r="G1435" s="127">
        <v>0.94326241134751776</v>
      </c>
      <c r="H1435" s="127">
        <v>0</v>
      </c>
      <c r="I1435" s="127"/>
      <c r="J1435" s="191">
        <v>3138</v>
      </c>
      <c r="K1435" s="89"/>
      <c r="L1435" s="89"/>
      <c r="M1435" s="89"/>
    </row>
    <row r="1436" spans="1:13" x14ac:dyDescent="0.25">
      <c r="A1436" s="191">
        <v>3139</v>
      </c>
      <c r="B1436" s="89" t="s">
        <v>1783</v>
      </c>
      <c r="C1436" s="89" t="s">
        <v>1782</v>
      </c>
      <c r="D1436" s="89" t="s">
        <v>1559</v>
      </c>
      <c r="E1436" s="89" t="s">
        <v>336</v>
      </c>
      <c r="F1436" s="89">
        <v>84</v>
      </c>
      <c r="G1436" s="127">
        <v>0.97333333333333338</v>
      </c>
      <c r="H1436" s="127">
        <v>0</v>
      </c>
      <c r="I1436" s="127"/>
      <c r="J1436" s="191">
        <v>3139</v>
      </c>
      <c r="K1436" s="89"/>
      <c r="L1436" s="89"/>
      <c r="M1436" s="89"/>
    </row>
    <row r="1437" spans="1:13" x14ac:dyDescent="0.25">
      <c r="A1437" s="191">
        <v>3140</v>
      </c>
      <c r="B1437" s="89" t="s">
        <v>1784</v>
      </c>
      <c r="C1437" s="89" t="s">
        <v>1782</v>
      </c>
      <c r="D1437" s="89" t="s">
        <v>1559</v>
      </c>
      <c r="E1437" s="89" t="s">
        <v>336</v>
      </c>
      <c r="F1437" s="89">
        <v>49</v>
      </c>
      <c r="G1437" s="127">
        <v>0.95454545454545459</v>
      </c>
      <c r="H1437" s="127">
        <v>0</v>
      </c>
      <c r="I1437" s="127"/>
      <c r="J1437" s="191">
        <v>3140</v>
      </c>
      <c r="K1437" s="89"/>
      <c r="L1437" s="89"/>
      <c r="M1437" s="89"/>
    </row>
    <row r="1438" spans="1:13" x14ac:dyDescent="0.25">
      <c r="A1438" s="191">
        <v>3143</v>
      </c>
      <c r="B1438" s="89" t="s">
        <v>1785</v>
      </c>
      <c r="C1438" s="89" t="s">
        <v>1782</v>
      </c>
      <c r="D1438" s="89" t="s">
        <v>1559</v>
      </c>
      <c r="E1438" s="89" t="s">
        <v>336</v>
      </c>
      <c r="F1438" s="89">
        <v>190</v>
      </c>
      <c r="G1438" s="127">
        <v>0.95348837209302328</v>
      </c>
      <c r="H1438" s="127">
        <v>0</v>
      </c>
      <c r="I1438" s="127"/>
      <c r="J1438" s="191">
        <v>3143</v>
      </c>
      <c r="K1438" s="89"/>
      <c r="L1438" s="89"/>
      <c r="M1438" s="89"/>
    </row>
    <row r="1439" spans="1:13" x14ac:dyDescent="0.25">
      <c r="A1439" s="191">
        <v>3146</v>
      </c>
      <c r="B1439" s="89" t="s">
        <v>1786</v>
      </c>
      <c r="C1439" s="89" t="s">
        <v>1782</v>
      </c>
      <c r="D1439" s="89" t="s">
        <v>1559</v>
      </c>
      <c r="E1439" s="89" t="s">
        <v>336</v>
      </c>
      <c r="F1439" s="89">
        <v>4</v>
      </c>
      <c r="G1439" s="127">
        <v>1</v>
      </c>
      <c r="H1439" s="127">
        <v>0</v>
      </c>
      <c r="I1439" s="127"/>
      <c r="J1439" s="191">
        <v>3146</v>
      </c>
      <c r="K1439" s="89"/>
      <c r="L1439" s="89"/>
      <c r="M1439" s="89"/>
    </row>
    <row r="1440" spans="1:13" x14ac:dyDescent="0.25">
      <c r="A1440" s="191">
        <v>3158</v>
      </c>
      <c r="B1440" s="89" t="s">
        <v>1787</v>
      </c>
      <c r="C1440" s="89" t="s">
        <v>1782</v>
      </c>
      <c r="D1440" s="89" t="s">
        <v>1559</v>
      </c>
      <c r="E1440" s="89" t="s">
        <v>336</v>
      </c>
      <c r="F1440" s="89">
        <v>15</v>
      </c>
      <c r="G1440" s="127">
        <v>1</v>
      </c>
      <c r="H1440" s="127">
        <v>0</v>
      </c>
      <c r="I1440" s="127"/>
      <c r="J1440" s="191">
        <v>3158</v>
      </c>
      <c r="K1440" s="89"/>
      <c r="L1440" s="89"/>
      <c r="M1440" s="89"/>
    </row>
    <row r="1441" spans="1:13" x14ac:dyDescent="0.25">
      <c r="A1441" s="191">
        <v>3159</v>
      </c>
      <c r="B1441" s="89" t="s">
        <v>1788</v>
      </c>
      <c r="C1441" s="89" t="s">
        <v>1782</v>
      </c>
      <c r="D1441" s="89" t="s">
        <v>1559</v>
      </c>
      <c r="E1441" s="89" t="s">
        <v>336</v>
      </c>
      <c r="F1441" s="89">
        <v>8</v>
      </c>
      <c r="G1441" s="127">
        <v>1</v>
      </c>
      <c r="H1441" s="127">
        <v>0</v>
      </c>
      <c r="I1441" s="127"/>
      <c r="J1441" s="191">
        <v>3159</v>
      </c>
      <c r="K1441" s="89"/>
      <c r="L1441" s="89"/>
      <c r="M1441" s="89"/>
    </row>
    <row r="1442" spans="1:13" x14ac:dyDescent="0.25">
      <c r="A1442" s="191">
        <v>3163</v>
      </c>
      <c r="B1442" s="89" t="s">
        <v>1789</v>
      </c>
      <c r="C1442" s="89" t="s">
        <v>1790</v>
      </c>
      <c r="D1442" s="89" t="s">
        <v>1559</v>
      </c>
      <c r="E1442" s="89" t="s">
        <v>630</v>
      </c>
      <c r="F1442" s="89">
        <v>689</v>
      </c>
      <c r="G1442" s="127">
        <v>0</v>
      </c>
      <c r="H1442" s="127">
        <v>0.94032023289665212</v>
      </c>
      <c r="I1442" s="127"/>
      <c r="J1442" s="191">
        <v>3163</v>
      </c>
      <c r="K1442" s="89"/>
      <c r="L1442" s="89"/>
      <c r="M1442" s="89"/>
    </row>
    <row r="1443" spans="1:13" x14ac:dyDescent="0.25">
      <c r="A1443" s="191">
        <v>3165</v>
      </c>
      <c r="B1443" s="89" t="s">
        <v>1791</v>
      </c>
      <c r="C1443" s="89" t="s">
        <v>1790</v>
      </c>
      <c r="D1443" s="89" t="s">
        <v>1559</v>
      </c>
      <c r="E1443" s="89" t="s">
        <v>336</v>
      </c>
      <c r="F1443" s="89">
        <v>608</v>
      </c>
      <c r="G1443" s="127">
        <v>0</v>
      </c>
      <c r="H1443" s="127">
        <v>0.92307692307692313</v>
      </c>
      <c r="I1443" s="127"/>
      <c r="J1443" s="191">
        <v>3165</v>
      </c>
      <c r="K1443" s="89"/>
      <c r="L1443" s="89"/>
      <c r="M1443" s="89"/>
    </row>
    <row r="1444" spans="1:13" x14ac:dyDescent="0.25">
      <c r="A1444" s="191">
        <v>3166</v>
      </c>
      <c r="B1444" s="89" t="s">
        <v>1792</v>
      </c>
      <c r="C1444" s="89" t="s">
        <v>1790</v>
      </c>
      <c r="D1444" s="89" t="s">
        <v>1559</v>
      </c>
      <c r="E1444" s="89" t="s">
        <v>336</v>
      </c>
      <c r="F1444" s="89">
        <v>557</v>
      </c>
      <c r="G1444" s="127">
        <v>0.93665158371040724</v>
      </c>
      <c r="H1444" s="127">
        <v>0</v>
      </c>
      <c r="I1444" s="127"/>
      <c r="J1444" s="191">
        <v>3166</v>
      </c>
      <c r="K1444" s="89"/>
      <c r="L1444" s="89"/>
      <c r="M1444" s="89"/>
    </row>
    <row r="1445" spans="1:13" x14ac:dyDescent="0.25">
      <c r="A1445" s="191">
        <v>3168</v>
      </c>
      <c r="B1445" s="89" t="s">
        <v>1793</v>
      </c>
      <c r="C1445" s="89" t="s">
        <v>1790</v>
      </c>
      <c r="D1445" s="89" t="s">
        <v>1559</v>
      </c>
      <c r="E1445" s="89" t="s">
        <v>336</v>
      </c>
      <c r="F1445" s="89">
        <v>255</v>
      </c>
      <c r="G1445" s="127">
        <v>0.9346733668341709</v>
      </c>
      <c r="H1445" s="127">
        <v>0</v>
      </c>
      <c r="I1445" s="127"/>
      <c r="J1445" s="191">
        <v>3168</v>
      </c>
      <c r="K1445" s="89"/>
      <c r="L1445" s="89"/>
      <c r="M1445" s="89"/>
    </row>
    <row r="1446" spans="1:13" x14ac:dyDescent="0.25">
      <c r="A1446" s="191">
        <v>3169</v>
      </c>
      <c r="B1446" s="89" t="s">
        <v>1794</v>
      </c>
      <c r="C1446" s="89" t="s">
        <v>1790</v>
      </c>
      <c r="D1446" s="89" t="s">
        <v>1559</v>
      </c>
      <c r="E1446" s="89" t="s">
        <v>336</v>
      </c>
      <c r="F1446" s="89">
        <v>682</v>
      </c>
      <c r="G1446" s="127">
        <v>0.93138686131386861</v>
      </c>
      <c r="H1446" s="127">
        <v>0</v>
      </c>
      <c r="I1446" s="127"/>
      <c r="J1446" s="191">
        <v>3169</v>
      </c>
      <c r="K1446" s="89"/>
      <c r="L1446" s="89"/>
      <c r="M1446" s="89"/>
    </row>
    <row r="1447" spans="1:13" x14ac:dyDescent="0.25">
      <c r="A1447" s="191">
        <v>3170</v>
      </c>
      <c r="B1447" s="89" t="s">
        <v>1795</v>
      </c>
      <c r="C1447" s="89" t="s">
        <v>1790</v>
      </c>
      <c r="D1447" s="89" t="s">
        <v>1559</v>
      </c>
      <c r="E1447" s="89" t="s">
        <v>336</v>
      </c>
      <c r="F1447" s="89">
        <v>92</v>
      </c>
      <c r="G1447" s="127">
        <v>0</v>
      </c>
      <c r="H1447" s="127">
        <v>0</v>
      </c>
      <c r="I1447" s="128">
        <v>0.88900979325353646</v>
      </c>
      <c r="J1447" s="191">
        <v>3170</v>
      </c>
      <c r="K1447" s="89"/>
      <c r="L1447" s="89"/>
      <c r="M1447" s="89"/>
    </row>
    <row r="1448" spans="1:13" x14ac:dyDescent="0.25">
      <c r="A1448" s="191">
        <v>3172</v>
      </c>
      <c r="B1448" s="89" t="s">
        <v>1796</v>
      </c>
      <c r="C1448" s="89" t="s">
        <v>1790</v>
      </c>
      <c r="D1448" s="89" t="s">
        <v>1559</v>
      </c>
      <c r="E1448" s="89" t="s">
        <v>336</v>
      </c>
      <c r="F1448" s="89">
        <v>541</v>
      </c>
      <c r="G1448" s="127">
        <v>0.95547945205479456</v>
      </c>
      <c r="H1448" s="127">
        <v>0</v>
      </c>
      <c r="I1448" s="127"/>
      <c r="J1448" s="191">
        <v>3172</v>
      </c>
      <c r="K1448" s="89"/>
      <c r="L1448" s="89"/>
      <c r="M1448" s="89"/>
    </row>
    <row r="1449" spans="1:13" x14ac:dyDescent="0.25">
      <c r="A1449" s="191">
        <v>3173</v>
      </c>
      <c r="B1449" s="89" t="s">
        <v>1797</v>
      </c>
      <c r="C1449" s="89" t="s">
        <v>1790</v>
      </c>
      <c r="D1449" s="89" t="s">
        <v>1559</v>
      </c>
      <c r="E1449" s="89" t="s">
        <v>336</v>
      </c>
      <c r="F1449" s="89">
        <v>716</v>
      </c>
      <c r="G1449" s="127">
        <v>0.95100222717149219</v>
      </c>
      <c r="H1449" s="127">
        <v>0</v>
      </c>
      <c r="I1449" s="127"/>
      <c r="J1449" s="191">
        <v>3173</v>
      </c>
      <c r="K1449" s="89"/>
      <c r="L1449" s="89"/>
      <c r="M1449" s="89"/>
    </row>
    <row r="1450" spans="1:13" x14ac:dyDescent="0.25">
      <c r="A1450" s="191">
        <v>3174</v>
      </c>
      <c r="B1450" s="89" t="s">
        <v>1798</v>
      </c>
      <c r="C1450" s="89" t="s">
        <v>1790</v>
      </c>
      <c r="D1450" s="89" t="s">
        <v>1559</v>
      </c>
      <c r="E1450" s="89" t="s">
        <v>336</v>
      </c>
      <c r="F1450" s="89">
        <v>122</v>
      </c>
      <c r="G1450" s="127">
        <v>0.93684210526315792</v>
      </c>
      <c r="H1450" s="127">
        <v>0</v>
      </c>
      <c r="I1450" s="127"/>
      <c r="J1450" s="191">
        <v>3174</v>
      </c>
      <c r="K1450" s="89"/>
      <c r="L1450" s="89"/>
      <c r="M1450" s="89"/>
    </row>
    <row r="1451" spans="1:13" x14ac:dyDescent="0.25">
      <c r="A1451" s="191">
        <v>3176</v>
      </c>
      <c r="B1451" s="89" t="s">
        <v>1799</v>
      </c>
      <c r="C1451" s="89" t="s">
        <v>1790</v>
      </c>
      <c r="D1451" s="89" t="s">
        <v>1559</v>
      </c>
      <c r="E1451" s="89" t="s">
        <v>336</v>
      </c>
      <c r="F1451" s="89">
        <v>40</v>
      </c>
      <c r="G1451" s="127">
        <v>0.8571428571428571</v>
      </c>
      <c r="H1451" s="127">
        <v>0</v>
      </c>
      <c r="I1451" s="127"/>
      <c r="J1451" s="191">
        <v>3176</v>
      </c>
      <c r="K1451" s="89"/>
      <c r="L1451" s="89"/>
      <c r="M1451" s="89"/>
    </row>
    <row r="1452" spans="1:13" x14ac:dyDescent="0.25">
      <c r="A1452" s="191">
        <v>3177</v>
      </c>
      <c r="B1452" s="89" t="s">
        <v>1800</v>
      </c>
      <c r="C1452" s="89" t="s">
        <v>1790</v>
      </c>
      <c r="D1452" s="89" t="s">
        <v>1559</v>
      </c>
      <c r="E1452" s="89" t="s">
        <v>336</v>
      </c>
      <c r="F1452" s="89">
        <v>20</v>
      </c>
      <c r="G1452" s="127">
        <v>1</v>
      </c>
      <c r="H1452" s="127">
        <v>0</v>
      </c>
      <c r="I1452" s="127"/>
      <c r="J1452" s="191">
        <v>3177</v>
      </c>
      <c r="K1452" s="89"/>
      <c r="L1452" s="89"/>
      <c r="M1452" s="89"/>
    </row>
    <row r="1453" spans="1:13" x14ac:dyDescent="0.25">
      <c r="A1453" s="191">
        <v>3179</v>
      </c>
      <c r="B1453" s="89" t="s">
        <v>1801</v>
      </c>
      <c r="C1453" s="89" t="s">
        <v>1790</v>
      </c>
      <c r="D1453" s="89" t="s">
        <v>1559</v>
      </c>
      <c r="E1453" s="89" t="s">
        <v>336</v>
      </c>
      <c r="F1453" s="89">
        <v>4</v>
      </c>
      <c r="G1453" s="127">
        <v>1</v>
      </c>
      <c r="H1453" s="127">
        <v>0</v>
      </c>
      <c r="I1453" s="127"/>
      <c r="J1453" s="191">
        <v>3179</v>
      </c>
      <c r="K1453" s="89"/>
      <c r="L1453" s="89"/>
      <c r="M1453" s="89"/>
    </row>
    <row r="1454" spans="1:13" x14ac:dyDescent="0.25">
      <c r="A1454" s="191">
        <v>3185</v>
      </c>
      <c r="B1454" s="89" t="s">
        <v>1802</v>
      </c>
      <c r="C1454" s="89" t="s">
        <v>1790</v>
      </c>
      <c r="D1454" s="89" t="s">
        <v>1559</v>
      </c>
      <c r="E1454" s="89" t="s">
        <v>336</v>
      </c>
      <c r="F1454" s="89">
        <v>222</v>
      </c>
      <c r="G1454" s="127">
        <v>0.97814207650273222</v>
      </c>
      <c r="H1454" s="127">
        <v>0</v>
      </c>
      <c r="I1454" s="127"/>
      <c r="J1454" s="191">
        <v>3185</v>
      </c>
      <c r="K1454" s="89"/>
      <c r="L1454" s="89"/>
      <c r="M1454" s="89"/>
    </row>
    <row r="1455" spans="1:13" x14ac:dyDescent="0.25">
      <c r="A1455" s="191">
        <v>3186</v>
      </c>
      <c r="B1455" s="89" t="s">
        <v>1803</v>
      </c>
      <c r="C1455" s="89" t="s">
        <v>1790</v>
      </c>
      <c r="D1455" s="89" t="s">
        <v>1559</v>
      </c>
      <c r="E1455" s="89" t="s">
        <v>336</v>
      </c>
      <c r="F1455" s="89">
        <v>6</v>
      </c>
      <c r="G1455" s="127">
        <v>0.8571428571428571</v>
      </c>
      <c r="H1455" s="127">
        <v>0</v>
      </c>
      <c r="I1455" s="127"/>
      <c r="J1455" s="191">
        <v>3186</v>
      </c>
      <c r="K1455" s="89"/>
      <c r="L1455" s="89"/>
      <c r="M1455" s="89"/>
    </row>
    <row r="1456" spans="1:13" x14ac:dyDescent="0.25">
      <c r="A1456" s="191">
        <v>3187</v>
      </c>
      <c r="B1456" s="89" t="s">
        <v>1804</v>
      </c>
      <c r="C1456" s="89" t="s">
        <v>1790</v>
      </c>
      <c r="D1456" s="89" t="s">
        <v>1559</v>
      </c>
      <c r="E1456" s="89" t="s">
        <v>336</v>
      </c>
      <c r="F1456" s="89">
        <v>5</v>
      </c>
      <c r="G1456" s="127">
        <v>1</v>
      </c>
      <c r="H1456" s="127">
        <v>0</v>
      </c>
      <c r="I1456" s="127"/>
      <c r="J1456" s="191">
        <v>3187</v>
      </c>
      <c r="K1456" s="89"/>
      <c r="L1456" s="89"/>
      <c r="M1456" s="89"/>
    </row>
    <row r="1457" spans="1:13" x14ac:dyDescent="0.25">
      <c r="A1457" s="191">
        <v>3189</v>
      </c>
      <c r="B1457" s="89" t="s">
        <v>1805</v>
      </c>
      <c r="C1457" s="89" t="s">
        <v>1790</v>
      </c>
      <c r="D1457" s="89" t="s">
        <v>1559</v>
      </c>
      <c r="E1457" s="89" t="s">
        <v>336</v>
      </c>
      <c r="F1457" s="89">
        <v>8</v>
      </c>
      <c r="G1457" s="127">
        <v>0.9</v>
      </c>
      <c r="H1457" s="127">
        <v>0</v>
      </c>
      <c r="I1457" s="127"/>
      <c r="J1457" s="191">
        <v>3189</v>
      </c>
      <c r="K1457" s="89"/>
      <c r="L1457" s="89"/>
      <c r="M1457" s="89"/>
    </row>
    <row r="1458" spans="1:13" x14ac:dyDescent="0.25">
      <c r="A1458" s="191">
        <v>3190</v>
      </c>
      <c r="B1458" s="89" t="s">
        <v>1806</v>
      </c>
      <c r="C1458" s="89" t="s">
        <v>1790</v>
      </c>
      <c r="D1458" s="89" t="s">
        <v>1559</v>
      </c>
      <c r="E1458" s="89" t="s">
        <v>336</v>
      </c>
      <c r="F1458" s="89">
        <v>2</v>
      </c>
      <c r="G1458" s="127">
        <v>1</v>
      </c>
      <c r="H1458" s="127">
        <v>0</v>
      </c>
      <c r="I1458" s="127"/>
      <c r="J1458" s="191">
        <v>3190</v>
      </c>
      <c r="K1458" s="89"/>
      <c r="L1458" s="89"/>
      <c r="M1458" s="89"/>
    </row>
    <row r="1459" spans="1:13" x14ac:dyDescent="0.25">
      <c r="A1459" s="191">
        <v>3191</v>
      </c>
      <c r="B1459" s="89" t="s">
        <v>1807</v>
      </c>
      <c r="C1459" s="89" t="s">
        <v>1790</v>
      </c>
      <c r="D1459" s="89" t="s">
        <v>1559</v>
      </c>
      <c r="E1459" s="89" t="s">
        <v>336</v>
      </c>
      <c r="F1459" s="89">
        <v>69</v>
      </c>
      <c r="G1459" s="127">
        <v>0.94444444444444442</v>
      </c>
      <c r="H1459" s="127">
        <v>0</v>
      </c>
      <c r="I1459" s="127"/>
      <c r="J1459" s="191">
        <v>3191</v>
      </c>
      <c r="K1459" s="89"/>
      <c r="L1459" s="89"/>
      <c r="M1459" s="89"/>
    </row>
    <row r="1460" spans="1:13" x14ac:dyDescent="0.25">
      <c r="A1460" s="191">
        <v>3198</v>
      </c>
      <c r="B1460" s="89" t="s">
        <v>1808</v>
      </c>
      <c r="C1460" s="89" t="s">
        <v>1790</v>
      </c>
      <c r="D1460" s="89" t="s">
        <v>1559</v>
      </c>
      <c r="E1460" s="89" t="s">
        <v>336</v>
      </c>
      <c r="F1460" s="89">
        <v>4</v>
      </c>
      <c r="G1460" s="127">
        <v>1</v>
      </c>
      <c r="H1460" s="127">
        <v>0</v>
      </c>
      <c r="I1460" s="127"/>
      <c r="J1460" s="191">
        <v>3198</v>
      </c>
      <c r="K1460" s="89"/>
      <c r="L1460" s="89"/>
      <c r="M1460" s="89"/>
    </row>
    <row r="1461" spans="1:13" x14ac:dyDescent="0.25">
      <c r="A1461" s="191">
        <v>3205</v>
      </c>
      <c r="B1461" s="89" t="s">
        <v>1809</v>
      </c>
      <c r="C1461" s="89" t="s">
        <v>1810</v>
      </c>
      <c r="D1461" s="89" t="s">
        <v>1559</v>
      </c>
      <c r="E1461" s="89" t="s">
        <v>336</v>
      </c>
      <c r="F1461" s="89">
        <v>313</v>
      </c>
      <c r="G1461" s="127">
        <v>0</v>
      </c>
      <c r="H1461" s="127">
        <v>0.92434210526315785</v>
      </c>
      <c r="I1461" s="127"/>
      <c r="J1461" s="191">
        <v>3205</v>
      </c>
      <c r="K1461" s="89"/>
      <c r="L1461" s="89"/>
      <c r="M1461" s="89"/>
    </row>
    <row r="1462" spans="1:13" x14ac:dyDescent="0.25">
      <c r="A1462" s="191">
        <v>3206</v>
      </c>
      <c r="B1462" s="89" t="s">
        <v>1811</v>
      </c>
      <c r="C1462" s="89" t="s">
        <v>1810</v>
      </c>
      <c r="D1462" s="89" t="s">
        <v>1559</v>
      </c>
      <c r="E1462" s="89" t="s">
        <v>336</v>
      </c>
      <c r="F1462" s="89">
        <v>67</v>
      </c>
      <c r="G1462" s="127">
        <v>0.92307692307692313</v>
      </c>
      <c r="H1462" s="127">
        <v>0</v>
      </c>
      <c r="I1462" s="127"/>
      <c r="J1462" s="191">
        <v>3206</v>
      </c>
      <c r="K1462" s="89"/>
      <c r="L1462" s="89"/>
      <c r="M1462" s="89"/>
    </row>
    <row r="1463" spans="1:13" x14ac:dyDescent="0.25">
      <c r="A1463" s="191">
        <v>3207</v>
      </c>
      <c r="B1463" s="89" t="s">
        <v>1812</v>
      </c>
      <c r="C1463" s="89" t="s">
        <v>1810</v>
      </c>
      <c r="D1463" s="89" t="s">
        <v>1559</v>
      </c>
      <c r="E1463" s="89" t="s">
        <v>336</v>
      </c>
      <c r="F1463" s="89">
        <v>414</v>
      </c>
      <c r="G1463" s="127">
        <v>0.84732824427480913</v>
      </c>
      <c r="H1463" s="127">
        <v>0</v>
      </c>
      <c r="I1463" s="127"/>
      <c r="J1463" s="191">
        <v>3207</v>
      </c>
      <c r="K1463" s="89"/>
      <c r="L1463" s="89"/>
      <c r="M1463" s="89"/>
    </row>
    <row r="1464" spans="1:13" x14ac:dyDescent="0.25">
      <c r="A1464" s="191">
        <v>3208</v>
      </c>
      <c r="B1464" s="89" t="s">
        <v>1813</v>
      </c>
      <c r="C1464" s="89" t="s">
        <v>1810</v>
      </c>
      <c r="D1464" s="89" t="s">
        <v>1559</v>
      </c>
      <c r="E1464" s="89" t="s">
        <v>336</v>
      </c>
      <c r="F1464" s="89">
        <v>7</v>
      </c>
      <c r="G1464" s="127">
        <v>0.875</v>
      </c>
      <c r="H1464" s="127">
        <v>0</v>
      </c>
      <c r="I1464" s="127"/>
      <c r="J1464" s="191">
        <v>3208</v>
      </c>
      <c r="K1464" s="89"/>
      <c r="L1464" s="89"/>
      <c r="M1464" s="89"/>
    </row>
    <row r="1465" spans="1:13" x14ac:dyDescent="0.25">
      <c r="A1465" s="191">
        <v>3209</v>
      </c>
      <c r="B1465" s="89" t="s">
        <v>1814</v>
      </c>
      <c r="C1465" s="89" t="s">
        <v>1810</v>
      </c>
      <c r="D1465" s="89" t="s">
        <v>1559</v>
      </c>
      <c r="E1465" s="89" t="s">
        <v>336</v>
      </c>
      <c r="F1465" s="89">
        <v>250</v>
      </c>
      <c r="G1465" s="127">
        <v>0.9349112426035503</v>
      </c>
      <c r="H1465" s="127">
        <v>0</v>
      </c>
      <c r="I1465" s="127"/>
      <c r="J1465" s="191">
        <v>3209</v>
      </c>
      <c r="K1465" s="89"/>
      <c r="L1465" s="89"/>
      <c r="M1465" s="89"/>
    </row>
    <row r="1466" spans="1:13" x14ac:dyDescent="0.25">
      <c r="A1466" s="191">
        <v>3212</v>
      </c>
      <c r="B1466" s="89" t="s">
        <v>1815</v>
      </c>
      <c r="C1466" s="89" t="s">
        <v>1810</v>
      </c>
      <c r="D1466" s="89" t="s">
        <v>1559</v>
      </c>
      <c r="E1466" s="89" t="s">
        <v>336</v>
      </c>
      <c r="F1466" s="89">
        <v>50</v>
      </c>
      <c r="G1466" s="127">
        <v>0.90625</v>
      </c>
      <c r="H1466" s="127">
        <v>0</v>
      </c>
      <c r="I1466" s="127"/>
      <c r="J1466" s="191">
        <v>3212</v>
      </c>
      <c r="K1466" s="89"/>
      <c r="L1466" s="89"/>
      <c r="M1466" s="89"/>
    </row>
    <row r="1467" spans="1:13" x14ac:dyDescent="0.25">
      <c r="A1467" s="191">
        <v>3213</v>
      </c>
      <c r="B1467" s="89" t="s">
        <v>1816</v>
      </c>
      <c r="C1467" s="89" t="s">
        <v>1810</v>
      </c>
      <c r="D1467" s="89" t="s">
        <v>1559</v>
      </c>
      <c r="E1467" s="89" t="s">
        <v>336</v>
      </c>
      <c r="F1467" s="89">
        <v>3</v>
      </c>
      <c r="G1467" s="127">
        <v>1</v>
      </c>
      <c r="H1467" s="127">
        <v>0</v>
      </c>
      <c r="I1467" s="127"/>
      <c r="J1467" s="191">
        <v>3213</v>
      </c>
      <c r="K1467" s="89"/>
      <c r="L1467" s="89"/>
      <c r="M1467" s="89"/>
    </row>
    <row r="1468" spans="1:13" x14ac:dyDescent="0.25">
      <c r="A1468" s="191">
        <v>3215</v>
      </c>
      <c r="B1468" s="89" t="s">
        <v>1817</v>
      </c>
      <c r="C1468" s="89" t="s">
        <v>1810</v>
      </c>
      <c r="D1468" s="89" t="s">
        <v>1559</v>
      </c>
      <c r="E1468" s="89" t="s">
        <v>336</v>
      </c>
      <c r="F1468" s="89">
        <v>2</v>
      </c>
      <c r="G1468" s="127">
        <v>1</v>
      </c>
      <c r="H1468" s="127">
        <v>0</v>
      </c>
      <c r="I1468" s="127"/>
      <c r="J1468" s="191">
        <v>3215</v>
      </c>
      <c r="K1468" s="89"/>
      <c r="L1468" s="89"/>
      <c r="M1468" s="89"/>
    </row>
    <row r="1469" spans="1:13" x14ac:dyDescent="0.25">
      <c r="A1469" s="191">
        <v>3216</v>
      </c>
      <c r="B1469" s="89" t="s">
        <v>1818</v>
      </c>
      <c r="C1469" s="89" t="s">
        <v>1810</v>
      </c>
      <c r="D1469" s="89" t="s">
        <v>1559</v>
      </c>
      <c r="E1469" s="89" t="s">
        <v>336</v>
      </c>
      <c r="F1469" s="89">
        <v>5</v>
      </c>
      <c r="G1469" s="127">
        <v>1</v>
      </c>
      <c r="H1469" s="127">
        <v>0</v>
      </c>
      <c r="I1469" s="127"/>
      <c r="J1469" s="191">
        <v>3216</v>
      </c>
      <c r="K1469" s="89"/>
      <c r="L1469" s="89"/>
      <c r="M1469" s="89"/>
    </row>
    <row r="1470" spans="1:13" x14ac:dyDescent="0.25">
      <c r="A1470" s="191">
        <v>3217</v>
      </c>
      <c r="B1470" s="89" t="s">
        <v>1819</v>
      </c>
      <c r="C1470" s="89" t="s">
        <v>1810</v>
      </c>
      <c r="D1470" s="89" t="s">
        <v>1559</v>
      </c>
      <c r="E1470" s="89" t="s">
        <v>336</v>
      </c>
      <c r="F1470" s="89">
        <v>20</v>
      </c>
      <c r="G1470" s="127">
        <v>0.95652173913043481</v>
      </c>
      <c r="H1470" s="127">
        <v>0</v>
      </c>
      <c r="I1470" s="127"/>
      <c r="J1470" s="191">
        <v>3217</v>
      </c>
      <c r="K1470" s="89"/>
      <c r="L1470" s="89"/>
      <c r="M1470" s="89"/>
    </row>
    <row r="1471" spans="1:13" x14ac:dyDescent="0.25">
      <c r="A1471" s="191">
        <v>3219</v>
      </c>
      <c r="B1471" s="89" t="s">
        <v>1820</v>
      </c>
      <c r="C1471" s="89" t="s">
        <v>1810</v>
      </c>
      <c r="D1471" s="89" t="s">
        <v>1559</v>
      </c>
      <c r="E1471" s="89" t="s">
        <v>336</v>
      </c>
      <c r="F1471" s="89">
        <v>7</v>
      </c>
      <c r="G1471" s="127">
        <v>0.8571428571428571</v>
      </c>
      <c r="H1471" s="127">
        <v>0</v>
      </c>
      <c r="I1471" s="127"/>
      <c r="J1471" s="191">
        <v>3219</v>
      </c>
      <c r="K1471" s="89"/>
      <c r="L1471" s="89"/>
      <c r="M1471" s="89"/>
    </row>
    <row r="1472" spans="1:13" x14ac:dyDescent="0.25">
      <c r="A1472" s="191">
        <v>3221</v>
      </c>
      <c r="B1472" s="89" t="s">
        <v>1821</v>
      </c>
      <c r="C1472" s="89" t="s">
        <v>1810</v>
      </c>
      <c r="D1472" s="89" t="s">
        <v>1559</v>
      </c>
      <c r="E1472" s="89" t="s">
        <v>336</v>
      </c>
      <c r="F1472" s="89">
        <v>8</v>
      </c>
      <c r="G1472" s="127">
        <v>1</v>
      </c>
      <c r="H1472" s="127">
        <v>0</v>
      </c>
      <c r="I1472" s="127"/>
      <c r="J1472" s="191">
        <v>3221</v>
      </c>
      <c r="K1472" s="89"/>
      <c r="L1472" s="89"/>
      <c r="M1472" s="89"/>
    </row>
    <row r="1473" spans="1:13" x14ac:dyDescent="0.25">
      <c r="A1473" s="191">
        <v>3222</v>
      </c>
      <c r="B1473" s="89" t="s">
        <v>1822</v>
      </c>
      <c r="C1473" s="89" t="s">
        <v>1810</v>
      </c>
      <c r="D1473" s="89" t="s">
        <v>1559</v>
      </c>
      <c r="E1473" s="89" t="s">
        <v>336</v>
      </c>
      <c r="F1473" s="89">
        <v>2</v>
      </c>
      <c r="G1473" s="127">
        <v>1</v>
      </c>
      <c r="H1473" s="127">
        <v>0</v>
      </c>
      <c r="I1473" s="127"/>
      <c r="J1473" s="191">
        <v>3222</v>
      </c>
      <c r="K1473" s="89"/>
      <c r="L1473" s="89"/>
      <c r="M1473" s="89"/>
    </row>
    <row r="1474" spans="1:13" x14ac:dyDescent="0.25">
      <c r="A1474" s="191">
        <v>3223</v>
      </c>
      <c r="B1474" s="89" t="s">
        <v>1823</v>
      </c>
      <c r="C1474" s="89" t="s">
        <v>1810</v>
      </c>
      <c r="D1474" s="89" t="s">
        <v>1559</v>
      </c>
      <c r="E1474" s="89" t="s">
        <v>336</v>
      </c>
      <c r="F1474" s="89">
        <v>6</v>
      </c>
      <c r="G1474" s="127">
        <v>1</v>
      </c>
      <c r="H1474" s="127">
        <v>0</v>
      </c>
      <c r="I1474" s="127"/>
      <c r="J1474" s="191">
        <v>3223</v>
      </c>
      <c r="K1474" s="89"/>
      <c r="L1474" s="89"/>
      <c r="M1474" s="89"/>
    </row>
    <row r="1475" spans="1:13" x14ac:dyDescent="0.25">
      <c r="A1475" s="191">
        <v>3225</v>
      </c>
      <c r="B1475" s="89" t="s">
        <v>1824</v>
      </c>
      <c r="C1475" s="89" t="s">
        <v>1810</v>
      </c>
      <c r="D1475" s="89" t="s">
        <v>1559</v>
      </c>
      <c r="E1475" s="89" t="s">
        <v>336</v>
      </c>
      <c r="F1475" s="89">
        <v>2</v>
      </c>
      <c r="G1475" s="127">
        <v>1</v>
      </c>
      <c r="H1475" s="127">
        <v>0</v>
      </c>
      <c r="I1475" s="127"/>
      <c r="J1475" s="191">
        <v>3225</v>
      </c>
      <c r="K1475" s="89"/>
      <c r="L1475" s="89"/>
      <c r="M1475" s="89"/>
    </row>
    <row r="1476" spans="1:13" x14ac:dyDescent="0.25">
      <c r="A1476" s="191">
        <v>3229</v>
      </c>
      <c r="B1476" s="89" t="s">
        <v>1825</v>
      </c>
      <c r="C1476" s="89" t="s">
        <v>1810</v>
      </c>
      <c r="D1476" s="89" t="s">
        <v>1559</v>
      </c>
      <c r="E1476" s="89" t="s">
        <v>336</v>
      </c>
      <c r="F1476" s="89">
        <v>2</v>
      </c>
      <c r="G1476" s="127">
        <v>1</v>
      </c>
      <c r="H1476" s="127">
        <v>0</v>
      </c>
      <c r="I1476" s="127"/>
      <c r="J1476" s="191">
        <v>3229</v>
      </c>
      <c r="K1476" s="89"/>
      <c r="L1476" s="89"/>
      <c r="M1476" s="89"/>
    </row>
    <row r="1477" spans="1:13" x14ac:dyDescent="0.25">
      <c r="A1477" s="191">
        <v>3230</v>
      </c>
      <c r="B1477" s="89" t="s">
        <v>1826</v>
      </c>
      <c r="C1477" s="89" t="s">
        <v>1810</v>
      </c>
      <c r="D1477" s="89" t="s">
        <v>1559</v>
      </c>
      <c r="E1477" s="89" t="s">
        <v>336</v>
      </c>
      <c r="F1477" s="89">
        <v>9</v>
      </c>
      <c r="G1477" s="127">
        <v>0.81818181818181823</v>
      </c>
      <c r="H1477" s="127">
        <v>0</v>
      </c>
      <c r="I1477" s="127"/>
      <c r="J1477" s="191">
        <v>3230</v>
      </c>
      <c r="K1477" s="89"/>
      <c r="L1477" s="89"/>
      <c r="M1477" s="89"/>
    </row>
    <row r="1478" spans="1:13" x14ac:dyDescent="0.25">
      <c r="A1478" s="191">
        <v>3233</v>
      </c>
      <c r="B1478" s="89" t="s">
        <v>1827</v>
      </c>
      <c r="C1478" s="89" t="s">
        <v>1810</v>
      </c>
      <c r="D1478" s="89" t="s">
        <v>1559</v>
      </c>
      <c r="E1478" s="89" t="s">
        <v>336</v>
      </c>
      <c r="F1478" s="89">
        <v>3</v>
      </c>
      <c r="G1478" s="127">
        <v>1</v>
      </c>
      <c r="H1478" s="127">
        <v>0</v>
      </c>
      <c r="I1478" s="127"/>
      <c r="J1478" s="191">
        <v>3233</v>
      </c>
      <c r="K1478" s="89"/>
      <c r="L1478" s="89"/>
      <c r="M1478" s="89"/>
    </row>
    <row r="1479" spans="1:13" x14ac:dyDescent="0.25">
      <c r="A1479" s="191">
        <v>3235</v>
      </c>
      <c r="B1479" s="89" t="s">
        <v>1828</v>
      </c>
      <c r="C1479" s="89" t="s">
        <v>1810</v>
      </c>
      <c r="D1479" s="89" t="s">
        <v>1559</v>
      </c>
      <c r="E1479" s="89" t="s">
        <v>336</v>
      </c>
      <c r="F1479" s="89">
        <v>6</v>
      </c>
      <c r="G1479" s="127">
        <v>0.875</v>
      </c>
      <c r="H1479" s="127">
        <v>0</v>
      </c>
      <c r="I1479" s="127"/>
      <c r="J1479" s="191">
        <v>3235</v>
      </c>
      <c r="K1479" s="89"/>
      <c r="L1479" s="89"/>
      <c r="M1479" s="89"/>
    </row>
    <row r="1480" spans="1:13" x14ac:dyDescent="0.25">
      <c r="A1480" s="191">
        <v>3236</v>
      </c>
      <c r="B1480" s="89" t="s">
        <v>1829</v>
      </c>
      <c r="C1480" s="89" t="s">
        <v>1810</v>
      </c>
      <c r="D1480" s="89" t="s">
        <v>1559</v>
      </c>
      <c r="E1480" s="89" t="s">
        <v>336</v>
      </c>
      <c r="F1480" s="89">
        <v>2</v>
      </c>
      <c r="G1480" s="127">
        <v>1</v>
      </c>
      <c r="H1480" s="127">
        <v>0</v>
      </c>
      <c r="I1480" s="127"/>
      <c r="J1480" s="191">
        <v>3236</v>
      </c>
      <c r="K1480" s="89"/>
      <c r="L1480" s="89"/>
      <c r="M1480" s="89"/>
    </row>
    <row r="1481" spans="1:13" x14ac:dyDescent="0.25">
      <c r="A1481" s="191">
        <v>3238</v>
      </c>
      <c r="B1481" s="89" t="s">
        <v>1830</v>
      </c>
      <c r="C1481" s="89" t="s">
        <v>1810</v>
      </c>
      <c r="D1481" s="89" t="s">
        <v>1559</v>
      </c>
      <c r="E1481" s="89" t="s">
        <v>336</v>
      </c>
      <c r="F1481" s="89">
        <v>70</v>
      </c>
      <c r="G1481" s="127">
        <v>0.94117647058823528</v>
      </c>
      <c r="H1481" s="127">
        <v>0</v>
      </c>
      <c r="I1481" s="127"/>
      <c r="J1481" s="191">
        <v>3238</v>
      </c>
      <c r="K1481" s="89"/>
      <c r="L1481" s="89"/>
      <c r="M1481" s="89"/>
    </row>
    <row r="1482" spans="1:13" x14ac:dyDescent="0.25">
      <c r="A1482" s="191">
        <v>3240</v>
      </c>
      <c r="B1482" s="89" t="s">
        <v>1831</v>
      </c>
      <c r="C1482" s="89" t="s">
        <v>1810</v>
      </c>
      <c r="D1482" s="89" t="s">
        <v>1559</v>
      </c>
      <c r="E1482" s="89" t="s">
        <v>336</v>
      </c>
      <c r="F1482" s="89">
        <v>3</v>
      </c>
      <c r="G1482" s="127">
        <v>1</v>
      </c>
      <c r="H1482" s="127">
        <v>0</v>
      </c>
      <c r="I1482" s="127"/>
      <c r="J1482" s="191">
        <v>3240</v>
      </c>
      <c r="K1482" s="89"/>
      <c r="L1482" s="89"/>
      <c r="M1482" s="89"/>
    </row>
    <row r="1483" spans="1:13" x14ac:dyDescent="0.25">
      <c r="A1483" s="191">
        <v>3242</v>
      </c>
      <c r="B1483" s="89" t="s">
        <v>314</v>
      </c>
      <c r="C1483" s="89" t="s">
        <v>1810</v>
      </c>
      <c r="D1483" s="89" t="s">
        <v>1559</v>
      </c>
      <c r="E1483" s="89" t="s">
        <v>336</v>
      </c>
      <c r="F1483" s="89">
        <v>4</v>
      </c>
      <c r="G1483" s="127">
        <v>1</v>
      </c>
      <c r="H1483" s="127">
        <v>0</v>
      </c>
      <c r="I1483" s="127"/>
      <c r="J1483" s="191">
        <v>3242</v>
      </c>
      <c r="K1483" s="89"/>
      <c r="L1483" s="89"/>
      <c r="M1483" s="89"/>
    </row>
    <row r="1484" spans="1:13" x14ac:dyDescent="0.25">
      <c r="A1484" s="191">
        <v>3243</v>
      </c>
      <c r="B1484" s="89" t="s">
        <v>1832</v>
      </c>
      <c r="C1484" s="89" t="s">
        <v>1833</v>
      </c>
      <c r="D1484" s="89" t="s">
        <v>1559</v>
      </c>
      <c r="E1484" s="89" t="s">
        <v>336</v>
      </c>
      <c r="F1484" s="89">
        <v>75</v>
      </c>
      <c r="G1484" s="127">
        <v>0</v>
      </c>
      <c r="H1484" s="127">
        <v>0</v>
      </c>
      <c r="I1484" s="128">
        <v>0.85944115156646905</v>
      </c>
      <c r="J1484" s="191">
        <v>3243</v>
      </c>
      <c r="K1484" s="89"/>
      <c r="L1484" s="89"/>
      <c r="M1484" s="89"/>
    </row>
    <row r="1485" spans="1:13" x14ac:dyDescent="0.25">
      <c r="A1485" s="191">
        <v>3244</v>
      </c>
      <c r="B1485" s="89" t="s">
        <v>1834</v>
      </c>
      <c r="C1485" s="89" t="s">
        <v>1833</v>
      </c>
      <c r="D1485" s="89" t="s">
        <v>1559</v>
      </c>
      <c r="E1485" s="89" t="s">
        <v>336</v>
      </c>
      <c r="F1485" s="89">
        <v>93</v>
      </c>
      <c r="G1485" s="127">
        <v>0</v>
      </c>
      <c r="H1485" s="127">
        <v>0</v>
      </c>
      <c r="I1485" s="128">
        <v>0.85944115156646905</v>
      </c>
      <c r="J1485" s="191">
        <v>3244</v>
      </c>
      <c r="K1485" s="89"/>
      <c r="L1485" s="89"/>
      <c r="M1485" s="89"/>
    </row>
    <row r="1486" spans="1:13" x14ac:dyDescent="0.25">
      <c r="A1486" s="191">
        <v>3247</v>
      </c>
      <c r="B1486" s="89" t="s">
        <v>1835</v>
      </c>
      <c r="C1486" s="89" t="s">
        <v>1833</v>
      </c>
      <c r="D1486" s="89" t="s">
        <v>1559</v>
      </c>
      <c r="E1486" s="89" t="s">
        <v>336</v>
      </c>
      <c r="F1486" s="129">
        <v>1390</v>
      </c>
      <c r="G1486" s="127">
        <v>0.82911392405063289</v>
      </c>
      <c r="H1486" s="127">
        <v>0</v>
      </c>
      <c r="I1486" s="127"/>
      <c r="J1486" s="191">
        <v>3247</v>
      </c>
      <c r="K1486" s="89"/>
      <c r="L1486" s="89"/>
      <c r="M1486" s="89"/>
    </row>
    <row r="1487" spans="1:13" x14ac:dyDescent="0.25">
      <c r="A1487" s="191">
        <v>3248</v>
      </c>
      <c r="B1487" s="89" t="s">
        <v>1836</v>
      </c>
      <c r="C1487" s="89" t="s">
        <v>1833</v>
      </c>
      <c r="D1487" s="89" t="s">
        <v>1559</v>
      </c>
      <c r="E1487" s="89" t="s">
        <v>336</v>
      </c>
      <c r="F1487" s="129">
        <v>1344</v>
      </c>
      <c r="G1487" s="127">
        <v>0.90476190476190477</v>
      </c>
      <c r="H1487" s="127">
        <v>0</v>
      </c>
      <c r="I1487" s="127"/>
      <c r="J1487" s="191">
        <v>3248</v>
      </c>
      <c r="K1487" s="89"/>
      <c r="L1487" s="89"/>
      <c r="M1487" s="89"/>
    </row>
    <row r="1488" spans="1:13" x14ac:dyDescent="0.25">
      <c r="A1488" s="191">
        <v>3249</v>
      </c>
      <c r="B1488" s="89" t="s">
        <v>1837</v>
      </c>
      <c r="C1488" s="89" t="s">
        <v>1833</v>
      </c>
      <c r="D1488" s="89" t="s">
        <v>1559</v>
      </c>
      <c r="E1488" s="89" t="s">
        <v>336</v>
      </c>
      <c r="F1488" s="89">
        <v>509</v>
      </c>
      <c r="G1488" s="127">
        <v>0.94186046511627908</v>
      </c>
      <c r="H1488" s="127">
        <v>0</v>
      </c>
      <c r="I1488" s="127"/>
      <c r="J1488" s="191">
        <v>3249</v>
      </c>
      <c r="K1488" s="89"/>
      <c r="L1488" s="89"/>
      <c r="M1488" s="89"/>
    </row>
    <row r="1489" spans="1:13" x14ac:dyDescent="0.25">
      <c r="A1489" s="191">
        <v>3250</v>
      </c>
      <c r="B1489" s="89" t="s">
        <v>1838</v>
      </c>
      <c r="C1489" s="89" t="s">
        <v>1833</v>
      </c>
      <c r="D1489" s="89" t="s">
        <v>1559</v>
      </c>
      <c r="E1489" s="89" t="s">
        <v>336</v>
      </c>
      <c r="F1489" s="89">
        <v>268</v>
      </c>
      <c r="G1489" s="127">
        <v>0.97169811320754718</v>
      </c>
      <c r="H1489" s="127">
        <v>0</v>
      </c>
      <c r="I1489" s="127"/>
      <c r="J1489" s="191">
        <v>3250</v>
      </c>
      <c r="K1489" s="89"/>
      <c r="L1489" s="89"/>
      <c r="M1489" s="89"/>
    </row>
    <row r="1490" spans="1:13" x14ac:dyDescent="0.25">
      <c r="A1490" s="191">
        <v>3251</v>
      </c>
      <c r="B1490" s="89" t="s">
        <v>1839</v>
      </c>
      <c r="C1490" s="89" t="s">
        <v>1833</v>
      </c>
      <c r="D1490" s="89" t="s">
        <v>1559</v>
      </c>
      <c r="E1490" s="89" t="s">
        <v>336</v>
      </c>
      <c r="F1490" s="89">
        <v>699</v>
      </c>
      <c r="G1490" s="127">
        <v>0.92945326278659612</v>
      </c>
      <c r="H1490" s="127">
        <v>0</v>
      </c>
      <c r="I1490" s="127"/>
      <c r="J1490" s="191">
        <v>3251</v>
      </c>
      <c r="K1490" s="89"/>
      <c r="L1490" s="89"/>
      <c r="M1490" s="89"/>
    </row>
    <row r="1491" spans="1:13" x14ac:dyDescent="0.25">
      <c r="A1491" s="191">
        <v>3252</v>
      </c>
      <c r="B1491" s="89" t="s">
        <v>1840</v>
      </c>
      <c r="C1491" s="89" t="s">
        <v>1833</v>
      </c>
      <c r="D1491" s="89" t="s">
        <v>1559</v>
      </c>
      <c r="E1491" s="89" t="s">
        <v>336</v>
      </c>
      <c r="F1491" s="129">
        <v>1073</v>
      </c>
      <c r="G1491" s="127">
        <v>0.96551724137931039</v>
      </c>
      <c r="H1491" s="127">
        <v>0</v>
      </c>
      <c r="I1491" s="127"/>
      <c r="J1491" s="191">
        <v>3252</v>
      </c>
      <c r="K1491" s="89"/>
      <c r="L1491" s="89"/>
      <c r="M1491" s="89"/>
    </row>
    <row r="1492" spans="1:13" x14ac:dyDescent="0.25">
      <c r="A1492" s="191">
        <v>3253</v>
      </c>
      <c r="B1492" s="89" t="s">
        <v>1841</v>
      </c>
      <c r="C1492" s="89" t="s">
        <v>1833</v>
      </c>
      <c r="D1492" s="89" t="s">
        <v>1559</v>
      </c>
      <c r="E1492" s="89" t="s">
        <v>336</v>
      </c>
      <c r="F1492" s="89">
        <v>81</v>
      </c>
      <c r="G1492" s="127">
        <v>0.95945945945945943</v>
      </c>
      <c r="H1492" s="127">
        <v>0</v>
      </c>
      <c r="I1492" s="127"/>
      <c r="J1492" s="191">
        <v>3253</v>
      </c>
      <c r="K1492" s="89"/>
      <c r="L1492" s="89"/>
      <c r="M1492" s="89"/>
    </row>
    <row r="1493" spans="1:13" x14ac:dyDescent="0.25">
      <c r="A1493" s="191">
        <v>3255</v>
      </c>
      <c r="B1493" s="89" t="s">
        <v>1842</v>
      </c>
      <c r="C1493" s="89" t="s">
        <v>1833</v>
      </c>
      <c r="D1493" s="89" t="s">
        <v>1559</v>
      </c>
      <c r="E1493" s="89" t="s">
        <v>336</v>
      </c>
      <c r="F1493" s="89">
        <v>215</v>
      </c>
      <c r="G1493" s="127">
        <v>0.88020833333333337</v>
      </c>
      <c r="H1493" s="127">
        <v>0</v>
      </c>
      <c r="I1493" s="127"/>
      <c r="J1493" s="191">
        <v>3255</v>
      </c>
      <c r="K1493" s="89"/>
      <c r="L1493" s="89"/>
      <c r="M1493" s="89"/>
    </row>
    <row r="1494" spans="1:13" x14ac:dyDescent="0.25">
      <c r="A1494" s="191">
        <v>3256</v>
      </c>
      <c r="B1494" s="89" t="s">
        <v>1843</v>
      </c>
      <c r="C1494" s="89" t="s">
        <v>1833</v>
      </c>
      <c r="D1494" s="89" t="s">
        <v>1559</v>
      </c>
      <c r="E1494" s="89" t="s">
        <v>336</v>
      </c>
      <c r="F1494" s="89">
        <v>550</v>
      </c>
      <c r="G1494" s="127">
        <v>0.88032454361054768</v>
      </c>
      <c r="H1494" s="127">
        <v>0</v>
      </c>
      <c r="I1494" s="127"/>
      <c r="J1494" s="191">
        <v>3256</v>
      </c>
      <c r="K1494" s="89"/>
      <c r="L1494" s="89"/>
      <c r="M1494" s="89"/>
    </row>
    <row r="1495" spans="1:13" x14ac:dyDescent="0.25">
      <c r="A1495" s="191">
        <v>3257</v>
      </c>
      <c r="B1495" s="89" t="s">
        <v>1844</v>
      </c>
      <c r="C1495" s="89" t="s">
        <v>1833</v>
      </c>
      <c r="D1495" s="89" t="s">
        <v>1559</v>
      </c>
      <c r="E1495" s="89" t="s">
        <v>336</v>
      </c>
      <c r="F1495" s="89">
        <v>213</v>
      </c>
      <c r="G1495" s="127">
        <v>0.9668874172185431</v>
      </c>
      <c r="H1495" s="127">
        <v>0</v>
      </c>
      <c r="I1495" s="127"/>
      <c r="J1495" s="191">
        <v>3257</v>
      </c>
      <c r="K1495" s="89"/>
      <c r="L1495" s="89"/>
      <c r="M1495" s="89"/>
    </row>
    <row r="1496" spans="1:13" x14ac:dyDescent="0.25">
      <c r="A1496" s="191">
        <v>3258</v>
      </c>
      <c r="B1496" s="89" t="s">
        <v>1845</v>
      </c>
      <c r="C1496" s="89" t="s">
        <v>1833</v>
      </c>
      <c r="D1496" s="89" t="s">
        <v>1559</v>
      </c>
      <c r="E1496" s="89" t="s">
        <v>336</v>
      </c>
      <c r="F1496" s="89">
        <v>398</v>
      </c>
      <c r="G1496" s="127">
        <v>0.91212121212121211</v>
      </c>
      <c r="H1496" s="127">
        <v>0</v>
      </c>
      <c r="I1496" s="127"/>
      <c r="J1496" s="191">
        <v>3258</v>
      </c>
      <c r="K1496" s="89"/>
      <c r="L1496" s="89"/>
      <c r="M1496" s="89"/>
    </row>
    <row r="1497" spans="1:13" x14ac:dyDescent="0.25">
      <c r="A1497" s="191">
        <v>3260</v>
      </c>
      <c r="B1497" s="89" t="s">
        <v>1846</v>
      </c>
      <c r="C1497" s="89" t="s">
        <v>1833</v>
      </c>
      <c r="D1497" s="89" t="s">
        <v>1559</v>
      </c>
      <c r="E1497" s="89" t="s">
        <v>336</v>
      </c>
      <c r="F1497" s="89">
        <v>228</v>
      </c>
      <c r="G1497" s="127">
        <v>0.95161290322580649</v>
      </c>
      <c r="H1497" s="127">
        <v>0</v>
      </c>
      <c r="I1497" s="127"/>
      <c r="J1497" s="191">
        <v>3260</v>
      </c>
      <c r="K1497" s="89"/>
      <c r="L1497" s="89"/>
      <c r="M1497" s="89"/>
    </row>
    <row r="1498" spans="1:13" x14ac:dyDescent="0.25">
      <c r="A1498" s="191">
        <v>3261</v>
      </c>
      <c r="B1498" s="89" t="s">
        <v>1847</v>
      </c>
      <c r="C1498" s="89" t="s">
        <v>1833</v>
      </c>
      <c r="D1498" s="89" t="s">
        <v>1559</v>
      </c>
      <c r="E1498" s="89" t="s">
        <v>336</v>
      </c>
      <c r="F1498" s="89">
        <v>185</v>
      </c>
      <c r="G1498" s="127">
        <v>0.97093023255813948</v>
      </c>
      <c r="H1498" s="127">
        <v>0</v>
      </c>
      <c r="I1498" s="127"/>
      <c r="J1498" s="191">
        <v>3261</v>
      </c>
      <c r="K1498" s="89"/>
      <c r="L1498" s="89"/>
      <c r="M1498" s="89"/>
    </row>
    <row r="1499" spans="1:13" x14ac:dyDescent="0.25">
      <c r="A1499" s="191">
        <v>3263</v>
      </c>
      <c r="B1499" s="89" t="s">
        <v>1732</v>
      </c>
      <c r="C1499" s="89" t="s">
        <v>1833</v>
      </c>
      <c r="D1499" s="89" t="s">
        <v>1559</v>
      </c>
      <c r="E1499" s="89" t="s">
        <v>336</v>
      </c>
      <c r="F1499" s="89">
        <v>140</v>
      </c>
      <c r="G1499" s="127">
        <v>0.98095238095238091</v>
      </c>
      <c r="H1499" s="127">
        <v>0</v>
      </c>
      <c r="I1499" s="127"/>
      <c r="J1499" s="191">
        <v>3263</v>
      </c>
      <c r="K1499" s="89"/>
      <c r="L1499" s="89"/>
      <c r="M1499" s="89"/>
    </row>
    <row r="1500" spans="1:13" x14ac:dyDescent="0.25">
      <c r="A1500" s="191">
        <v>3264</v>
      </c>
      <c r="B1500" s="89" t="s">
        <v>1848</v>
      </c>
      <c r="C1500" s="89" t="s">
        <v>1833</v>
      </c>
      <c r="D1500" s="89" t="s">
        <v>1559</v>
      </c>
      <c r="E1500" s="89" t="s">
        <v>336</v>
      </c>
      <c r="F1500" s="89">
        <v>186</v>
      </c>
      <c r="G1500" s="127">
        <v>0.95205479452054798</v>
      </c>
      <c r="H1500" s="127">
        <v>0</v>
      </c>
      <c r="I1500" s="127"/>
      <c r="J1500" s="191">
        <v>3264</v>
      </c>
      <c r="K1500" s="89"/>
      <c r="L1500" s="89"/>
      <c r="M1500" s="89"/>
    </row>
    <row r="1501" spans="1:13" x14ac:dyDescent="0.25">
      <c r="A1501" s="191">
        <v>3265</v>
      </c>
      <c r="B1501" s="89" t="s">
        <v>1849</v>
      </c>
      <c r="C1501" s="89" t="s">
        <v>1833</v>
      </c>
      <c r="D1501" s="89" t="s">
        <v>1559</v>
      </c>
      <c r="E1501" s="89" t="s">
        <v>336</v>
      </c>
      <c r="F1501" s="89">
        <v>30</v>
      </c>
      <c r="G1501" s="127">
        <v>0.94736842105263153</v>
      </c>
      <c r="H1501" s="127">
        <v>0</v>
      </c>
      <c r="I1501" s="127"/>
      <c r="J1501" s="191">
        <v>3265</v>
      </c>
      <c r="K1501" s="89"/>
      <c r="L1501" s="89"/>
      <c r="M1501" s="89"/>
    </row>
    <row r="1502" spans="1:13" x14ac:dyDescent="0.25">
      <c r="A1502" s="191">
        <v>3266</v>
      </c>
      <c r="B1502" s="89" t="s">
        <v>445</v>
      </c>
      <c r="C1502" s="89" t="s">
        <v>1833</v>
      </c>
      <c r="D1502" s="89" t="s">
        <v>1559</v>
      </c>
      <c r="E1502" s="89" t="s">
        <v>336</v>
      </c>
      <c r="F1502" s="89">
        <v>154</v>
      </c>
      <c r="G1502" s="127">
        <v>1</v>
      </c>
      <c r="H1502" s="127">
        <v>0</v>
      </c>
      <c r="I1502" s="127"/>
      <c r="J1502" s="191">
        <v>3266</v>
      </c>
      <c r="K1502" s="89"/>
      <c r="L1502" s="89"/>
      <c r="M1502" s="89"/>
    </row>
    <row r="1503" spans="1:13" x14ac:dyDescent="0.25">
      <c r="A1503" s="191">
        <v>3267</v>
      </c>
      <c r="B1503" s="89" t="s">
        <v>1850</v>
      </c>
      <c r="C1503" s="89" t="s">
        <v>1833</v>
      </c>
      <c r="D1503" s="89" t="s">
        <v>1559</v>
      </c>
      <c r="E1503" s="89" t="s">
        <v>336</v>
      </c>
      <c r="F1503" s="89">
        <v>520</v>
      </c>
      <c r="G1503" s="127">
        <v>0.94482758620689655</v>
      </c>
      <c r="H1503" s="127">
        <v>0</v>
      </c>
      <c r="I1503" s="127"/>
      <c r="J1503" s="191">
        <v>3267</v>
      </c>
      <c r="K1503" s="89"/>
      <c r="L1503" s="89"/>
      <c r="M1503" s="89"/>
    </row>
    <row r="1504" spans="1:13" x14ac:dyDescent="0.25">
      <c r="A1504" s="191">
        <v>3268</v>
      </c>
      <c r="B1504" s="89" t="s">
        <v>1851</v>
      </c>
      <c r="C1504" s="89" t="s">
        <v>1833</v>
      </c>
      <c r="D1504" s="89" t="s">
        <v>1559</v>
      </c>
      <c r="E1504" s="89" t="s">
        <v>336</v>
      </c>
      <c r="F1504" s="89">
        <v>337</v>
      </c>
      <c r="G1504" s="127">
        <v>0.98194945848375448</v>
      </c>
      <c r="H1504" s="127">
        <v>0</v>
      </c>
      <c r="I1504" s="127"/>
      <c r="J1504" s="191">
        <v>3268</v>
      </c>
      <c r="K1504" s="89"/>
      <c r="L1504" s="89"/>
      <c r="M1504" s="89"/>
    </row>
    <row r="1505" spans="1:13" x14ac:dyDescent="0.25">
      <c r="A1505" s="191">
        <v>3269</v>
      </c>
      <c r="B1505" s="89" t="s">
        <v>1852</v>
      </c>
      <c r="C1505" s="89" t="s">
        <v>1833</v>
      </c>
      <c r="D1505" s="89" t="s">
        <v>1559</v>
      </c>
      <c r="E1505" s="89" t="s">
        <v>336</v>
      </c>
      <c r="F1505" s="89">
        <v>249</v>
      </c>
      <c r="G1505" s="127">
        <v>0.98009950248756217</v>
      </c>
      <c r="H1505" s="127">
        <v>0</v>
      </c>
      <c r="I1505" s="127"/>
      <c r="J1505" s="191">
        <v>3269</v>
      </c>
      <c r="K1505" s="89"/>
      <c r="L1505" s="89"/>
      <c r="M1505" s="89"/>
    </row>
    <row r="1506" spans="1:13" x14ac:dyDescent="0.25">
      <c r="A1506" s="191">
        <v>3270</v>
      </c>
      <c r="B1506" s="89" t="s">
        <v>1853</v>
      </c>
      <c r="C1506" s="89" t="s">
        <v>1833</v>
      </c>
      <c r="D1506" s="89" t="s">
        <v>1559</v>
      </c>
      <c r="E1506" s="89" t="s">
        <v>336</v>
      </c>
      <c r="F1506" s="89">
        <v>105</v>
      </c>
      <c r="G1506" s="127">
        <v>0.95402298850574707</v>
      </c>
      <c r="H1506" s="127">
        <v>0</v>
      </c>
      <c r="I1506" s="127"/>
      <c r="J1506" s="191">
        <v>3270</v>
      </c>
      <c r="K1506" s="89"/>
      <c r="L1506" s="89"/>
      <c r="M1506" s="89"/>
    </row>
    <row r="1507" spans="1:13" x14ac:dyDescent="0.25">
      <c r="A1507" s="191">
        <v>3271</v>
      </c>
      <c r="B1507" s="89" t="s">
        <v>1854</v>
      </c>
      <c r="C1507" s="89" t="s">
        <v>1833</v>
      </c>
      <c r="D1507" s="89" t="s">
        <v>1559</v>
      </c>
      <c r="E1507" s="89" t="s">
        <v>336</v>
      </c>
      <c r="F1507" s="89">
        <v>16</v>
      </c>
      <c r="G1507" s="127">
        <v>1</v>
      </c>
      <c r="H1507" s="127">
        <v>0</v>
      </c>
      <c r="I1507" s="127"/>
      <c r="J1507" s="191">
        <v>3271</v>
      </c>
      <c r="K1507" s="89"/>
      <c r="L1507" s="89"/>
      <c r="M1507" s="89"/>
    </row>
    <row r="1508" spans="1:13" x14ac:dyDescent="0.25">
      <c r="A1508" s="191">
        <v>3272</v>
      </c>
      <c r="B1508" s="89" t="s">
        <v>1855</v>
      </c>
      <c r="C1508" s="89" t="s">
        <v>1833</v>
      </c>
      <c r="D1508" s="89" t="s">
        <v>1559</v>
      </c>
      <c r="E1508" s="89" t="s">
        <v>336</v>
      </c>
      <c r="F1508" s="89">
        <v>5</v>
      </c>
      <c r="G1508" s="127">
        <v>1</v>
      </c>
      <c r="H1508" s="127">
        <v>0</v>
      </c>
      <c r="I1508" s="127"/>
      <c r="J1508" s="191">
        <v>3272</v>
      </c>
      <c r="K1508" s="89"/>
      <c r="L1508" s="89"/>
      <c r="M1508" s="89"/>
    </row>
    <row r="1509" spans="1:13" x14ac:dyDescent="0.25">
      <c r="A1509" s="191">
        <v>3273</v>
      </c>
      <c r="B1509" s="89" t="s">
        <v>1856</v>
      </c>
      <c r="C1509" s="89" t="s">
        <v>1833</v>
      </c>
      <c r="D1509" s="89" t="s">
        <v>1559</v>
      </c>
      <c r="E1509" s="89" t="s">
        <v>336</v>
      </c>
      <c r="F1509" s="89">
        <v>102</v>
      </c>
      <c r="G1509" s="127">
        <v>1</v>
      </c>
      <c r="H1509" s="127">
        <v>0</v>
      </c>
      <c r="I1509" s="127"/>
      <c r="J1509" s="191">
        <v>3273</v>
      </c>
      <c r="K1509" s="89"/>
      <c r="L1509" s="89"/>
      <c r="M1509" s="89"/>
    </row>
    <row r="1510" spans="1:13" x14ac:dyDescent="0.25">
      <c r="A1510" s="191">
        <v>3277</v>
      </c>
      <c r="B1510" s="89" t="s">
        <v>1857</v>
      </c>
      <c r="C1510" s="89" t="s">
        <v>1833</v>
      </c>
      <c r="D1510" s="89" t="s">
        <v>1559</v>
      </c>
      <c r="E1510" s="89" t="s">
        <v>336</v>
      </c>
      <c r="F1510" s="89">
        <v>8</v>
      </c>
      <c r="G1510" s="127">
        <v>1</v>
      </c>
      <c r="H1510" s="127">
        <v>0</v>
      </c>
      <c r="I1510" s="127"/>
      <c r="J1510" s="191">
        <v>3277</v>
      </c>
      <c r="K1510" s="89"/>
      <c r="L1510" s="89"/>
      <c r="M1510" s="89"/>
    </row>
    <row r="1511" spans="1:13" x14ac:dyDescent="0.25">
      <c r="A1511" s="191">
        <v>3282</v>
      </c>
      <c r="B1511" s="89" t="s">
        <v>1858</v>
      </c>
      <c r="C1511" s="89" t="s">
        <v>1833</v>
      </c>
      <c r="D1511" s="89" t="s">
        <v>1559</v>
      </c>
      <c r="E1511" s="89" t="s">
        <v>336</v>
      </c>
      <c r="F1511" s="89">
        <v>3</v>
      </c>
      <c r="G1511" s="127">
        <v>1</v>
      </c>
      <c r="H1511" s="127">
        <v>0</v>
      </c>
      <c r="I1511" s="127"/>
      <c r="J1511" s="191">
        <v>3282</v>
      </c>
      <c r="K1511" s="89"/>
      <c r="L1511" s="89"/>
      <c r="M1511" s="89"/>
    </row>
    <row r="1512" spans="1:13" x14ac:dyDescent="0.25">
      <c r="A1512" s="191">
        <v>3284</v>
      </c>
      <c r="B1512" s="89" t="s">
        <v>804</v>
      </c>
      <c r="C1512" s="89" t="s">
        <v>1833</v>
      </c>
      <c r="D1512" s="89" t="s">
        <v>1559</v>
      </c>
      <c r="E1512" s="89" t="s">
        <v>336</v>
      </c>
      <c r="F1512" s="89">
        <v>3</v>
      </c>
      <c r="G1512" s="127">
        <v>1</v>
      </c>
      <c r="H1512" s="127">
        <v>0</v>
      </c>
      <c r="I1512" s="127"/>
      <c r="J1512" s="191">
        <v>3284</v>
      </c>
      <c r="K1512" s="89"/>
      <c r="L1512" s="89"/>
      <c r="M1512" s="89"/>
    </row>
    <row r="1513" spans="1:13" x14ac:dyDescent="0.25">
      <c r="A1513" s="191">
        <v>3285</v>
      </c>
      <c r="B1513" s="89" t="s">
        <v>1859</v>
      </c>
      <c r="C1513" s="89" t="s">
        <v>1833</v>
      </c>
      <c r="D1513" s="89" t="s">
        <v>1559</v>
      </c>
      <c r="E1513" s="89" t="s">
        <v>336</v>
      </c>
      <c r="F1513" s="89">
        <v>184</v>
      </c>
      <c r="G1513" s="127">
        <v>0.96385542168674698</v>
      </c>
      <c r="H1513" s="127">
        <v>0</v>
      </c>
      <c r="I1513" s="127"/>
      <c r="J1513" s="191">
        <v>3285</v>
      </c>
      <c r="K1513" s="89"/>
      <c r="L1513" s="89"/>
      <c r="M1513" s="89"/>
    </row>
    <row r="1514" spans="1:13" x14ac:dyDescent="0.25">
      <c r="A1514" s="191">
        <v>3286</v>
      </c>
      <c r="B1514" s="89" t="s">
        <v>1860</v>
      </c>
      <c r="C1514" s="89" t="s">
        <v>1833</v>
      </c>
      <c r="D1514" s="89" t="s">
        <v>1559</v>
      </c>
      <c r="E1514" s="89" t="s">
        <v>336</v>
      </c>
      <c r="F1514" s="89">
        <v>5</v>
      </c>
      <c r="G1514" s="127">
        <v>1</v>
      </c>
      <c r="H1514" s="127">
        <v>0</v>
      </c>
      <c r="I1514" s="127"/>
      <c r="J1514" s="191">
        <v>3286</v>
      </c>
      <c r="K1514" s="89"/>
      <c r="L1514" s="89"/>
      <c r="M1514" s="89"/>
    </row>
    <row r="1515" spans="1:13" x14ac:dyDescent="0.25">
      <c r="A1515" s="191">
        <v>3287</v>
      </c>
      <c r="B1515" s="89" t="s">
        <v>1861</v>
      </c>
      <c r="C1515" s="89" t="s">
        <v>1833</v>
      </c>
      <c r="D1515" s="89" t="s">
        <v>1559</v>
      </c>
      <c r="E1515" s="89" t="s">
        <v>336</v>
      </c>
      <c r="F1515" s="89">
        <v>1</v>
      </c>
      <c r="G1515" s="127">
        <v>1</v>
      </c>
      <c r="H1515" s="127">
        <v>0</v>
      </c>
      <c r="I1515" s="127"/>
      <c r="J1515" s="191">
        <v>3287</v>
      </c>
      <c r="K1515" s="89"/>
      <c r="L1515" s="89"/>
      <c r="M1515" s="89"/>
    </row>
    <row r="1516" spans="1:13" x14ac:dyDescent="0.25">
      <c r="A1516" s="191">
        <v>3288</v>
      </c>
      <c r="B1516" s="89" t="s">
        <v>1862</v>
      </c>
      <c r="C1516" s="89" t="s">
        <v>1833</v>
      </c>
      <c r="D1516" s="89" t="s">
        <v>1559</v>
      </c>
      <c r="E1516" s="89" t="s">
        <v>336</v>
      </c>
      <c r="F1516" s="89">
        <v>3</v>
      </c>
      <c r="G1516" s="127">
        <v>0.88888888888888884</v>
      </c>
      <c r="H1516" s="127">
        <v>0</v>
      </c>
      <c r="I1516" s="127"/>
      <c r="J1516" s="191">
        <v>3288</v>
      </c>
      <c r="K1516" s="89"/>
      <c r="L1516" s="89"/>
      <c r="M1516" s="89"/>
    </row>
    <row r="1517" spans="1:13" x14ac:dyDescent="0.25">
      <c r="A1517" s="191">
        <v>3289</v>
      </c>
      <c r="B1517" s="89" t="s">
        <v>1863</v>
      </c>
      <c r="C1517" s="89" t="s">
        <v>1833</v>
      </c>
      <c r="D1517" s="89" t="s">
        <v>1559</v>
      </c>
      <c r="E1517" s="89" t="s">
        <v>336</v>
      </c>
      <c r="F1517" s="89">
        <v>7</v>
      </c>
      <c r="G1517" s="127">
        <v>1</v>
      </c>
      <c r="H1517" s="127">
        <v>0</v>
      </c>
      <c r="I1517" s="127"/>
      <c r="J1517" s="191">
        <v>3289</v>
      </c>
      <c r="K1517" s="89"/>
      <c r="L1517" s="89"/>
      <c r="M1517" s="89"/>
    </row>
    <row r="1518" spans="1:13" x14ac:dyDescent="0.25">
      <c r="A1518" s="191">
        <v>3305</v>
      </c>
      <c r="B1518" s="89" t="s">
        <v>1864</v>
      </c>
      <c r="C1518" s="89" t="s">
        <v>1833</v>
      </c>
      <c r="D1518" s="89" t="s">
        <v>1559</v>
      </c>
      <c r="E1518" s="89" t="s">
        <v>336</v>
      </c>
      <c r="F1518" s="89">
        <v>607</v>
      </c>
      <c r="G1518" s="127">
        <v>0</v>
      </c>
      <c r="H1518" s="127">
        <v>0.98158379373848992</v>
      </c>
      <c r="I1518" s="127"/>
      <c r="J1518" s="191">
        <v>3305</v>
      </c>
      <c r="K1518" s="89"/>
      <c r="L1518" s="89"/>
      <c r="M1518" s="89"/>
    </row>
    <row r="1519" spans="1:13" x14ac:dyDescent="0.25">
      <c r="A1519" s="191">
        <v>3313</v>
      </c>
      <c r="B1519" s="89" t="s">
        <v>1865</v>
      </c>
      <c r="C1519" s="89" t="s">
        <v>1866</v>
      </c>
      <c r="D1519" s="89" t="s">
        <v>1559</v>
      </c>
      <c r="E1519" s="89" t="s">
        <v>336</v>
      </c>
      <c r="F1519" s="89">
        <v>524</v>
      </c>
      <c r="G1519" s="127">
        <v>0.95546558704453444</v>
      </c>
      <c r="H1519" s="127">
        <v>0</v>
      </c>
      <c r="I1519" s="127"/>
      <c r="J1519" s="191">
        <v>3313</v>
      </c>
      <c r="K1519" s="89"/>
      <c r="L1519" s="89"/>
      <c r="M1519" s="89"/>
    </row>
    <row r="1520" spans="1:13" x14ac:dyDescent="0.25">
      <c r="A1520" s="191">
        <v>3314</v>
      </c>
      <c r="B1520" s="89" t="s">
        <v>1126</v>
      </c>
      <c r="C1520" s="89" t="s">
        <v>1866</v>
      </c>
      <c r="D1520" s="89" t="s">
        <v>1559</v>
      </c>
      <c r="E1520" s="89" t="s">
        <v>336</v>
      </c>
      <c r="F1520" s="89">
        <v>242</v>
      </c>
      <c r="G1520" s="127">
        <v>0.95108695652173914</v>
      </c>
      <c r="H1520" s="127">
        <v>0</v>
      </c>
      <c r="I1520" s="127"/>
      <c r="J1520" s="191">
        <v>3314</v>
      </c>
      <c r="K1520" s="89"/>
      <c r="L1520" s="89"/>
      <c r="M1520" s="89"/>
    </row>
    <row r="1521" spans="1:13" x14ac:dyDescent="0.25">
      <c r="A1521" s="191">
        <v>3315</v>
      </c>
      <c r="B1521" s="89" t="s">
        <v>1867</v>
      </c>
      <c r="C1521" s="89" t="s">
        <v>1866</v>
      </c>
      <c r="D1521" s="89" t="s">
        <v>1559</v>
      </c>
      <c r="E1521" s="89" t="s">
        <v>336</v>
      </c>
      <c r="F1521" s="89">
        <v>184</v>
      </c>
      <c r="G1521" s="127">
        <v>0.97902097902097907</v>
      </c>
      <c r="H1521" s="127">
        <v>0</v>
      </c>
      <c r="I1521" s="127"/>
      <c r="J1521" s="191">
        <v>3315</v>
      </c>
      <c r="K1521" s="89"/>
      <c r="L1521" s="89"/>
      <c r="M1521" s="89"/>
    </row>
    <row r="1522" spans="1:13" x14ac:dyDescent="0.25">
      <c r="A1522" s="191">
        <v>3316</v>
      </c>
      <c r="B1522" s="89" t="s">
        <v>1868</v>
      </c>
      <c r="C1522" s="89" t="s">
        <v>1866</v>
      </c>
      <c r="D1522" s="89" t="s">
        <v>1559</v>
      </c>
      <c r="E1522" s="89" t="s">
        <v>336</v>
      </c>
      <c r="F1522" s="89">
        <v>163</v>
      </c>
      <c r="G1522" s="127">
        <v>0.98360655737704916</v>
      </c>
      <c r="H1522" s="127">
        <v>0</v>
      </c>
      <c r="I1522" s="127"/>
      <c r="J1522" s="191">
        <v>3316</v>
      </c>
      <c r="K1522" s="89"/>
      <c r="L1522" s="89"/>
      <c r="M1522" s="89"/>
    </row>
    <row r="1523" spans="1:13" x14ac:dyDescent="0.25">
      <c r="A1523" s="191">
        <v>3317</v>
      </c>
      <c r="B1523" s="89" t="s">
        <v>1869</v>
      </c>
      <c r="C1523" s="89" t="s">
        <v>1866</v>
      </c>
      <c r="D1523" s="89" t="s">
        <v>1559</v>
      </c>
      <c r="E1523" s="89" t="s">
        <v>336</v>
      </c>
      <c r="F1523" s="89">
        <v>326</v>
      </c>
      <c r="G1523" s="127">
        <v>0.97005988023952094</v>
      </c>
      <c r="H1523" s="127">
        <v>0</v>
      </c>
      <c r="I1523" s="127"/>
      <c r="J1523" s="191">
        <v>3317</v>
      </c>
      <c r="K1523" s="89"/>
      <c r="L1523" s="89"/>
      <c r="M1523" s="89"/>
    </row>
    <row r="1524" spans="1:13" x14ac:dyDescent="0.25">
      <c r="A1524" s="191">
        <v>3318</v>
      </c>
      <c r="B1524" s="89" t="s">
        <v>1870</v>
      </c>
      <c r="C1524" s="89" t="s">
        <v>1866</v>
      </c>
      <c r="D1524" s="89" t="s">
        <v>1559</v>
      </c>
      <c r="E1524" s="89" t="s">
        <v>336</v>
      </c>
      <c r="F1524" s="89">
        <v>108</v>
      </c>
      <c r="G1524" s="127">
        <v>0.90804597701149425</v>
      </c>
      <c r="H1524" s="127">
        <v>0</v>
      </c>
      <c r="I1524" s="127"/>
      <c r="J1524" s="191">
        <v>3318</v>
      </c>
      <c r="K1524" s="89"/>
      <c r="L1524" s="89"/>
      <c r="M1524" s="89"/>
    </row>
    <row r="1525" spans="1:13" x14ac:dyDescent="0.25">
      <c r="A1525" s="191">
        <v>3319</v>
      </c>
      <c r="B1525" s="89" t="s">
        <v>1871</v>
      </c>
      <c r="C1525" s="89" t="s">
        <v>1872</v>
      </c>
      <c r="D1525" s="89" t="s">
        <v>1559</v>
      </c>
      <c r="E1525" s="89" t="s">
        <v>336</v>
      </c>
      <c r="F1525" s="89">
        <v>204</v>
      </c>
      <c r="G1525" s="127">
        <v>0.93333333333333335</v>
      </c>
      <c r="H1525" s="127">
        <v>0</v>
      </c>
      <c r="I1525" s="127"/>
      <c r="J1525" s="191">
        <v>3319</v>
      </c>
      <c r="K1525" s="89"/>
      <c r="L1525" s="89"/>
      <c r="M1525" s="89"/>
    </row>
    <row r="1526" spans="1:13" x14ac:dyDescent="0.25">
      <c r="A1526" s="191">
        <v>3320</v>
      </c>
      <c r="B1526" s="89" t="s">
        <v>1873</v>
      </c>
      <c r="C1526" s="89" t="s">
        <v>1866</v>
      </c>
      <c r="D1526" s="89" t="s">
        <v>1559</v>
      </c>
      <c r="E1526" s="89" t="s">
        <v>336</v>
      </c>
      <c r="F1526" s="89">
        <v>14</v>
      </c>
      <c r="G1526" s="127">
        <v>1</v>
      </c>
      <c r="H1526" s="127">
        <v>0</v>
      </c>
      <c r="I1526" s="127"/>
      <c r="J1526" s="191">
        <v>3320</v>
      </c>
      <c r="K1526" s="89"/>
      <c r="L1526" s="89"/>
      <c r="M1526" s="89"/>
    </row>
    <row r="1527" spans="1:13" x14ac:dyDescent="0.25">
      <c r="A1527" s="191">
        <v>3321</v>
      </c>
      <c r="B1527" s="89" t="s">
        <v>1761</v>
      </c>
      <c r="C1527" s="89" t="s">
        <v>1866</v>
      </c>
      <c r="D1527" s="89" t="s">
        <v>1559</v>
      </c>
      <c r="E1527" s="89" t="s">
        <v>336</v>
      </c>
      <c r="F1527" s="89">
        <v>84</v>
      </c>
      <c r="G1527" s="127">
        <v>1</v>
      </c>
      <c r="H1527" s="127">
        <v>0</v>
      </c>
      <c r="I1527" s="127"/>
      <c r="J1527" s="191">
        <v>3321</v>
      </c>
      <c r="K1527" s="89"/>
      <c r="L1527" s="89"/>
      <c r="M1527" s="89"/>
    </row>
    <row r="1528" spans="1:13" x14ac:dyDescent="0.25">
      <c r="A1528" s="191">
        <v>3323</v>
      </c>
      <c r="B1528" s="89" t="s">
        <v>1874</v>
      </c>
      <c r="C1528" s="89" t="s">
        <v>1866</v>
      </c>
      <c r="D1528" s="89" t="s">
        <v>1559</v>
      </c>
      <c r="E1528" s="89" t="s">
        <v>336</v>
      </c>
      <c r="F1528" s="89">
        <v>211</v>
      </c>
      <c r="G1528" s="127">
        <v>0.97282608695652173</v>
      </c>
      <c r="H1528" s="127">
        <v>0</v>
      </c>
      <c r="I1528" s="127"/>
      <c r="J1528" s="191">
        <v>3323</v>
      </c>
      <c r="K1528" s="89"/>
      <c r="L1528" s="89"/>
      <c r="M1528" s="89"/>
    </row>
    <row r="1529" spans="1:13" x14ac:dyDescent="0.25">
      <c r="A1529" s="191">
        <v>3327</v>
      </c>
      <c r="B1529" s="89" t="s">
        <v>1875</v>
      </c>
      <c r="C1529" s="89" t="s">
        <v>1866</v>
      </c>
      <c r="D1529" s="89" t="s">
        <v>1559</v>
      </c>
      <c r="E1529" s="89" t="s">
        <v>630</v>
      </c>
      <c r="F1529" s="89">
        <v>211</v>
      </c>
      <c r="G1529" s="127">
        <v>0</v>
      </c>
      <c r="H1529" s="127">
        <v>0.96812749003984067</v>
      </c>
      <c r="I1529" s="127"/>
      <c r="J1529" s="191">
        <v>3327</v>
      </c>
      <c r="K1529" s="89"/>
      <c r="L1529" s="89"/>
      <c r="M1529" s="89"/>
    </row>
    <row r="1530" spans="1:13" x14ac:dyDescent="0.25">
      <c r="A1530" s="191">
        <v>3328</v>
      </c>
      <c r="B1530" s="89" t="s">
        <v>1876</v>
      </c>
      <c r="C1530" s="89" t="s">
        <v>1877</v>
      </c>
      <c r="D1530" s="89" t="s">
        <v>1559</v>
      </c>
      <c r="E1530" s="89" t="s">
        <v>336</v>
      </c>
      <c r="F1530" s="89">
        <v>636</v>
      </c>
      <c r="G1530" s="127">
        <v>0</v>
      </c>
      <c r="H1530" s="127">
        <v>0.96330275229357798</v>
      </c>
      <c r="I1530" s="127"/>
      <c r="J1530" s="191">
        <v>3328</v>
      </c>
      <c r="K1530" s="89"/>
      <c r="L1530" s="89"/>
      <c r="M1530" s="89"/>
    </row>
    <row r="1531" spans="1:13" x14ac:dyDescent="0.25">
      <c r="A1531" s="191">
        <v>3329</v>
      </c>
      <c r="B1531" s="89" t="s">
        <v>1878</v>
      </c>
      <c r="C1531" s="89" t="s">
        <v>1877</v>
      </c>
      <c r="D1531" s="89" t="s">
        <v>1559</v>
      </c>
      <c r="E1531" s="89" t="s">
        <v>336</v>
      </c>
      <c r="F1531" s="89">
        <v>271</v>
      </c>
      <c r="G1531" s="127">
        <v>0.93427230046948362</v>
      </c>
      <c r="H1531" s="127">
        <v>0</v>
      </c>
      <c r="I1531" s="127"/>
      <c r="J1531" s="191">
        <v>3329</v>
      </c>
      <c r="K1531" s="89"/>
      <c r="L1531" s="89"/>
      <c r="M1531" s="89"/>
    </row>
    <row r="1532" spans="1:13" x14ac:dyDescent="0.25">
      <c r="A1532" s="191">
        <v>3330</v>
      </c>
      <c r="B1532" s="89" t="s">
        <v>1879</v>
      </c>
      <c r="C1532" s="89" t="s">
        <v>1877</v>
      </c>
      <c r="D1532" s="89" t="s">
        <v>1559</v>
      </c>
      <c r="E1532" s="89" t="s">
        <v>336</v>
      </c>
      <c r="F1532" s="89">
        <v>134</v>
      </c>
      <c r="G1532" s="127">
        <v>0.94285714285714284</v>
      </c>
      <c r="H1532" s="127">
        <v>0</v>
      </c>
      <c r="I1532" s="127"/>
      <c r="J1532" s="191">
        <v>3330</v>
      </c>
      <c r="K1532" s="89"/>
      <c r="L1532" s="89"/>
      <c r="M1532" s="89"/>
    </row>
    <row r="1533" spans="1:13" x14ac:dyDescent="0.25">
      <c r="A1533" s="191">
        <v>3332</v>
      </c>
      <c r="B1533" s="89" t="s">
        <v>1880</v>
      </c>
      <c r="C1533" s="89" t="s">
        <v>1877</v>
      </c>
      <c r="D1533" s="89" t="s">
        <v>1559</v>
      </c>
      <c r="E1533" s="89" t="s">
        <v>336</v>
      </c>
      <c r="F1533" s="89">
        <v>197</v>
      </c>
      <c r="G1533" s="127">
        <v>0.97058823529411764</v>
      </c>
      <c r="H1533" s="127">
        <v>0</v>
      </c>
      <c r="I1533" s="127"/>
      <c r="J1533" s="191">
        <v>3332</v>
      </c>
      <c r="K1533" s="89"/>
      <c r="L1533" s="89"/>
      <c r="M1533" s="89"/>
    </row>
    <row r="1534" spans="1:13" x14ac:dyDescent="0.25">
      <c r="A1534" s="191">
        <v>3333</v>
      </c>
      <c r="B1534" s="89" t="s">
        <v>1881</v>
      </c>
      <c r="C1534" s="89" t="s">
        <v>1877</v>
      </c>
      <c r="D1534" s="89" t="s">
        <v>1559</v>
      </c>
      <c r="E1534" s="89" t="s">
        <v>336</v>
      </c>
      <c r="F1534" s="89">
        <v>144</v>
      </c>
      <c r="G1534" s="127">
        <v>0.92727272727272725</v>
      </c>
      <c r="H1534" s="127">
        <v>0</v>
      </c>
      <c r="I1534" s="127"/>
      <c r="J1534" s="191">
        <v>3333</v>
      </c>
      <c r="K1534" s="89"/>
      <c r="L1534" s="89"/>
      <c r="M1534" s="89"/>
    </row>
    <row r="1535" spans="1:13" x14ac:dyDescent="0.25">
      <c r="A1535" s="191">
        <v>3334</v>
      </c>
      <c r="B1535" s="89" t="s">
        <v>1882</v>
      </c>
      <c r="C1535" s="89" t="s">
        <v>1877</v>
      </c>
      <c r="D1535" s="89" t="s">
        <v>1559</v>
      </c>
      <c r="E1535" s="89" t="s">
        <v>336</v>
      </c>
      <c r="F1535" s="89">
        <v>314</v>
      </c>
      <c r="G1535" s="127">
        <v>0.92673992673992678</v>
      </c>
      <c r="H1535" s="127">
        <v>0</v>
      </c>
      <c r="I1535" s="127"/>
      <c r="J1535" s="191">
        <v>3334</v>
      </c>
      <c r="K1535" s="89"/>
      <c r="L1535" s="89"/>
      <c r="M1535" s="89"/>
    </row>
    <row r="1536" spans="1:13" x14ac:dyDescent="0.25">
      <c r="A1536" s="191">
        <v>3335</v>
      </c>
      <c r="B1536" s="89" t="s">
        <v>1883</v>
      </c>
      <c r="C1536" s="89" t="s">
        <v>1877</v>
      </c>
      <c r="D1536" s="89" t="s">
        <v>1559</v>
      </c>
      <c r="E1536" s="89" t="s">
        <v>336</v>
      </c>
      <c r="F1536" s="89">
        <v>408</v>
      </c>
      <c r="G1536" s="127">
        <v>0.94505494505494503</v>
      </c>
      <c r="H1536" s="127">
        <v>0</v>
      </c>
      <c r="I1536" s="127"/>
      <c r="J1536" s="191">
        <v>3335</v>
      </c>
      <c r="K1536" s="89"/>
      <c r="L1536" s="89"/>
      <c r="M1536" s="89"/>
    </row>
    <row r="1537" spans="1:13" x14ac:dyDescent="0.25">
      <c r="A1537" s="191">
        <v>3336</v>
      </c>
      <c r="B1537" s="89" t="s">
        <v>1884</v>
      </c>
      <c r="C1537" s="89" t="s">
        <v>1877</v>
      </c>
      <c r="D1537" s="89" t="s">
        <v>1559</v>
      </c>
      <c r="E1537" s="89" t="s">
        <v>336</v>
      </c>
      <c r="F1537" s="89">
        <v>61</v>
      </c>
      <c r="G1537" s="127">
        <v>1</v>
      </c>
      <c r="H1537" s="127">
        <v>0</v>
      </c>
      <c r="I1537" s="127"/>
      <c r="J1537" s="191">
        <v>3336</v>
      </c>
      <c r="K1537" s="89"/>
      <c r="L1537" s="89"/>
      <c r="M1537" s="89"/>
    </row>
    <row r="1538" spans="1:13" x14ac:dyDescent="0.25">
      <c r="A1538" s="191">
        <v>3337</v>
      </c>
      <c r="B1538" s="89" t="s">
        <v>1885</v>
      </c>
      <c r="C1538" s="89" t="s">
        <v>1877</v>
      </c>
      <c r="D1538" s="89" t="s">
        <v>1559</v>
      </c>
      <c r="E1538" s="89" t="s">
        <v>336</v>
      </c>
      <c r="F1538" s="89">
        <v>34</v>
      </c>
      <c r="G1538" s="127">
        <v>0.93333333333333335</v>
      </c>
      <c r="H1538" s="127">
        <v>0</v>
      </c>
      <c r="I1538" s="127"/>
      <c r="J1538" s="191">
        <v>3337</v>
      </c>
      <c r="K1538" s="89"/>
      <c r="L1538" s="89"/>
      <c r="M1538" s="89"/>
    </row>
    <row r="1539" spans="1:13" x14ac:dyDescent="0.25">
      <c r="A1539" s="191">
        <v>3338</v>
      </c>
      <c r="B1539" s="89" t="s">
        <v>1886</v>
      </c>
      <c r="C1539" s="89" t="s">
        <v>1877</v>
      </c>
      <c r="D1539" s="89" t="s">
        <v>1559</v>
      </c>
      <c r="E1539" s="89" t="s">
        <v>336</v>
      </c>
      <c r="F1539" s="89">
        <v>102</v>
      </c>
      <c r="G1539" s="127">
        <v>0.89552238805970152</v>
      </c>
      <c r="H1539" s="127">
        <v>0</v>
      </c>
      <c r="I1539" s="127"/>
      <c r="J1539" s="191">
        <v>3338</v>
      </c>
      <c r="K1539" s="89"/>
      <c r="L1539" s="89"/>
      <c r="M1539" s="89"/>
    </row>
    <row r="1540" spans="1:13" x14ac:dyDescent="0.25">
      <c r="A1540" s="191">
        <v>3340</v>
      </c>
      <c r="B1540" s="89" t="s">
        <v>1887</v>
      </c>
      <c r="C1540" s="89" t="s">
        <v>1877</v>
      </c>
      <c r="D1540" s="89" t="s">
        <v>1559</v>
      </c>
      <c r="E1540" s="89" t="s">
        <v>336</v>
      </c>
      <c r="F1540" s="89">
        <v>27</v>
      </c>
      <c r="G1540" s="127">
        <v>0.96296296296296291</v>
      </c>
      <c r="H1540" s="127">
        <v>0</v>
      </c>
      <c r="I1540" s="127"/>
      <c r="J1540" s="191">
        <v>3340</v>
      </c>
      <c r="K1540" s="89"/>
      <c r="L1540" s="89"/>
      <c r="M1540" s="89"/>
    </row>
    <row r="1541" spans="1:13" x14ac:dyDescent="0.25">
      <c r="A1541" s="191">
        <v>3345</v>
      </c>
      <c r="B1541" s="89" t="s">
        <v>1888</v>
      </c>
      <c r="C1541" s="89" t="s">
        <v>1877</v>
      </c>
      <c r="D1541" s="89" t="s">
        <v>1559</v>
      </c>
      <c r="E1541" s="89" t="s">
        <v>336</v>
      </c>
      <c r="F1541" s="89">
        <v>68</v>
      </c>
      <c r="G1541" s="127">
        <v>0.9464285714285714</v>
      </c>
      <c r="H1541" s="127">
        <v>0</v>
      </c>
      <c r="I1541" s="127"/>
      <c r="J1541" s="191">
        <v>3345</v>
      </c>
      <c r="K1541" s="89"/>
      <c r="L1541" s="89"/>
      <c r="M1541" s="89"/>
    </row>
    <row r="1542" spans="1:13" x14ac:dyDescent="0.25">
      <c r="A1542" s="191">
        <v>3346</v>
      </c>
      <c r="B1542" s="89" t="s">
        <v>1761</v>
      </c>
      <c r="C1542" s="89" t="s">
        <v>1877</v>
      </c>
      <c r="D1542" s="89" t="s">
        <v>1559</v>
      </c>
      <c r="E1542" s="89" t="s">
        <v>336</v>
      </c>
      <c r="F1542" s="89">
        <v>7</v>
      </c>
      <c r="G1542" s="127">
        <v>1</v>
      </c>
      <c r="H1542" s="127">
        <v>0</v>
      </c>
      <c r="I1542" s="127"/>
      <c r="J1542" s="191">
        <v>3346</v>
      </c>
      <c r="K1542" s="89"/>
      <c r="L1542" s="89"/>
      <c r="M1542" s="89"/>
    </row>
    <row r="1543" spans="1:13" x14ac:dyDescent="0.25">
      <c r="A1543" s="191">
        <v>3348</v>
      </c>
      <c r="B1543" s="89" t="s">
        <v>1889</v>
      </c>
      <c r="C1543" s="89" t="s">
        <v>1890</v>
      </c>
      <c r="D1543" s="89" t="s">
        <v>1559</v>
      </c>
      <c r="E1543" s="89" t="s">
        <v>336</v>
      </c>
      <c r="F1543" s="89">
        <v>535</v>
      </c>
      <c r="G1543" s="127">
        <v>0</v>
      </c>
      <c r="H1543" s="127">
        <v>0.98017621145374445</v>
      </c>
      <c r="I1543" s="127"/>
      <c r="J1543" s="191">
        <v>3348</v>
      </c>
      <c r="K1543" s="89"/>
      <c r="L1543" s="89"/>
      <c r="M1543" s="89"/>
    </row>
    <row r="1544" spans="1:13" x14ac:dyDescent="0.25">
      <c r="A1544" s="191">
        <v>3349</v>
      </c>
      <c r="B1544" s="89" t="s">
        <v>1891</v>
      </c>
      <c r="C1544" s="89" t="s">
        <v>1890</v>
      </c>
      <c r="D1544" s="89" t="s">
        <v>1559</v>
      </c>
      <c r="E1544" s="89" t="s">
        <v>336</v>
      </c>
      <c r="F1544" s="89">
        <v>421</v>
      </c>
      <c r="G1544" s="127">
        <v>0.970873786407767</v>
      </c>
      <c r="H1544" s="127">
        <v>0</v>
      </c>
      <c r="I1544" s="127"/>
      <c r="J1544" s="191">
        <v>3349</v>
      </c>
      <c r="K1544" s="89"/>
      <c r="L1544" s="89"/>
      <c r="M1544" s="89"/>
    </row>
    <row r="1545" spans="1:13" x14ac:dyDescent="0.25">
      <c r="A1545" s="191">
        <v>3352</v>
      </c>
      <c r="B1545" s="89" t="s">
        <v>1892</v>
      </c>
      <c r="C1545" s="89" t="s">
        <v>1890</v>
      </c>
      <c r="D1545" s="89" t="s">
        <v>1559</v>
      </c>
      <c r="E1545" s="89" t="s">
        <v>336</v>
      </c>
      <c r="F1545" s="89">
        <v>133</v>
      </c>
      <c r="G1545" s="127">
        <v>0.9662921348314607</v>
      </c>
      <c r="H1545" s="127">
        <v>0</v>
      </c>
      <c r="I1545" s="127"/>
      <c r="J1545" s="191">
        <v>3352</v>
      </c>
      <c r="K1545" s="89"/>
      <c r="L1545" s="89"/>
      <c r="M1545" s="89"/>
    </row>
    <row r="1546" spans="1:13" x14ac:dyDescent="0.25">
      <c r="A1546" s="191">
        <v>3353</v>
      </c>
      <c r="B1546" s="89" t="s">
        <v>1893</v>
      </c>
      <c r="C1546" s="89" t="s">
        <v>1890</v>
      </c>
      <c r="D1546" s="89" t="s">
        <v>1559</v>
      </c>
      <c r="E1546" s="89" t="s">
        <v>336</v>
      </c>
      <c r="F1546" s="89">
        <v>164</v>
      </c>
      <c r="G1546" s="127">
        <v>0.9152542372881356</v>
      </c>
      <c r="H1546" s="127">
        <v>0</v>
      </c>
      <c r="I1546" s="127"/>
      <c r="J1546" s="191">
        <v>3353</v>
      </c>
      <c r="K1546" s="89"/>
      <c r="L1546" s="89"/>
      <c r="M1546" s="89"/>
    </row>
    <row r="1547" spans="1:13" x14ac:dyDescent="0.25">
      <c r="A1547" s="191">
        <v>3354</v>
      </c>
      <c r="B1547" s="89" t="s">
        <v>1894</v>
      </c>
      <c r="C1547" s="89" t="s">
        <v>1890</v>
      </c>
      <c r="D1547" s="89" t="s">
        <v>1559</v>
      </c>
      <c r="E1547" s="89" t="s">
        <v>336</v>
      </c>
      <c r="F1547" s="89">
        <v>235</v>
      </c>
      <c r="G1547" s="127">
        <v>0.93956043956043955</v>
      </c>
      <c r="H1547" s="127">
        <v>0</v>
      </c>
      <c r="I1547" s="127"/>
      <c r="J1547" s="191">
        <v>3354</v>
      </c>
      <c r="K1547" s="89"/>
      <c r="L1547" s="89"/>
      <c r="M1547" s="89"/>
    </row>
    <row r="1548" spans="1:13" x14ac:dyDescent="0.25">
      <c r="A1548" s="191">
        <v>3355</v>
      </c>
      <c r="B1548" s="89" t="s">
        <v>293</v>
      </c>
      <c r="C1548" s="89" t="s">
        <v>1890</v>
      </c>
      <c r="D1548" s="89" t="s">
        <v>1559</v>
      </c>
      <c r="E1548" s="89" t="s">
        <v>336</v>
      </c>
      <c r="F1548" s="89">
        <v>145</v>
      </c>
      <c r="G1548" s="127">
        <v>0.95867768595041325</v>
      </c>
      <c r="H1548" s="127">
        <v>0</v>
      </c>
      <c r="I1548" s="127"/>
      <c r="J1548" s="191">
        <v>3355</v>
      </c>
      <c r="K1548" s="89"/>
      <c r="L1548" s="89"/>
      <c r="M1548" s="89"/>
    </row>
    <row r="1549" spans="1:13" x14ac:dyDescent="0.25">
      <c r="A1549" s="191">
        <v>3356</v>
      </c>
      <c r="B1549" s="89" t="s">
        <v>528</v>
      </c>
      <c r="C1549" s="89" t="s">
        <v>1890</v>
      </c>
      <c r="D1549" s="89" t="s">
        <v>1559</v>
      </c>
      <c r="E1549" s="89" t="s">
        <v>336</v>
      </c>
      <c r="F1549" s="89">
        <v>322</v>
      </c>
      <c r="G1549" s="127">
        <v>0.93023255813953487</v>
      </c>
      <c r="H1549" s="127">
        <v>0</v>
      </c>
      <c r="I1549" s="127"/>
      <c r="J1549" s="191">
        <v>3356</v>
      </c>
      <c r="K1549" s="89"/>
      <c r="L1549" s="89"/>
      <c r="M1549" s="89"/>
    </row>
    <row r="1550" spans="1:13" x14ac:dyDescent="0.25">
      <c r="A1550" s="191">
        <v>3358</v>
      </c>
      <c r="B1550" s="89" t="s">
        <v>1827</v>
      </c>
      <c r="C1550" s="89" t="s">
        <v>1890</v>
      </c>
      <c r="D1550" s="89" t="s">
        <v>1559</v>
      </c>
      <c r="E1550" s="89" t="s">
        <v>336</v>
      </c>
      <c r="F1550" s="89">
        <v>156</v>
      </c>
      <c r="G1550" s="127">
        <v>0.96296296296296291</v>
      </c>
      <c r="H1550" s="127">
        <v>0</v>
      </c>
      <c r="I1550" s="127"/>
      <c r="J1550" s="191">
        <v>3358</v>
      </c>
      <c r="K1550" s="89"/>
      <c r="L1550" s="89"/>
      <c r="M1550" s="89"/>
    </row>
    <row r="1551" spans="1:13" x14ac:dyDescent="0.25">
      <c r="A1551" s="191">
        <v>3359</v>
      </c>
      <c r="B1551" s="89" t="s">
        <v>1895</v>
      </c>
      <c r="C1551" s="89" t="s">
        <v>1890</v>
      </c>
      <c r="D1551" s="89" t="s">
        <v>1559</v>
      </c>
      <c r="E1551" s="89" t="s">
        <v>336</v>
      </c>
      <c r="F1551" s="89">
        <v>246</v>
      </c>
      <c r="G1551" s="127">
        <v>0.93076923076923079</v>
      </c>
      <c r="H1551" s="127">
        <v>0</v>
      </c>
      <c r="I1551" s="127"/>
      <c r="J1551" s="191">
        <v>3359</v>
      </c>
      <c r="K1551" s="89"/>
      <c r="L1551" s="89"/>
      <c r="M1551" s="89"/>
    </row>
    <row r="1552" spans="1:13" x14ac:dyDescent="0.25">
      <c r="A1552" s="191">
        <v>3361</v>
      </c>
      <c r="B1552" s="89" t="s">
        <v>1896</v>
      </c>
      <c r="C1552" s="89" t="s">
        <v>1890</v>
      </c>
      <c r="D1552" s="89" t="s">
        <v>1559</v>
      </c>
      <c r="E1552" s="89" t="s">
        <v>336</v>
      </c>
      <c r="F1552" s="89">
        <v>225</v>
      </c>
      <c r="G1552" s="127">
        <v>0.93513513513513513</v>
      </c>
      <c r="H1552" s="127">
        <v>0</v>
      </c>
      <c r="I1552" s="127"/>
      <c r="J1552" s="191">
        <v>3361</v>
      </c>
      <c r="K1552" s="89"/>
      <c r="L1552" s="89"/>
      <c r="M1552" s="89"/>
    </row>
    <row r="1553" spans="1:13" x14ac:dyDescent="0.25">
      <c r="A1553" s="191">
        <v>3362</v>
      </c>
      <c r="B1553" s="89" t="s">
        <v>1897</v>
      </c>
      <c r="C1553" s="89" t="s">
        <v>1890</v>
      </c>
      <c r="D1553" s="89" t="s">
        <v>1559</v>
      </c>
      <c r="E1553" s="89" t="s">
        <v>336</v>
      </c>
      <c r="F1553" s="89">
        <v>308</v>
      </c>
      <c r="G1553" s="127">
        <v>0.94347826086956521</v>
      </c>
      <c r="H1553" s="127">
        <v>0</v>
      </c>
      <c r="I1553" s="127"/>
      <c r="J1553" s="191">
        <v>3362</v>
      </c>
      <c r="K1553" s="89"/>
      <c r="L1553" s="89"/>
      <c r="M1553" s="89"/>
    </row>
    <row r="1554" spans="1:13" x14ac:dyDescent="0.25">
      <c r="A1554" s="191">
        <v>3364</v>
      </c>
      <c r="B1554" s="89" t="s">
        <v>1898</v>
      </c>
      <c r="C1554" s="89" t="s">
        <v>1890</v>
      </c>
      <c r="D1554" s="89" t="s">
        <v>1559</v>
      </c>
      <c r="E1554" s="89" t="s">
        <v>336</v>
      </c>
      <c r="F1554" s="89">
        <v>56</v>
      </c>
      <c r="G1554" s="127">
        <v>0.88636363636363635</v>
      </c>
      <c r="H1554" s="127">
        <v>0</v>
      </c>
      <c r="I1554" s="127"/>
      <c r="J1554" s="191">
        <v>3364</v>
      </c>
      <c r="K1554" s="89"/>
      <c r="L1554" s="89"/>
      <c r="M1554" s="89"/>
    </row>
    <row r="1555" spans="1:13" x14ac:dyDescent="0.25">
      <c r="A1555" s="191">
        <v>3365</v>
      </c>
      <c r="B1555" s="89" t="s">
        <v>1899</v>
      </c>
      <c r="C1555" s="89" t="s">
        <v>1890</v>
      </c>
      <c r="D1555" s="89" t="s">
        <v>1559</v>
      </c>
      <c r="E1555" s="89" t="s">
        <v>336</v>
      </c>
      <c r="F1555" s="89">
        <v>194</v>
      </c>
      <c r="G1555" s="127">
        <v>0.97777777777777775</v>
      </c>
      <c r="H1555" s="127">
        <v>0</v>
      </c>
      <c r="I1555" s="127"/>
      <c r="J1555" s="191">
        <v>3365</v>
      </c>
      <c r="K1555" s="89"/>
      <c r="L1555" s="89"/>
      <c r="M1555" s="89"/>
    </row>
    <row r="1556" spans="1:13" x14ac:dyDescent="0.25">
      <c r="A1556" s="191">
        <v>3366</v>
      </c>
      <c r="B1556" s="89" t="s">
        <v>1900</v>
      </c>
      <c r="C1556" s="89" t="s">
        <v>1890</v>
      </c>
      <c r="D1556" s="89" t="s">
        <v>1559</v>
      </c>
      <c r="E1556" s="89" t="s">
        <v>336</v>
      </c>
      <c r="F1556" s="89">
        <v>39</v>
      </c>
      <c r="G1556" s="127">
        <v>0.89655172413793105</v>
      </c>
      <c r="H1556" s="127">
        <v>0</v>
      </c>
      <c r="I1556" s="127"/>
      <c r="J1556" s="191">
        <v>3366</v>
      </c>
      <c r="K1556" s="89"/>
      <c r="L1556" s="89"/>
      <c r="M1556" s="89"/>
    </row>
    <row r="1557" spans="1:13" x14ac:dyDescent="0.25">
      <c r="A1557" s="191">
        <v>3367</v>
      </c>
      <c r="B1557" s="89" t="s">
        <v>1901</v>
      </c>
      <c r="C1557" s="89" t="s">
        <v>1890</v>
      </c>
      <c r="D1557" s="89" t="s">
        <v>1559</v>
      </c>
      <c r="E1557" s="89" t="s">
        <v>336</v>
      </c>
      <c r="F1557" s="89">
        <v>12</v>
      </c>
      <c r="G1557" s="127">
        <v>0.875</v>
      </c>
      <c r="H1557" s="127">
        <v>0</v>
      </c>
      <c r="I1557" s="127"/>
      <c r="J1557" s="191">
        <v>3367</v>
      </c>
      <c r="K1557" s="89"/>
      <c r="L1557" s="89"/>
      <c r="M1557" s="89"/>
    </row>
    <row r="1558" spans="1:13" x14ac:dyDescent="0.25">
      <c r="A1558" s="191">
        <v>3368</v>
      </c>
      <c r="B1558" s="89" t="s">
        <v>1902</v>
      </c>
      <c r="C1558" s="89" t="s">
        <v>1890</v>
      </c>
      <c r="D1558" s="89" t="s">
        <v>1559</v>
      </c>
      <c r="E1558" s="89" t="s">
        <v>336</v>
      </c>
      <c r="F1558" s="89">
        <v>95</v>
      </c>
      <c r="G1558" s="127">
        <v>1</v>
      </c>
      <c r="H1558" s="127">
        <v>0</v>
      </c>
      <c r="I1558" s="127"/>
      <c r="J1558" s="191">
        <v>3368</v>
      </c>
      <c r="K1558" s="89"/>
      <c r="L1558" s="89"/>
      <c r="M1558" s="89"/>
    </row>
    <row r="1559" spans="1:13" x14ac:dyDescent="0.25">
      <c r="A1559" s="191">
        <v>3369</v>
      </c>
      <c r="B1559" s="89" t="s">
        <v>1903</v>
      </c>
      <c r="C1559" s="89" t="s">
        <v>1890</v>
      </c>
      <c r="D1559" s="89" t="s">
        <v>1559</v>
      </c>
      <c r="E1559" s="89" t="s">
        <v>336</v>
      </c>
      <c r="F1559" s="89">
        <v>4</v>
      </c>
      <c r="G1559" s="127">
        <v>1</v>
      </c>
      <c r="H1559" s="127">
        <v>0</v>
      </c>
      <c r="I1559" s="127"/>
      <c r="J1559" s="191">
        <v>3369</v>
      </c>
      <c r="K1559" s="89"/>
      <c r="L1559" s="89"/>
      <c r="M1559" s="89"/>
    </row>
    <row r="1560" spans="1:13" x14ac:dyDescent="0.25">
      <c r="A1560" s="191">
        <v>3371</v>
      </c>
      <c r="B1560" s="89" t="s">
        <v>1904</v>
      </c>
      <c r="C1560" s="89" t="s">
        <v>1890</v>
      </c>
      <c r="D1560" s="89" t="s">
        <v>1559</v>
      </c>
      <c r="E1560" s="89" t="s">
        <v>336</v>
      </c>
      <c r="F1560" s="89">
        <v>75</v>
      </c>
      <c r="G1560" s="127">
        <v>0.96825396825396826</v>
      </c>
      <c r="H1560" s="127">
        <v>0</v>
      </c>
      <c r="I1560" s="127"/>
      <c r="J1560" s="191">
        <v>3371</v>
      </c>
      <c r="K1560" s="89"/>
      <c r="L1560" s="89"/>
      <c r="M1560" s="89"/>
    </row>
    <row r="1561" spans="1:13" x14ac:dyDescent="0.25">
      <c r="A1561" s="191">
        <v>3373</v>
      </c>
      <c r="B1561" s="89" t="s">
        <v>1905</v>
      </c>
      <c r="C1561" s="89" t="s">
        <v>1890</v>
      </c>
      <c r="D1561" s="89" t="s">
        <v>1559</v>
      </c>
      <c r="E1561" s="89" t="s">
        <v>336</v>
      </c>
      <c r="F1561" s="89">
        <v>71</v>
      </c>
      <c r="G1561" s="127">
        <v>0.94736842105263153</v>
      </c>
      <c r="H1561" s="127">
        <v>0</v>
      </c>
      <c r="I1561" s="127"/>
      <c r="J1561" s="191">
        <v>3373</v>
      </c>
      <c r="K1561" s="89"/>
      <c r="L1561" s="89"/>
      <c r="M1561" s="89"/>
    </row>
    <row r="1562" spans="1:13" x14ac:dyDescent="0.25">
      <c r="A1562" s="191">
        <v>3375</v>
      </c>
      <c r="B1562" s="89" t="s">
        <v>1906</v>
      </c>
      <c r="C1562" s="89" t="s">
        <v>1890</v>
      </c>
      <c r="D1562" s="89" t="s">
        <v>1559</v>
      </c>
      <c r="E1562" s="89" t="s">
        <v>336</v>
      </c>
      <c r="F1562" s="89">
        <v>6</v>
      </c>
      <c r="G1562" s="127">
        <v>1</v>
      </c>
      <c r="H1562" s="127">
        <v>0</v>
      </c>
      <c r="I1562" s="127"/>
      <c r="J1562" s="191">
        <v>3375</v>
      </c>
      <c r="K1562" s="89"/>
      <c r="L1562" s="89"/>
      <c r="M1562" s="89"/>
    </row>
    <row r="1563" spans="1:13" x14ac:dyDescent="0.25">
      <c r="A1563" s="191">
        <v>3376</v>
      </c>
      <c r="B1563" s="89" t="s">
        <v>677</v>
      </c>
      <c r="C1563" s="89" t="s">
        <v>1890</v>
      </c>
      <c r="D1563" s="89" t="s">
        <v>1559</v>
      </c>
      <c r="E1563" s="89" t="s">
        <v>336</v>
      </c>
      <c r="F1563" s="89">
        <v>148</v>
      </c>
      <c r="G1563" s="127">
        <v>0.92592592592592593</v>
      </c>
      <c r="H1563" s="127">
        <v>0</v>
      </c>
      <c r="I1563" s="127"/>
      <c r="J1563" s="191">
        <v>3376</v>
      </c>
      <c r="K1563" s="89"/>
      <c r="L1563" s="89"/>
      <c r="M1563" s="89"/>
    </row>
    <row r="1564" spans="1:13" x14ac:dyDescent="0.25">
      <c r="A1564" s="191">
        <v>3377</v>
      </c>
      <c r="B1564" s="89" t="s">
        <v>1907</v>
      </c>
      <c r="C1564" s="89" t="s">
        <v>1890</v>
      </c>
      <c r="D1564" s="89" t="s">
        <v>1559</v>
      </c>
      <c r="E1564" s="89" t="s">
        <v>336</v>
      </c>
      <c r="F1564" s="89">
        <v>8</v>
      </c>
      <c r="G1564" s="127">
        <v>1</v>
      </c>
      <c r="H1564" s="127">
        <v>0</v>
      </c>
      <c r="I1564" s="127"/>
      <c r="J1564" s="191">
        <v>3377</v>
      </c>
      <c r="K1564" s="89"/>
      <c r="L1564" s="89"/>
      <c r="M1564" s="89"/>
    </row>
    <row r="1565" spans="1:13" x14ac:dyDescent="0.25">
      <c r="A1565" s="191">
        <v>3381</v>
      </c>
      <c r="B1565" s="89" t="s">
        <v>1908</v>
      </c>
      <c r="C1565" s="89" t="s">
        <v>1890</v>
      </c>
      <c r="D1565" s="89" t="s">
        <v>1559</v>
      </c>
      <c r="E1565" s="89" t="s">
        <v>336</v>
      </c>
      <c r="F1565" s="89">
        <v>123</v>
      </c>
      <c r="G1565" s="127">
        <v>0.98019801980198018</v>
      </c>
      <c r="H1565" s="127">
        <v>0</v>
      </c>
      <c r="I1565" s="127"/>
      <c r="J1565" s="191">
        <v>3381</v>
      </c>
      <c r="K1565" s="89"/>
      <c r="L1565" s="89"/>
      <c r="M1565" s="89"/>
    </row>
    <row r="1566" spans="1:13" x14ac:dyDescent="0.25">
      <c r="A1566" s="191">
        <v>3382</v>
      </c>
      <c r="B1566" s="89" t="s">
        <v>1909</v>
      </c>
      <c r="C1566" s="89" t="s">
        <v>1890</v>
      </c>
      <c r="D1566" s="89" t="s">
        <v>1559</v>
      </c>
      <c r="E1566" s="89" t="s">
        <v>336</v>
      </c>
      <c r="F1566" s="89">
        <v>186</v>
      </c>
      <c r="G1566" s="127">
        <v>0.91428571428571426</v>
      </c>
      <c r="H1566" s="127">
        <v>0</v>
      </c>
      <c r="I1566" s="127"/>
      <c r="J1566" s="191">
        <v>3382</v>
      </c>
      <c r="K1566" s="89"/>
      <c r="L1566" s="89"/>
      <c r="M1566" s="89"/>
    </row>
    <row r="1567" spans="1:13" x14ac:dyDescent="0.25">
      <c r="A1567" s="191">
        <v>3383</v>
      </c>
      <c r="B1567" s="89" t="s">
        <v>1910</v>
      </c>
      <c r="C1567" s="89" t="s">
        <v>1890</v>
      </c>
      <c r="D1567" s="89" t="s">
        <v>1559</v>
      </c>
      <c r="E1567" s="89" t="s">
        <v>336</v>
      </c>
      <c r="F1567" s="89">
        <v>25</v>
      </c>
      <c r="G1567" s="127">
        <v>0.875</v>
      </c>
      <c r="H1567" s="127">
        <v>0</v>
      </c>
      <c r="I1567" s="127"/>
      <c r="J1567" s="191">
        <v>3383</v>
      </c>
      <c r="K1567" s="89"/>
      <c r="L1567" s="89"/>
      <c r="M1567" s="89"/>
    </row>
    <row r="1568" spans="1:13" x14ac:dyDescent="0.25">
      <c r="A1568" s="191">
        <v>3384</v>
      </c>
      <c r="B1568" s="89" t="s">
        <v>1911</v>
      </c>
      <c r="C1568" s="89" t="s">
        <v>1890</v>
      </c>
      <c r="D1568" s="89" t="s">
        <v>1559</v>
      </c>
      <c r="E1568" s="89" t="s">
        <v>336</v>
      </c>
      <c r="F1568" s="89">
        <v>11</v>
      </c>
      <c r="G1568" s="127">
        <v>1</v>
      </c>
      <c r="H1568" s="127">
        <v>0</v>
      </c>
      <c r="I1568" s="127"/>
      <c r="J1568" s="191">
        <v>3384</v>
      </c>
      <c r="K1568" s="89"/>
      <c r="L1568" s="89"/>
      <c r="M1568" s="89"/>
    </row>
    <row r="1569" spans="1:13" x14ac:dyDescent="0.25">
      <c r="A1569" s="191">
        <v>3387</v>
      </c>
      <c r="B1569" s="89" t="s">
        <v>1912</v>
      </c>
      <c r="C1569" s="89" t="s">
        <v>1913</v>
      </c>
      <c r="D1569" s="89" t="s">
        <v>1559</v>
      </c>
      <c r="E1569" s="89" t="s">
        <v>336</v>
      </c>
      <c r="F1569" s="89">
        <v>702</v>
      </c>
      <c r="G1569" s="127">
        <v>0.89743589743589747</v>
      </c>
      <c r="H1569" s="127">
        <v>0</v>
      </c>
      <c r="I1569" s="127"/>
      <c r="J1569" s="191">
        <v>3387</v>
      </c>
      <c r="K1569" s="89"/>
      <c r="L1569" s="89"/>
      <c r="M1569" s="89"/>
    </row>
    <row r="1570" spans="1:13" x14ac:dyDescent="0.25">
      <c r="A1570" s="191">
        <v>3389</v>
      </c>
      <c r="B1570" s="89" t="s">
        <v>1914</v>
      </c>
      <c r="C1570" s="89" t="s">
        <v>1913</v>
      </c>
      <c r="D1570" s="89" t="s">
        <v>1559</v>
      </c>
      <c r="E1570" s="89" t="s">
        <v>336</v>
      </c>
      <c r="F1570" s="89">
        <v>242</v>
      </c>
      <c r="G1570" s="127">
        <v>0.99504950495049505</v>
      </c>
      <c r="H1570" s="127">
        <v>0</v>
      </c>
      <c r="I1570" s="127"/>
      <c r="J1570" s="191">
        <v>3389</v>
      </c>
      <c r="K1570" s="89"/>
      <c r="L1570" s="89"/>
      <c r="M1570" s="89"/>
    </row>
    <row r="1571" spans="1:13" x14ac:dyDescent="0.25">
      <c r="A1571" s="191">
        <v>3390</v>
      </c>
      <c r="B1571" s="89" t="s">
        <v>1915</v>
      </c>
      <c r="C1571" s="89" t="s">
        <v>1913</v>
      </c>
      <c r="D1571" s="89" t="s">
        <v>1559</v>
      </c>
      <c r="E1571" s="89" t="s">
        <v>336</v>
      </c>
      <c r="F1571" s="89">
        <v>431</v>
      </c>
      <c r="G1571" s="127">
        <v>0.96466431095406358</v>
      </c>
      <c r="H1571" s="127">
        <v>0</v>
      </c>
      <c r="I1571" s="127"/>
      <c r="J1571" s="191">
        <v>3390</v>
      </c>
      <c r="K1571" s="89"/>
      <c r="L1571" s="89"/>
      <c r="M1571" s="89"/>
    </row>
    <row r="1572" spans="1:13" x14ac:dyDescent="0.25">
      <c r="A1572" s="191">
        <v>3393</v>
      </c>
      <c r="B1572" s="89" t="s">
        <v>1916</v>
      </c>
      <c r="C1572" s="89" t="s">
        <v>1913</v>
      </c>
      <c r="D1572" s="89" t="s">
        <v>1559</v>
      </c>
      <c r="E1572" s="89" t="s">
        <v>336</v>
      </c>
      <c r="F1572" s="89">
        <v>231</v>
      </c>
      <c r="G1572" s="127">
        <v>0.99019607843137258</v>
      </c>
      <c r="H1572" s="127">
        <v>0</v>
      </c>
      <c r="I1572" s="127"/>
      <c r="J1572" s="191">
        <v>3393</v>
      </c>
      <c r="K1572" s="89"/>
      <c r="L1572" s="89"/>
      <c r="M1572" s="89"/>
    </row>
    <row r="1573" spans="1:13" x14ac:dyDescent="0.25">
      <c r="A1573" s="191">
        <v>3395</v>
      </c>
      <c r="B1573" s="89" t="s">
        <v>1917</v>
      </c>
      <c r="C1573" s="89" t="s">
        <v>1913</v>
      </c>
      <c r="D1573" s="89" t="s">
        <v>1559</v>
      </c>
      <c r="E1573" s="89" t="s">
        <v>336</v>
      </c>
      <c r="F1573" s="89">
        <v>452</v>
      </c>
      <c r="G1573" s="127">
        <v>0.96946564885496178</v>
      </c>
      <c r="H1573" s="127">
        <v>0</v>
      </c>
      <c r="I1573" s="127"/>
      <c r="J1573" s="191">
        <v>3395</v>
      </c>
      <c r="K1573" s="89"/>
      <c r="L1573" s="89"/>
      <c r="M1573" s="89"/>
    </row>
    <row r="1574" spans="1:13" x14ac:dyDescent="0.25">
      <c r="A1574" s="191">
        <v>3396</v>
      </c>
      <c r="B1574" s="89" t="s">
        <v>1918</v>
      </c>
      <c r="C1574" s="89" t="s">
        <v>1913</v>
      </c>
      <c r="D1574" s="89" t="s">
        <v>1559</v>
      </c>
      <c r="E1574" s="89" t="s">
        <v>336</v>
      </c>
      <c r="F1574" s="89">
        <v>159</v>
      </c>
      <c r="G1574" s="127">
        <v>0</v>
      </c>
      <c r="H1574" s="127">
        <v>0</v>
      </c>
      <c r="I1574" s="128">
        <v>0.86331712587790388</v>
      </c>
      <c r="J1574" s="191">
        <v>3396</v>
      </c>
      <c r="K1574" s="89"/>
      <c r="L1574" s="89"/>
      <c r="M1574" s="89"/>
    </row>
    <row r="1575" spans="1:13" x14ac:dyDescent="0.25">
      <c r="A1575" s="191">
        <v>3398</v>
      </c>
      <c r="B1575" s="89" t="s">
        <v>1919</v>
      </c>
      <c r="C1575" s="89" t="s">
        <v>1913</v>
      </c>
      <c r="D1575" s="89" t="s">
        <v>1559</v>
      </c>
      <c r="E1575" s="89" t="s">
        <v>336</v>
      </c>
      <c r="F1575" s="89">
        <v>289</v>
      </c>
      <c r="G1575" s="127">
        <v>0.91200000000000003</v>
      </c>
      <c r="H1575" s="127">
        <v>0</v>
      </c>
      <c r="I1575" s="127"/>
      <c r="J1575" s="191">
        <v>3398</v>
      </c>
      <c r="K1575" s="89"/>
      <c r="L1575" s="89"/>
      <c r="M1575" s="89"/>
    </row>
    <row r="1576" spans="1:13" x14ac:dyDescent="0.25">
      <c r="A1576" s="191">
        <v>3400</v>
      </c>
      <c r="B1576" s="89" t="s">
        <v>1920</v>
      </c>
      <c r="C1576" s="89" t="s">
        <v>1913</v>
      </c>
      <c r="D1576" s="89" t="s">
        <v>1559</v>
      </c>
      <c r="E1576" s="89" t="s">
        <v>336</v>
      </c>
      <c r="F1576" s="89">
        <v>199</v>
      </c>
      <c r="G1576" s="127">
        <v>0.91860465116279066</v>
      </c>
      <c r="H1576" s="127">
        <v>0</v>
      </c>
      <c r="I1576" s="127"/>
      <c r="J1576" s="191">
        <v>3400</v>
      </c>
      <c r="K1576" s="89"/>
      <c r="L1576" s="89"/>
      <c r="M1576" s="89"/>
    </row>
    <row r="1577" spans="1:13" x14ac:dyDescent="0.25">
      <c r="A1577" s="191">
        <v>3401</v>
      </c>
      <c r="B1577" s="89" t="s">
        <v>1318</v>
      </c>
      <c r="C1577" s="89" t="s">
        <v>1913</v>
      </c>
      <c r="D1577" s="89" t="s">
        <v>1559</v>
      </c>
      <c r="E1577" s="89" t="s">
        <v>336</v>
      </c>
      <c r="F1577" s="89">
        <v>170</v>
      </c>
      <c r="G1577" s="127">
        <v>0.94630872483221473</v>
      </c>
      <c r="H1577" s="127">
        <v>0</v>
      </c>
      <c r="I1577" s="127"/>
      <c r="J1577" s="191">
        <v>3401</v>
      </c>
      <c r="K1577" s="89"/>
      <c r="L1577" s="89"/>
      <c r="M1577" s="89"/>
    </row>
    <row r="1578" spans="1:13" x14ac:dyDescent="0.25">
      <c r="A1578" s="191">
        <v>3402</v>
      </c>
      <c r="B1578" s="89" t="s">
        <v>1921</v>
      </c>
      <c r="C1578" s="89" t="s">
        <v>1913</v>
      </c>
      <c r="D1578" s="89" t="s">
        <v>1559</v>
      </c>
      <c r="E1578" s="89" t="s">
        <v>336</v>
      </c>
      <c r="F1578" s="89">
        <v>155</v>
      </c>
      <c r="G1578" s="127">
        <v>0.95726495726495731</v>
      </c>
      <c r="H1578" s="127">
        <v>0</v>
      </c>
      <c r="I1578" s="127"/>
      <c r="J1578" s="191">
        <v>3402</v>
      </c>
      <c r="K1578" s="89"/>
      <c r="L1578" s="89"/>
      <c r="M1578" s="89"/>
    </row>
    <row r="1579" spans="1:13" x14ac:dyDescent="0.25">
      <c r="A1579" s="191">
        <v>3404</v>
      </c>
      <c r="B1579" s="89" t="s">
        <v>1922</v>
      </c>
      <c r="C1579" s="89" t="s">
        <v>1913</v>
      </c>
      <c r="D1579" s="89" t="s">
        <v>1559</v>
      </c>
      <c r="E1579" s="89" t="s">
        <v>336</v>
      </c>
      <c r="F1579" s="89">
        <v>132</v>
      </c>
      <c r="G1579" s="127">
        <v>0.9509803921568627</v>
      </c>
      <c r="H1579" s="127">
        <v>0</v>
      </c>
      <c r="I1579" s="127"/>
      <c r="J1579" s="191">
        <v>3404</v>
      </c>
      <c r="K1579" s="89"/>
      <c r="L1579" s="89"/>
      <c r="M1579" s="89"/>
    </row>
    <row r="1580" spans="1:13" x14ac:dyDescent="0.25">
      <c r="A1580" s="191">
        <v>3405</v>
      </c>
      <c r="B1580" s="89" t="s">
        <v>1923</v>
      </c>
      <c r="C1580" s="89" t="s">
        <v>1913</v>
      </c>
      <c r="D1580" s="89" t="s">
        <v>1559</v>
      </c>
      <c r="E1580" s="89" t="s">
        <v>336</v>
      </c>
      <c r="F1580" s="89">
        <v>51</v>
      </c>
      <c r="G1580" s="127">
        <v>0.95744680851063835</v>
      </c>
      <c r="H1580" s="127">
        <v>0</v>
      </c>
      <c r="I1580" s="127"/>
      <c r="J1580" s="191">
        <v>3405</v>
      </c>
      <c r="K1580" s="89"/>
      <c r="L1580" s="89"/>
      <c r="M1580" s="89"/>
    </row>
    <row r="1581" spans="1:13" x14ac:dyDescent="0.25">
      <c r="A1581" s="191">
        <v>3406</v>
      </c>
      <c r="B1581" s="89" t="s">
        <v>1924</v>
      </c>
      <c r="C1581" s="89" t="s">
        <v>1913</v>
      </c>
      <c r="D1581" s="89" t="s">
        <v>1559</v>
      </c>
      <c r="E1581" s="89" t="s">
        <v>336</v>
      </c>
      <c r="F1581" s="89">
        <v>4</v>
      </c>
      <c r="G1581" s="127">
        <v>1</v>
      </c>
      <c r="H1581" s="127">
        <v>0</v>
      </c>
      <c r="I1581" s="127"/>
      <c r="J1581" s="191">
        <v>3406</v>
      </c>
      <c r="K1581" s="89"/>
      <c r="L1581" s="89"/>
      <c r="M1581" s="89"/>
    </row>
    <row r="1582" spans="1:13" x14ac:dyDescent="0.25">
      <c r="A1582" s="191">
        <v>3408</v>
      </c>
      <c r="B1582" s="89" t="s">
        <v>1925</v>
      </c>
      <c r="C1582" s="89" t="s">
        <v>1913</v>
      </c>
      <c r="D1582" s="89" t="s">
        <v>1559</v>
      </c>
      <c r="E1582" s="89" t="s">
        <v>336</v>
      </c>
      <c r="F1582" s="89">
        <v>83</v>
      </c>
      <c r="G1582" s="127">
        <v>0.98360655737704916</v>
      </c>
      <c r="H1582" s="127">
        <v>0</v>
      </c>
      <c r="I1582" s="127"/>
      <c r="J1582" s="191">
        <v>3408</v>
      </c>
      <c r="K1582" s="89"/>
      <c r="L1582" s="89"/>
      <c r="M1582" s="89"/>
    </row>
    <row r="1583" spans="1:13" x14ac:dyDescent="0.25">
      <c r="A1583" s="191">
        <v>3413</v>
      </c>
      <c r="B1583" s="89" t="s">
        <v>1926</v>
      </c>
      <c r="C1583" s="89" t="s">
        <v>1913</v>
      </c>
      <c r="D1583" s="89" t="s">
        <v>1559</v>
      </c>
      <c r="E1583" s="89" t="s">
        <v>336</v>
      </c>
      <c r="F1583" s="89">
        <v>35</v>
      </c>
      <c r="G1583" s="127">
        <v>0.9375</v>
      </c>
      <c r="H1583" s="127">
        <v>0</v>
      </c>
      <c r="I1583" s="127"/>
      <c r="J1583" s="191">
        <v>3413</v>
      </c>
      <c r="K1583" s="89"/>
      <c r="L1583" s="89"/>
      <c r="M1583" s="89"/>
    </row>
    <row r="1584" spans="1:13" x14ac:dyDescent="0.25">
      <c r="A1584" s="191">
        <v>3417</v>
      </c>
      <c r="B1584" s="89" t="s">
        <v>1927</v>
      </c>
      <c r="C1584" s="89" t="s">
        <v>1913</v>
      </c>
      <c r="D1584" s="89" t="s">
        <v>1559</v>
      </c>
      <c r="E1584" s="89" t="s">
        <v>336</v>
      </c>
      <c r="F1584" s="89">
        <v>1</v>
      </c>
      <c r="G1584" s="127">
        <v>1</v>
      </c>
      <c r="H1584" s="127">
        <v>0</v>
      </c>
      <c r="I1584" s="127"/>
      <c r="J1584" s="191">
        <v>3417</v>
      </c>
      <c r="K1584" s="89"/>
      <c r="L1584" s="89"/>
      <c r="M1584" s="89"/>
    </row>
    <row r="1585" spans="1:13" x14ac:dyDescent="0.25">
      <c r="A1585" s="191">
        <v>3418</v>
      </c>
      <c r="B1585" s="89" t="s">
        <v>1928</v>
      </c>
      <c r="C1585" s="89" t="s">
        <v>1913</v>
      </c>
      <c r="D1585" s="89" t="s">
        <v>1559</v>
      </c>
      <c r="E1585" s="89" t="s">
        <v>336</v>
      </c>
      <c r="F1585" s="89">
        <v>3</v>
      </c>
      <c r="G1585" s="127">
        <v>1</v>
      </c>
      <c r="H1585" s="127">
        <v>0</v>
      </c>
      <c r="I1585" s="127"/>
      <c r="J1585" s="191">
        <v>3418</v>
      </c>
      <c r="K1585" s="89"/>
      <c r="L1585" s="89"/>
      <c r="M1585" s="89"/>
    </row>
    <row r="1586" spans="1:13" x14ac:dyDescent="0.25">
      <c r="A1586" s="191">
        <v>3419</v>
      </c>
      <c r="B1586" s="89" t="s">
        <v>745</v>
      </c>
      <c r="C1586" s="89" t="s">
        <v>1913</v>
      </c>
      <c r="D1586" s="89" t="s">
        <v>1559</v>
      </c>
      <c r="E1586" s="89" t="s">
        <v>336</v>
      </c>
      <c r="F1586" s="89">
        <v>13</v>
      </c>
      <c r="G1586" s="127">
        <v>1</v>
      </c>
      <c r="H1586" s="127">
        <v>0</v>
      </c>
      <c r="I1586" s="127"/>
      <c r="J1586" s="191">
        <v>3419</v>
      </c>
      <c r="K1586" s="89"/>
      <c r="L1586" s="89"/>
      <c r="M1586" s="89"/>
    </row>
    <row r="1587" spans="1:13" x14ac:dyDescent="0.25">
      <c r="A1587" s="191">
        <v>3421</v>
      </c>
      <c r="B1587" s="89" t="s">
        <v>1929</v>
      </c>
      <c r="C1587" s="89" t="s">
        <v>1913</v>
      </c>
      <c r="D1587" s="89" t="s">
        <v>1559</v>
      </c>
      <c r="E1587" s="89" t="s">
        <v>336</v>
      </c>
      <c r="F1587" s="89">
        <v>6</v>
      </c>
      <c r="G1587" s="127">
        <v>1</v>
      </c>
      <c r="H1587" s="127">
        <v>0</v>
      </c>
      <c r="I1587" s="127"/>
      <c r="J1587" s="191">
        <v>3421</v>
      </c>
      <c r="K1587" s="89"/>
      <c r="L1587" s="89"/>
      <c r="M1587" s="89"/>
    </row>
    <row r="1588" spans="1:13" x14ac:dyDescent="0.25">
      <c r="A1588" s="191">
        <v>3429</v>
      </c>
      <c r="B1588" s="89" t="s">
        <v>1930</v>
      </c>
      <c r="C1588" s="89" t="s">
        <v>1913</v>
      </c>
      <c r="D1588" s="89" t="s">
        <v>1559</v>
      </c>
      <c r="E1588" s="89" t="s">
        <v>336</v>
      </c>
      <c r="F1588" s="89">
        <v>22</v>
      </c>
      <c r="G1588" s="127">
        <v>0.93333333333333335</v>
      </c>
      <c r="H1588" s="127">
        <v>0</v>
      </c>
      <c r="I1588" s="127"/>
      <c r="J1588" s="191">
        <v>3429</v>
      </c>
      <c r="K1588" s="89"/>
      <c r="L1588" s="89"/>
      <c r="M1588" s="89"/>
    </row>
    <row r="1589" spans="1:13" x14ac:dyDescent="0.25">
      <c r="A1589" s="191">
        <v>3434</v>
      </c>
      <c r="B1589" s="89" t="s">
        <v>1931</v>
      </c>
      <c r="C1589" s="89" t="s">
        <v>1932</v>
      </c>
      <c r="D1589" s="89" t="s">
        <v>1559</v>
      </c>
      <c r="E1589" s="89" t="s">
        <v>336</v>
      </c>
      <c r="F1589" s="89">
        <v>806</v>
      </c>
      <c r="G1589" s="127">
        <v>0.98461538461538467</v>
      </c>
      <c r="H1589" s="127">
        <v>0</v>
      </c>
      <c r="I1589" s="127"/>
      <c r="J1589" s="191">
        <v>3434</v>
      </c>
      <c r="K1589" s="89"/>
      <c r="L1589" s="89"/>
      <c r="M1589" s="89"/>
    </row>
    <row r="1590" spans="1:13" x14ac:dyDescent="0.25">
      <c r="A1590" s="191">
        <v>3435</v>
      </c>
      <c r="B1590" s="89" t="s">
        <v>1158</v>
      </c>
      <c r="C1590" s="89" t="s">
        <v>1932</v>
      </c>
      <c r="D1590" s="89" t="s">
        <v>1559</v>
      </c>
      <c r="E1590" s="89" t="s">
        <v>336</v>
      </c>
      <c r="F1590" s="89">
        <v>469</v>
      </c>
      <c r="G1590" s="127">
        <v>0.97872340425531912</v>
      </c>
      <c r="H1590" s="127">
        <v>0</v>
      </c>
      <c r="I1590" s="127"/>
      <c r="J1590" s="191">
        <v>3435</v>
      </c>
      <c r="K1590" s="89"/>
      <c r="L1590" s="89"/>
      <c r="M1590" s="89"/>
    </row>
    <row r="1591" spans="1:13" x14ac:dyDescent="0.25">
      <c r="A1591" s="191">
        <v>3436</v>
      </c>
      <c r="B1591" s="89" t="s">
        <v>1933</v>
      </c>
      <c r="C1591" s="89" t="s">
        <v>1932</v>
      </c>
      <c r="D1591" s="89" t="s">
        <v>1559</v>
      </c>
      <c r="E1591" s="89" t="s">
        <v>336</v>
      </c>
      <c r="F1591" s="89">
        <v>230</v>
      </c>
      <c r="G1591" s="127">
        <v>0.93333333333333335</v>
      </c>
      <c r="H1591" s="127">
        <v>0</v>
      </c>
      <c r="I1591" s="127"/>
      <c r="J1591" s="191">
        <v>3436</v>
      </c>
      <c r="K1591" s="89"/>
      <c r="L1591" s="89"/>
      <c r="M1591" s="89"/>
    </row>
    <row r="1592" spans="1:13" x14ac:dyDescent="0.25">
      <c r="A1592" s="191">
        <v>3437</v>
      </c>
      <c r="B1592" s="89" t="s">
        <v>1049</v>
      </c>
      <c r="C1592" s="89" t="s">
        <v>1932</v>
      </c>
      <c r="D1592" s="89" t="s">
        <v>1559</v>
      </c>
      <c r="E1592" s="89" t="s">
        <v>336</v>
      </c>
      <c r="F1592" s="89">
        <v>95</v>
      </c>
      <c r="G1592" s="127">
        <v>0.9438202247191011</v>
      </c>
      <c r="H1592" s="127">
        <v>0</v>
      </c>
      <c r="I1592" s="127"/>
      <c r="J1592" s="191">
        <v>3437</v>
      </c>
      <c r="K1592" s="89"/>
      <c r="L1592" s="89"/>
      <c r="M1592" s="89"/>
    </row>
    <row r="1593" spans="1:13" x14ac:dyDescent="0.25">
      <c r="A1593" s="191">
        <v>3439</v>
      </c>
      <c r="B1593" s="89" t="s">
        <v>1934</v>
      </c>
      <c r="C1593" s="89" t="s">
        <v>1932</v>
      </c>
      <c r="D1593" s="89" t="s">
        <v>1559</v>
      </c>
      <c r="E1593" s="89" t="s">
        <v>336</v>
      </c>
      <c r="F1593" s="89">
        <v>37</v>
      </c>
      <c r="G1593" s="127">
        <v>0.97297297297297303</v>
      </c>
      <c r="H1593" s="127">
        <v>0</v>
      </c>
      <c r="I1593" s="127"/>
      <c r="J1593" s="191">
        <v>3439</v>
      </c>
      <c r="K1593" s="89"/>
      <c r="L1593" s="89"/>
      <c r="M1593" s="89"/>
    </row>
    <row r="1594" spans="1:13" x14ac:dyDescent="0.25">
      <c r="A1594" s="191">
        <v>3440</v>
      </c>
      <c r="B1594" s="89" t="s">
        <v>1935</v>
      </c>
      <c r="C1594" s="89" t="s">
        <v>1932</v>
      </c>
      <c r="D1594" s="89" t="s">
        <v>1559</v>
      </c>
      <c r="E1594" s="89" t="s">
        <v>336</v>
      </c>
      <c r="F1594" s="89">
        <v>46</v>
      </c>
      <c r="G1594" s="127">
        <v>0.95744680851063835</v>
      </c>
      <c r="H1594" s="127">
        <v>0</v>
      </c>
      <c r="I1594" s="127"/>
      <c r="J1594" s="191">
        <v>3440</v>
      </c>
      <c r="K1594" s="89"/>
      <c r="L1594" s="89"/>
      <c r="M1594" s="89"/>
    </row>
    <row r="1595" spans="1:13" x14ac:dyDescent="0.25">
      <c r="A1595" s="191">
        <v>3442</v>
      </c>
      <c r="B1595" s="89" t="s">
        <v>1936</v>
      </c>
      <c r="C1595" s="89" t="s">
        <v>1932</v>
      </c>
      <c r="D1595" s="89" t="s">
        <v>1559</v>
      </c>
      <c r="E1595" s="89" t="s">
        <v>336</v>
      </c>
      <c r="F1595" s="89">
        <v>225</v>
      </c>
      <c r="G1595" s="127">
        <v>0.93288590604026844</v>
      </c>
      <c r="H1595" s="127">
        <v>0</v>
      </c>
      <c r="I1595" s="127"/>
      <c r="J1595" s="191">
        <v>3442</v>
      </c>
      <c r="K1595" s="89"/>
      <c r="L1595" s="89"/>
      <c r="M1595" s="89"/>
    </row>
    <row r="1596" spans="1:13" x14ac:dyDescent="0.25">
      <c r="A1596" s="191">
        <v>3443</v>
      </c>
      <c r="B1596" s="89" t="s">
        <v>1937</v>
      </c>
      <c r="C1596" s="89" t="s">
        <v>1932</v>
      </c>
      <c r="D1596" s="89" t="s">
        <v>1559</v>
      </c>
      <c r="E1596" s="89" t="s">
        <v>336</v>
      </c>
      <c r="F1596" s="89">
        <v>382</v>
      </c>
      <c r="G1596" s="127">
        <v>0.96511627906976749</v>
      </c>
      <c r="H1596" s="127">
        <v>0</v>
      </c>
      <c r="I1596" s="127"/>
      <c r="J1596" s="191">
        <v>3443</v>
      </c>
      <c r="K1596" s="89"/>
      <c r="L1596" s="89"/>
      <c r="M1596" s="89"/>
    </row>
    <row r="1597" spans="1:13" x14ac:dyDescent="0.25">
      <c r="A1597" s="191">
        <v>3444</v>
      </c>
      <c r="B1597" s="89" t="s">
        <v>1938</v>
      </c>
      <c r="C1597" s="89" t="s">
        <v>1932</v>
      </c>
      <c r="D1597" s="89" t="s">
        <v>1559</v>
      </c>
      <c r="E1597" s="89" t="s">
        <v>336</v>
      </c>
      <c r="F1597" s="89">
        <v>7</v>
      </c>
      <c r="G1597" s="127">
        <v>1</v>
      </c>
      <c r="H1597" s="127">
        <v>0</v>
      </c>
      <c r="I1597" s="127"/>
      <c r="J1597" s="191">
        <v>3444</v>
      </c>
      <c r="K1597" s="89"/>
      <c r="L1597" s="89"/>
      <c r="M1597" s="89"/>
    </row>
    <row r="1598" spans="1:13" x14ac:dyDescent="0.25">
      <c r="A1598" s="191">
        <v>3445</v>
      </c>
      <c r="B1598" s="89" t="s">
        <v>1939</v>
      </c>
      <c r="C1598" s="89" t="s">
        <v>1932</v>
      </c>
      <c r="D1598" s="89" t="s">
        <v>1559</v>
      </c>
      <c r="E1598" s="89" t="s">
        <v>336</v>
      </c>
      <c r="F1598" s="89">
        <v>106</v>
      </c>
      <c r="G1598" s="127">
        <v>0.90625</v>
      </c>
      <c r="H1598" s="127">
        <v>0</v>
      </c>
      <c r="I1598" s="127"/>
      <c r="J1598" s="191">
        <v>3445</v>
      </c>
      <c r="K1598" s="89"/>
      <c r="L1598" s="89"/>
      <c r="M1598" s="89"/>
    </row>
    <row r="1599" spans="1:13" x14ac:dyDescent="0.25">
      <c r="A1599" s="191">
        <v>3447</v>
      </c>
      <c r="B1599" s="89" t="s">
        <v>1940</v>
      </c>
      <c r="C1599" s="89" t="s">
        <v>1932</v>
      </c>
      <c r="D1599" s="89" t="s">
        <v>1559</v>
      </c>
      <c r="E1599" s="89" t="s">
        <v>336</v>
      </c>
      <c r="F1599" s="89">
        <v>7</v>
      </c>
      <c r="G1599" s="127">
        <v>1</v>
      </c>
      <c r="H1599" s="127">
        <v>0</v>
      </c>
      <c r="I1599" s="127"/>
      <c r="J1599" s="191">
        <v>3447</v>
      </c>
      <c r="K1599" s="89"/>
      <c r="L1599" s="89"/>
      <c r="M1599" s="89"/>
    </row>
    <row r="1600" spans="1:13" x14ac:dyDescent="0.25">
      <c r="A1600" s="191">
        <v>3448</v>
      </c>
      <c r="B1600" s="89" t="s">
        <v>1941</v>
      </c>
      <c r="C1600" s="89" t="s">
        <v>1932</v>
      </c>
      <c r="D1600" s="89" t="s">
        <v>1559</v>
      </c>
      <c r="E1600" s="89" t="s">
        <v>336</v>
      </c>
      <c r="F1600" s="89">
        <v>79</v>
      </c>
      <c r="G1600" s="127">
        <v>1</v>
      </c>
      <c r="H1600" s="127">
        <v>0</v>
      </c>
      <c r="I1600" s="127"/>
      <c r="J1600" s="191">
        <v>3448</v>
      </c>
      <c r="K1600" s="89"/>
      <c r="L1600" s="89"/>
      <c r="M1600" s="89"/>
    </row>
    <row r="1601" spans="1:13" x14ac:dyDescent="0.25">
      <c r="A1601" s="191">
        <v>3449</v>
      </c>
      <c r="B1601" s="89" t="s">
        <v>1942</v>
      </c>
      <c r="C1601" s="89" t="s">
        <v>1932</v>
      </c>
      <c r="D1601" s="89" t="s">
        <v>1559</v>
      </c>
      <c r="E1601" s="89" t="s">
        <v>336</v>
      </c>
      <c r="F1601" s="89">
        <v>18</v>
      </c>
      <c r="G1601" s="127">
        <v>0.9285714285714286</v>
      </c>
      <c r="H1601" s="127">
        <v>0</v>
      </c>
      <c r="I1601" s="127"/>
      <c r="J1601" s="191">
        <v>3449</v>
      </c>
      <c r="K1601" s="89"/>
      <c r="L1601" s="89"/>
      <c r="M1601" s="89"/>
    </row>
    <row r="1602" spans="1:13" x14ac:dyDescent="0.25">
      <c r="A1602" s="191">
        <v>3450</v>
      </c>
      <c r="B1602" s="89" t="s">
        <v>1943</v>
      </c>
      <c r="C1602" s="89" t="s">
        <v>1932</v>
      </c>
      <c r="D1602" s="89" t="s">
        <v>1559</v>
      </c>
      <c r="E1602" s="89" t="s">
        <v>336</v>
      </c>
      <c r="F1602" s="89">
        <v>68</v>
      </c>
      <c r="G1602" s="127">
        <v>1</v>
      </c>
      <c r="H1602" s="127">
        <v>0</v>
      </c>
      <c r="I1602" s="127"/>
      <c r="J1602" s="191">
        <v>3450</v>
      </c>
      <c r="K1602" s="89"/>
      <c r="L1602" s="89"/>
      <c r="M1602" s="89"/>
    </row>
    <row r="1603" spans="1:13" x14ac:dyDescent="0.25">
      <c r="A1603" s="191">
        <v>3452</v>
      </c>
      <c r="B1603" s="89" t="s">
        <v>1944</v>
      </c>
      <c r="C1603" s="89" t="s">
        <v>1932</v>
      </c>
      <c r="D1603" s="89" t="s">
        <v>1559</v>
      </c>
      <c r="E1603" s="89" t="s">
        <v>336</v>
      </c>
      <c r="F1603" s="89">
        <v>5</v>
      </c>
      <c r="G1603" s="127">
        <v>1</v>
      </c>
      <c r="H1603" s="127">
        <v>0</v>
      </c>
      <c r="I1603" s="127"/>
      <c r="J1603" s="191">
        <v>3452</v>
      </c>
      <c r="K1603" s="89"/>
      <c r="L1603" s="89"/>
      <c r="M1603" s="89"/>
    </row>
    <row r="1604" spans="1:13" x14ac:dyDescent="0.25">
      <c r="A1604" s="191">
        <v>3453</v>
      </c>
      <c r="B1604" s="89" t="s">
        <v>1945</v>
      </c>
      <c r="C1604" s="89" t="s">
        <v>1932</v>
      </c>
      <c r="D1604" s="89" t="s">
        <v>1559</v>
      </c>
      <c r="E1604" s="89" t="s">
        <v>336</v>
      </c>
      <c r="F1604" s="89">
        <v>28</v>
      </c>
      <c r="G1604" s="127">
        <v>0.96153846153846156</v>
      </c>
      <c r="H1604" s="127">
        <v>0</v>
      </c>
      <c r="I1604" s="127"/>
      <c r="J1604" s="191">
        <v>3453</v>
      </c>
      <c r="K1604" s="89"/>
      <c r="L1604" s="89"/>
      <c r="M1604" s="89"/>
    </row>
    <row r="1605" spans="1:13" x14ac:dyDescent="0.25">
      <c r="A1605" s="191">
        <v>3454</v>
      </c>
      <c r="B1605" s="89" t="s">
        <v>1946</v>
      </c>
      <c r="C1605" s="89" t="s">
        <v>1932</v>
      </c>
      <c r="D1605" s="89" t="s">
        <v>1559</v>
      </c>
      <c r="E1605" s="89" t="s">
        <v>336</v>
      </c>
      <c r="F1605" s="89">
        <v>100</v>
      </c>
      <c r="G1605" s="127">
        <v>0.92391304347826086</v>
      </c>
      <c r="H1605" s="127">
        <v>0</v>
      </c>
      <c r="I1605" s="127"/>
      <c r="J1605" s="191">
        <v>3454</v>
      </c>
      <c r="K1605" s="89"/>
      <c r="L1605" s="89"/>
      <c r="M1605" s="89"/>
    </row>
    <row r="1606" spans="1:13" x14ac:dyDescent="0.25">
      <c r="A1606" s="191">
        <v>3457</v>
      </c>
      <c r="B1606" s="89" t="s">
        <v>1947</v>
      </c>
      <c r="C1606" s="89" t="s">
        <v>1932</v>
      </c>
      <c r="D1606" s="89" t="s">
        <v>1559</v>
      </c>
      <c r="E1606" s="89" t="s">
        <v>336</v>
      </c>
      <c r="F1606" s="89">
        <v>16</v>
      </c>
      <c r="G1606" s="127">
        <v>1</v>
      </c>
      <c r="H1606" s="127">
        <v>0</v>
      </c>
      <c r="I1606" s="127"/>
      <c r="J1606" s="191">
        <v>3457</v>
      </c>
      <c r="K1606" s="89"/>
      <c r="L1606" s="89"/>
      <c r="M1606" s="89"/>
    </row>
    <row r="1607" spans="1:13" x14ac:dyDescent="0.25">
      <c r="A1607" s="191">
        <v>3458</v>
      </c>
      <c r="B1607" s="89" t="s">
        <v>1948</v>
      </c>
      <c r="C1607" s="89" t="s">
        <v>1932</v>
      </c>
      <c r="D1607" s="89" t="s">
        <v>1559</v>
      </c>
      <c r="E1607" s="89" t="s">
        <v>336</v>
      </c>
      <c r="F1607" s="89">
        <v>32</v>
      </c>
      <c r="G1607" s="127">
        <v>0.94871794871794868</v>
      </c>
      <c r="H1607" s="127">
        <v>0</v>
      </c>
      <c r="I1607" s="127"/>
      <c r="J1607" s="191">
        <v>3458</v>
      </c>
      <c r="K1607" s="89"/>
      <c r="L1607" s="89"/>
      <c r="M1607" s="89"/>
    </row>
    <row r="1608" spans="1:13" x14ac:dyDescent="0.25">
      <c r="A1608" s="191">
        <v>3459</v>
      </c>
      <c r="B1608" s="89" t="s">
        <v>1949</v>
      </c>
      <c r="C1608" s="89" t="s">
        <v>1932</v>
      </c>
      <c r="D1608" s="89" t="s">
        <v>1559</v>
      </c>
      <c r="E1608" s="89" t="s">
        <v>336</v>
      </c>
      <c r="F1608" s="89">
        <v>47</v>
      </c>
      <c r="G1608" s="127">
        <v>0.97435897435897434</v>
      </c>
      <c r="H1608" s="127">
        <v>0</v>
      </c>
      <c r="I1608" s="127"/>
      <c r="J1608" s="191">
        <v>3459</v>
      </c>
      <c r="K1608" s="89"/>
      <c r="L1608" s="89"/>
      <c r="M1608" s="89"/>
    </row>
    <row r="1609" spans="1:13" x14ac:dyDescent="0.25">
      <c r="A1609" s="191">
        <v>3461</v>
      </c>
      <c r="B1609" s="89" t="s">
        <v>1371</v>
      </c>
      <c r="C1609" s="89" t="s">
        <v>1872</v>
      </c>
      <c r="D1609" s="89" t="s">
        <v>1559</v>
      </c>
      <c r="E1609" s="89" t="s">
        <v>336</v>
      </c>
      <c r="F1609" s="89">
        <v>219</v>
      </c>
      <c r="G1609" s="127">
        <v>0</v>
      </c>
      <c r="H1609" s="127">
        <v>0.98285714285714287</v>
      </c>
      <c r="I1609" s="127"/>
      <c r="J1609" s="191">
        <v>3461</v>
      </c>
      <c r="K1609" s="89"/>
      <c r="L1609" s="89"/>
      <c r="M1609" s="89"/>
    </row>
    <row r="1610" spans="1:13" x14ac:dyDescent="0.25">
      <c r="A1610" s="191">
        <v>3462</v>
      </c>
      <c r="B1610" s="89" t="s">
        <v>1950</v>
      </c>
      <c r="C1610" s="89" t="s">
        <v>1872</v>
      </c>
      <c r="D1610" s="89" t="s">
        <v>1559</v>
      </c>
      <c r="E1610" s="89" t="s">
        <v>336</v>
      </c>
      <c r="F1610" s="89">
        <v>354</v>
      </c>
      <c r="G1610" s="127">
        <v>0.97872340425531912</v>
      </c>
      <c r="H1610" s="127">
        <v>0</v>
      </c>
      <c r="I1610" s="127"/>
      <c r="J1610" s="191">
        <v>3462</v>
      </c>
      <c r="K1610" s="89"/>
      <c r="L1610" s="89"/>
      <c r="M1610" s="89"/>
    </row>
    <row r="1611" spans="1:13" x14ac:dyDescent="0.25">
      <c r="A1611" s="191">
        <v>3463</v>
      </c>
      <c r="B1611" s="89" t="s">
        <v>1951</v>
      </c>
      <c r="C1611" s="89" t="s">
        <v>1872</v>
      </c>
      <c r="D1611" s="89" t="s">
        <v>1559</v>
      </c>
      <c r="E1611" s="89" t="s">
        <v>336</v>
      </c>
      <c r="F1611" s="89">
        <v>43</v>
      </c>
      <c r="G1611" s="127">
        <v>0.96666666666666667</v>
      </c>
      <c r="H1611" s="127">
        <v>0</v>
      </c>
      <c r="I1611" s="127"/>
      <c r="J1611" s="191">
        <v>3463</v>
      </c>
      <c r="K1611" s="89"/>
      <c r="L1611" s="89"/>
      <c r="M1611" s="89"/>
    </row>
    <row r="1612" spans="1:13" x14ac:dyDescent="0.25">
      <c r="A1612" s="191">
        <v>3464</v>
      </c>
      <c r="B1612" s="89" t="s">
        <v>1952</v>
      </c>
      <c r="C1612" s="89" t="s">
        <v>1872</v>
      </c>
      <c r="D1612" s="89" t="s">
        <v>1559</v>
      </c>
      <c r="E1612" s="89" t="s">
        <v>336</v>
      </c>
      <c r="F1612" s="89">
        <v>300</v>
      </c>
      <c r="G1612" s="127">
        <v>0.9553571428571429</v>
      </c>
      <c r="H1612" s="127">
        <v>0</v>
      </c>
      <c r="I1612" s="127"/>
      <c r="J1612" s="191">
        <v>3464</v>
      </c>
      <c r="K1612" s="89"/>
      <c r="L1612" s="89"/>
      <c r="M1612" s="89"/>
    </row>
    <row r="1613" spans="1:13" x14ac:dyDescent="0.25">
      <c r="A1613" s="191">
        <v>3465</v>
      </c>
      <c r="B1613" s="89" t="s">
        <v>1953</v>
      </c>
      <c r="C1613" s="89" t="s">
        <v>1872</v>
      </c>
      <c r="D1613" s="89" t="s">
        <v>1559</v>
      </c>
      <c r="E1613" s="89" t="s">
        <v>336</v>
      </c>
      <c r="F1613" s="89">
        <v>165</v>
      </c>
      <c r="G1613" s="127">
        <v>0.92741935483870963</v>
      </c>
      <c r="H1613" s="127">
        <v>0</v>
      </c>
      <c r="I1613" s="127"/>
      <c r="J1613" s="191">
        <v>3465</v>
      </c>
      <c r="K1613" s="89"/>
      <c r="L1613" s="89"/>
      <c r="M1613" s="89"/>
    </row>
    <row r="1614" spans="1:13" x14ac:dyDescent="0.25">
      <c r="A1614" s="191">
        <v>3466</v>
      </c>
      <c r="B1614" s="89" t="s">
        <v>1954</v>
      </c>
      <c r="C1614" s="89" t="s">
        <v>1872</v>
      </c>
      <c r="D1614" s="89" t="s">
        <v>1559</v>
      </c>
      <c r="E1614" s="89" t="s">
        <v>336</v>
      </c>
      <c r="F1614" s="89">
        <v>175</v>
      </c>
      <c r="G1614" s="127">
        <v>0.967741935483871</v>
      </c>
      <c r="H1614" s="127">
        <v>0</v>
      </c>
      <c r="I1614" s="127"/>
      <c r="J1614" s="191">
        <v>3466</v>
      </c>
      <c r="K1614" s="89"/>
      <c r="L1614" s="89"/>
      <c r="M1614" s="89"/>
    </row>
    <row r="1615" spans="1:13" x14ac:dyDescent="0.25">
      <c r="A1615" s="191">
        <v>3467</v>
      </c>
      <c r="B1615" s="89" t="s">
        <v>1955</v>
      </c>
      <c r="C1615" s="89" t="s">
        <v>1872</v>
      </c>
      <c r="D1615" s="89" t="s">
        <v>1559</v>
      </c>
      <c r="E1615" s="89" t="s">
        <v>336</v>
      </c>
      <c r="F1615" s="89">
        <v>87</v>
      </c>
      <c r="G1615" s="127">
        <v>0.98148148148148151</v>
      </c>
      <c r="H1615" s="127">
        <v>0</v>
      </c>
      <c r="I1615" s="127"/>
      <c r="J1615" s="191">
        <v>3467</v>
      </c>
      <c r="K1615" s="89"/>
      <c r="L1615" s="89"/>
      <c r="M1615" s="89"/>
    </row>
    <row r="1616" spans="1:13" x14ac:dyDescent="0.25">
      <c r="A1616" s="191">
        <v>3468</v>
      </c>
      <c r="B1616" s="89" t="s">
        <v>1956</v>
      </c>
      <c r="C1616" s="89" t="s">
        <v>1872</v>
      </c>
      <c r="D1616" s="89" t="s">
        <v>1559</v>
      </c>
      <c r="E1616" s="89" t="s">
        <v>336</v>
      </c>
      <c r="F1616" s="89">
        <v>83</v>
      </c>
      <c r="G1616" s="127">
        <v>0.96153846153846156</v>
      </c>
      <c r="H1616" s="127">
        <v>0</v>
      </c>
      <c r="I1616" s="127"/>
      <c r="J1616" s="191">
        <v>3468</v>
      </c>
      <c r="K1616" s="89"/>
      <c r="L1616" s="89"/>
      <c r="M1616" s="89"/>
    </row>
    <row r="1617" spans="1:13" x14ac:dyDescent="0.25">
      <c r="A1617" s="191">
        <v>3470</v>
      </c>
      <c r="B1617" s="89" t="s">
        <v>1957</v>
      </c>
      <c r="C1617" s="89" t="s">
        <v>1872</v>
      </c>
      <c r="D1617" s="89" t="s">
        <v>1559</v>
      </c>
      <c r="E1617" s="89" t="s">
        <v>336</v>
      </c>
      <c r="F1617" s="89">
        <v>220</v>
      </c>
      <c r="G1617" s="127">
        <v>0.94545454545454544</v>
      </c>
      <c r="H1617" s="127">
        <v>0</v>
      </c>
      <c r="I1617" s="127"/>
      <c r="J1617" s="191">
        <v>3470</v>
      </c>
      <c r="K1617" s="89"/>
      <c r="L1617" s="89"/>
      <c r="M1617" s="89"/>
    </row>
    <row r="1618" spans="1:13" x14ac:dyDescent="0.25">
      <c r="A1618" s="191">
        <v>3471</v>
      </c>
      <c r="B1618" s="89" t="s">
        <v>1958</v>
      </c>
      <c r="C1618" s="89" t="s">
        <v>1872</v>
      </c>
      <c r="D1618" s="89" t="s">
        <v>1559</v>
      </c>
      <c r="E1618" s="89" t="s">
        <v>336</v>
      </c>
      <c r="F1618" s="89">
        <v>207</v>
      </c>
      <c r="G1618" s="127">
        <v>0.97058823529411764</v>
      </c>
      <c r="H1618" s="127">
        <v>0</v>
      </c>
      <c r="I1618" s="127"/>
      <c r="J1618" s="191">
        <v>3471</v>
      </c>
      <c r="K1618" s="89"/>
      <c r="L1618" s="89"/>
      <c r="M1618" s="89"/>
    </row>
    <row r="1619" spans="1:13" x14ac:dyDescent="0.25">
      <c r="A1619" s="191">
        <v>3475</v>
      </c>
      <c r="B1619" s="89" t="s">
        <v>1959</v>
      </c>
      <c r="C1619" s="89" t="s">
        <v>1872</v>
      </c>
      <c r="D1619" s="89" t="s">
        <v>1559</v>
      </c>
      <c r="E1619" s="89" t="s">
        <v>336</v>
      </c>
      <c r="F1619" s="89">
        <v>202</v>
      </c>
      <c r="G1619" s="127">
        <v>0.97333333333333338</v>
      </c>
      <c r="H1619" s="127">
        <v>0</v>
      </c>
      <c r="I1619" s="127"/>
      <c r="J1619" s="191">
        <v>3475</v>
      </c>
      <c r="K1619" s="89"/>
      <c r="L1619" s="89"/>
      <c r="M1619" s="89"/>
    </row>
    <row r="1620" spans="1:13" x14ac:dyDescent="0.25">
      <c r="A1620" s="191">
        <v>3479</v>
      </c>
      <c r="B1620" s="89" t="s">
        <v>1960</v>
      </c>
      <c r="C1620" s="89" t="s">
        <v>1961</v>
      </c>
      <c r="D1620" s="89" t="s">
        <v>1559</v>
      </c>
      <c r="E1620" s="89" t="s">
        <v>336</v>
      </c>
      <c r="F1620" s="129">
        <v>1353</v>
      </c>
      <c r="G1620" s="127">
        <v>0</v>
      </c>
      <c r="H1620" s="127">
        <v>0.95513307984790874</v>
      </c>
      <c r="I1620" s="127"/>
      <c r="J1620" s="191">
        <v>3479</v>
      </c>
      <c r="K1620" s="89"/>
      <c r="L1620" s="89"/>
      <c r="M1620" s="89"/>
    </row>
    <row r="1621" spans="1:13" x14ac:dyDescent="0.25">
      <c r="A1621" s="191">
        <v>3480</v>
      </c>
      <c r="B1621" s="89" t="s">
        <v>1962</v>
      </c>
      <c r="C1621" s="89" t="s">
        <v>1961</v>
      </c>
      <c r="D1621" s="89" t="s">
        <v>1559</v>
      </c>
      <c r="E1621" s="89" t="s">
        <v>336</v>
      </c>
      <c r="F1621" s="89">
        <v>574</v>
      </c>
      <c r="G1621" s="127">
        <v>0.96226415094339623</v>
      </c>
      <c r="H1621" s="127">
        <v>0</v>
      </c>
      <c r="I1621" s="127"/>
      <c r="J1621" s="191">
        <v>3480</v>
      </c>
      <c r="K1621" s="89"/>
      <c r="L1621" s="89"/>
      <c r="M1621" s="89"/>
    </row>
    <row r="1622" spans="1:13" x14ac:dyDescent="0.25">
      <c r="A1622" s="191">
        <v>3481</v>
      </c>
      <c r="B1622" s="89" t="s">
        <v>1963</v>
      </c>
      <c r="C1622" s="89" t="s">
        <v>1961</v>
      </c>
      <c r="D1622" s="89" t="s">
        <v>1559</v>
      </c>
      <c r="E1622" s="89" t="s">
        <v>336</v>
      </c>
      <c r="F1622" s="89">
        <v>398</v>
      </c>
      <c r="G1622" s="127">
        <v>0.97096774193548385</v>
      </c>
      <c r="H1622" s="127">
        <v>0</v>
      </c>
      <c r="I1622" s="127"/>
      <c r="J1622" s="191">
        <v>3481</v>
      </c>
      <c r="K1622" s="89"/>
      <c r="L1622" s="89"/>
      <c r="M1622" s="89"/>
    </row>
    <row r="1623" spans="1:13" x14ac:dyDescent="0.25">
      <c r="A1623" s="191">
        <v>3482</v>
      </c>
      <c r="B1623" s="89" t="s">
        <v>1964</v>
      </c>
      <c r="C1623" s="89" t="s">
        <v>1961</v>
      </c>
      <c r="D1623" s="89" t="s">
        <v>1559</v>
      </c>
      <c r="E1623" s="89" t="s">
        <v>336</v>
      </c>
      <c r="F1623" s="89">
        <v>225</v>
      </c>
      <c r="G1623" s="127">
        <v>0.9051094890510949</v>
      </c>
      <c r="H1623" s="127">
        <v>0</v>
      </c>
      <c r="I1623" s="127"/>
      <c r="J1623" s="191">
        <v>3482</v>
      </c>
      <c r="K1623" s="89"/>
      <c r="L1623" s="89"/>
      <c r="M1623" s="89"/>
    </row>
    <row r="1624" spans="1:13" x14ac:dyDescent="0.25">
      <c r="A1624" s="191">
        <v>3483</v>
      </c>
      <c r="B1624" s="89" t="s">
        <v>1965</v>
      </c>
      <c r="C1624" s="89" t="s">
        <v>1961</v>
      </c>
      <c r="D1624" s="89" t="s">
        <v>1559</v>
      </c>
      <c r="E1624" s="89" t="s">
        <v>336</v>
      </c>
      <c r="F1624" s="89">
        <v>582</v>
      </c>
      <c r="G1624" s="127">
        <v>0.95041322314049592</v>
      </c>
      <c r="H1624" s="127">
        <v>0</v>
      </c>
      <c r="I1624" s="127"/>
      <c r="J1624" s="191">
        <v>3483</v>
      </c>
      <c r="K1624" s="89"/>
      <c r="L1624" s="89"/>
      <c r="M1624" s="89"/>
    </row>
    <row r="1625" spans="1:13" x14ac:dyDescent="0.25">
      <c r="A1625" s="191">
        <v>3484</v>
      </c>
      <c r="B1625" s="89" t="s">
        <v>1966</v>
      </c>
      <c r="C1625" s="89" t="s">
        <v>1961</v>
      </c>
      <c r="D1625" s="89" t="s">
        <v>1559</v>
      </c>
      <c r="E1625" s="89" t="s">
        <v>336</v>
      </c>
      <c r="F1625" s="89">
        <v>76</v>
      </c>
      <c r="G1625" s="127">
        <v>0</v>
      </c>
      <c r="H1625" s="127">
        <v>0</v>
      </c>
      <c r="I1625" s="128">
        <v>0.87572349022605656</v>
      </c>
      <c r="J1625" s="191">
        <v>3484</v>
      </c>
      <c r="K1625" s="89"/>
      <c r="L1625" s="89"/>
      <c r="M1625" s="89"/>
    </row>
    <row r="1626" spans="1:13" x14ac:dyDescent="0.25">
      <c r="A1626" s="191">
        <v>3488</v>
      </c>
      <c r="B1626" s="89" t="s">
        <v>1967</v>
      </c>
      <c r="C1626" s="89" t="s">
        <v>1961</v>
      </c>
      <c r="D1626" s="89" t="s">
        <v>1559</v>
      </c>
      <c r="E1626" s="89" t="s">
        <v>336</v>
      </c>
      <c r="F1626" s="89">
        <v>72</v>
      </c>
      <c r="G1626" s="127">
        <v>0.9452054794520548</v>
      </c>
      <c r="H1626" s="127">
        <v>0</v>
      </c>
      <c r="I1626" s="127"/>
      <c r="J1626" s="191">
        <v>3488</v>
      </c>
      <c r="K1626" s="89"/>
      <c r="L1626" s="89"/>
      <c r="M1626" s="89"/>
    </row>
    <row r="1627" spans="1:13" x14ac:dyDescent="0.25">
      <c r="A1627" s="191">
        <v>3489</v>
      </c>
      <c r="B1627" s="89" t="s">
        <v>1968</v>
      </c>
      <c r="C1627" s="89" t="s">
        <v>1961</v>
      </c>
      <c r="D1627" s="89" t="s">
        <v>1559</v>
      </c>
      <c r="E1627" s="89" t="s">
        <v>336</v>
      </c>
      <c r="F1627" s="89">
        <v>106</v>
      </c>
      <c r="G1627" s="127">
        <v>0.98305084745762716</v>
      </c>
      <c r="H1627" s="127">
        <v>0</v>
      </c>
      <c r="I1627" s="127"/>
      <c r="J1627" s="191">
        <v>3489</v>
      </c>
      <c r="K1627" s="89"/>
      <c r="L1627" s="89"/>
      <c r="M1627" s="89"/>
    </row>
    <row r="1628" spans="1:13" x14ac:dyDescent="0.25">
      <c r="A1628" s="191">
        <v>3490</v>
      </c>
      <c r="B1628" s="89" t="s">
        <v>1969</v>
      </c>
      <c r="C1628" s="89" t="s">
        <v>1961</v>
      </c>
      <c r="D1628" s="89" t="s">
        <v>1559</v>
      </c>
      <c r="E1628" s="89" t="s">
        <v>336</v>
      </c>
      <c r="F1628" s="89">
        <v>206</v>
      </c>
      <c r="G1628" s="127">
        <v>0.95428571428571429</v>
      </c>
      <c r="H1628" s="127">
        <v>0</v>
      </c>
      <c r="I1628" s="127"/>
      <c r="J1628" s="191">
        <v>3490</v>
      </c>
      <c r="K1628" s="89"/>
      <c r="L1628" s="89"/>
      <c r="M1628" s="89"/>
    </row>
    <row r="1629" spans="1:13" x14ac:dyDescent="0.25">
      <c r="A1629" s="191">
        <v>3491</v>
      </c>
      <c r="B1629" s="89" t="s">
        <v>1970</v>
      </c>
      <c r="C1629" s="89" t="s">
        <v>1961</v>
      </c>
      <c r="D1629" s="89" t="s">
        <v>1559</v>
      </c>
      <c r="E1629" s="89" t="s">
        <v>336</v>
      </c>
      <c r="F1629" s="89">
        <v>108</v>
      </c>
      <c r="G1629" s="127">
        <v>1</v>
      </c>
      <c r="H1629" s="127">
        <v>0</v>
      </c>
      <c r="I1629" s="127"/>
      <c r="J1629" s="191">
        <v>3491</v>
      </c>
      <c r="K1629" s="89"/>
      <c r="L1629" s="89"/>
      <c r="M1629" s="89"/>
    </row>
    <row r="1630" spans="1:13" x14ac:dyDescent="0.25">
      <c r="A1630" s="191">
        <v>3492</v>
      </c>
      <c r="B1630" s="89" t="s">
        <v>1873</v>
      </c>
      <c r="C1630" s="89" t="s">
        <v>1961</v>
      </c>
      <c r="D1630" s="89" t="s">
        <v>1559</v>
      </c>
      <c r="E1630" s="89" t="s">
        <v>336</v>
      </c>
      <c r="F1630" s="89">
        <v>210</v>
      </c>
      <c r="G1630" s="127">
        <v>0.92737430167597767</v>
      </c>
      <c r="H1630" s="127">
        <v>0</v>
      </c>
      <c r="I1630" s="127"/>
      <c r="J1630" s="191">
        <v>3492</v>
      </c>
      <c r="K1630" s="89"/>
      <c r="L1630" s="89"/>
      <c r="M1630" s="89"/>
    </row>
    <row r="1631" spans="1:13" x14ac:dyDescent="0.25">
      <c r="A1631" s="191">
        <v>3494</v>
      </c>
      <c r="B1631" s="89" t="s">
        <v>1971</v>
      </c>
      <c r="C1631" s="89" t="s">
        <v>1961</v>
      </c>
      <c r="D1631" s="89" t="s">
        <v>1559</v>
      </c>
      <c r="E1631" s="89" t="s">
        <v>336</v>
      </c>
      <c r="F1631" s="89">
        <v>113</v>
      </c>
      <c r="G1631" s="127">
        <v>0.93814432989690721</v>
      </c>
      <c r="H1631" s="127">
        <v>0</v>
      </c>
      <c r="I1631" s="127"/>
      <c r="J1631" s="191">
        <v>3494</v>
      </c>
      <c r="K1631" s="89"/>
      <c r="L1631" s="89"/>
      <c r="M1631" s="89"/>
    </row>
    <row r="1632" spans="1:13" x14ac:dyDescent="0.25">
      <c r="A1632" s="191">
        <v>3495</v>
      </c>
      <c r="B1632" s="89" t="s">
        <v>1972</v>
      </c>
      <c r="C1632" s="89" t="s">
        <v>1961</v>
      </c>
      <c r="D1632" s="89" t="s">
        <v>1559</v>
      </c>
      <c r="E1632" s="89" t="s">
        <v>336</v>
      </c>
      <c r="F1632" s="89">
        <v>157</v>
      </c>
      <c r="G1632" s="127">
        <v>0.96666666666666667</v>
      </c>
      <c r="H1632" s="127">
        <v>0</v>
      </c>
      <c r="I1632" s="127"/>
      <c r="J1632" s="191">
        <v>3495</v>
      </c>
      <c r="K1632" s="89"/>
      <c r="L1632" s="89"/>
      <c r="M1632" s="89"/>
    </row>
    <row r="1633" spans="1:13" x14ac:dyDescent="0.25">
      <c r="A1633" s="191">
        <v>3497</v>
      </c>
      <c r="B1633" s="89" t="s">
        <v>1827</v>
      </c>
      <c r="C1633" s="89" t="s">
        <v>1961</v>
      </c>
      <c r="D1633" s="89" t="s">
        <v>1559</v>
      </c>
      <c r="E1633" s="89" t="s">
        <v>336</v>
      </c>
      <c r="F1633" s="89">
        <v>186</v>
      </c>
      <c r="G1633" s="127">
        <v>0.92810457516339873</v>
      </c>
      <c r="H1633" s="127">
        <v>0</v>
      </c>
      <c r="I1633" s="127"/>
      <c r="J1633" s="191">
        <v>3497</v>
      </c>
      <c r="K1633" s="89"/>
      <c r="L1633" s="89"/>
      <c r="M1633" s="89"/>
    </row>
    <row r="1634" spans="1:13" x14ac:dyDescent="0.25">
      <c r="A1634" s="191">
        <v>3502</v>
      </c>
      <c r="B1634" s="89" t="s">
        <v>1973</v>
      </c>
      <c r="C1634" s="89" t="s">
        <v>1961</v>
      </c>
      <c r="D1634" s="89" t="s">
        <v>1559</v>
      </c>
      <c r="E1634" s="89" t="s">
        <v>336</v>
      </c>
      <c r="F1634" s="89">
        <v>20</v>
      </c>
      <c r="G1634" s="127">
        <v>1</v>
      </c>
      <c r="H1634" s="127">
        <v>0</v>
      </c>
      <c r="I1634" s="127"/>
      <c r="J1634" s="191">
        <v>3502</v>
      </c>
      <c r="K1634" s="89"/>
      <c r="L1634" s="89"/>
      <c r="M1634" s="89"/>
    </row>
    <row r="1635" spans="1:13" x14ac:dyDescent="0.25">
      <c r="A1635" s="191">
        <v>3506</v>
      </c>
      <c r="B1635" s="89" t="s">
        <v>680</v>
      </c>
      <c r="C1635" s="89" t="s">
        <v>1961</v>
      </c>
      <c r="D1635" s="89" t="s">
        <v>1559</v>
      </c>
      <c r="E1635" s="89" t="s">
        <v>336</v>
      </c>
      <c r="F1635" s="89">
        <v>15</v>
      </c>
      <c r="G1635" s="127">
        <v>0.94117647058823528</v>
      </c>
      <c r="H1635" s="127">
        <v>0</v>
      </c>
      <c r="I1635" s="127"/>
      <c r="J1635" s="191">
        <v>3506</v>
      </c>
      <c r="K1635" s="89"/>
      <c r="L1635" s="89"/>
      <c r="M1635" s="89"/>
    </row>
    <row r="1636" spans="1:13" x14ac:dyDescent="0.25">
      <c r="A1636" s="191">
        <v>3515</v>
      </c>
      <c r="B1636" s="89" t="s">
        <v>1974</v>
      </c>
      <c r="C1636" s="89" t="s">
        <v>1961</v>
      </c>
      <c r="D1636" s="89" t="s">
        <v>1559</v>
      </c>
      <c r="E1636" s="89" t="s">
        <v>336</v>
      </c>
      <c r="F1636" s="89">
        <v>30</v>
      </c>
      <c r="G1636" s="127">
        <v>0.93333333333333335</v>
      </c>
      <c r="H1636" s="127">
        <v>0</v>
      </c>
      <c r="I1636" s="127"/>
      <c r="J1636" s="191">
        <v>3515</v>
      </c>
      <c r="K1636" s="89"/>
      <c r="L1636" s="89"/>
      <c r="M1636" s="89"/>
    </row>
    <row r="1637" spans="1:13" x14ac:dyDescent="0.25">
      <c r="A1637" s="191">
        <v>3517</v>
      </c>
      <c r="B1637" s="89" t="s">
        <v>1975</v>
      </c>
      <c r="C1637" s="89" t="s">
        <v>1961</v>
      </c>
      <c r="D1637" s="89" t="s">
        <v>1559</v>
      </c>
      <c r="E1637" s="89" t="s">
        <v>336</v>
      </c>
      <c r="F1637" s="89">
        <v>86</v>
      </c>
      <c r="G1637" s="127">
        <v>0.92307692307692313</v>
      </c>
      <c r="H1637" s="127">
        <v>0</v>
      </c>
      <c r="I1637" s="127"/>
      <c r="J1637" s="191">
        <v>3517</v>
      </c>
      <c r="K1637" s="89"/>
      <c r="L1637" s="89"/>
      <c r="M1637" s="89"/>
    </row>
    <row r="1638" spans="1:13" x14ac:dyDescent="0.25">
      <c r="A1638" s="191">
        <v>3518</v>
      </c>
      <c r="B1638" s="89" t="s">
        <v>1976</v>
      </c>
      <c r="C1638" s="89" t="s">
        <v>1961</v>
      </c>
      <c r="D1638" s="89" t="s">
        <v>1559</v>
      </c>
      <c r="E1638" s="89" t="s">
        <v>336</v>
      </c>
      <c r="F1638" s="89">
        <v>7</v>
      </c>
      <c r="G1638" s="127">
        <v>1</v>
      </c>
      <c r="H1638" s="127">
        <v>0</v>
      </c>
      <c r="I1638" s="127"/>
      <c r="J1638" s="191">
        <v>3518</v>
      </c>
      <c r="K1638" s="89"/>
      <c r="L1638" s="89"/>
      <c r="M1638" s="89"/>
    </row>
    <row r="1639" spans="1:13" x14ac:dyDescent="0.25">
      <c r="A1639" s="191">
        <v>3520</v>
      </c>
      <c r="B1639" s="89" t="s">
        <v>1977</v>
      </c>
      <c r="C1639" s="89" t="s">
        <v>1961</v>
      </c>
      <c r="D1639" s="89" t="s">
        <v>1559</v>
      </c>
      <c r="E1639" s="89" t="s">
        <v>336</v>
      </c>
      <c r="F1639" s="89">
        <v>27</v>
      </c>
      <c r="G1639" s="127">
        <v>0.96551724137931039</v>
      </c>
      <c r="H1639" s="127">
        <v>0</v>
      </c>
      <c r="I1639" s="127"/>
      <c r="J1639" s="191">
        <v>3520</v>
      </c>
      <c r="K1639" s="89"/>
      <c r="L1639" s="89"/>
      <c r="M1639" s="89"/>
    </row>
    <row r="1640" spans="1:13" x14ac:dyDescent="0.25">
      <c r="A1640" s="191">
        <v>3523</v>
      </c>
      <c r="B1640" s="89" t="s">
        <v>1906</v>
      </c>
      <c r="C1640" s="89" t="s">
        <v>1961</v>
      </c>
      <c r="D1640" s="89" t="s">
        <v>1559</v>
      </c>
      <c r="E1640" s="89" t="s">
        <v>336</v>
      </c>
      <c r="F1640" s="89">
        <v>7</v>
      </c>
      <c r="G1640" s="127">
        <v>1</v>
      </c>
      <c r="H1640" s="127">
        <v>0</v>
      </c>
      <c r="I1640" s="127"/>
      <c r="J1640" s="191">
        <v>3523</v>
      </c>
      <c r="K1640" s="89"/>
      <c r="L1640" s="89"/>
      <c r="M1640" s="89"/>
    </row>
    <row r="1641" spans="1:13" x14ac:dyDescent="0.25">
      <c r="A1641" s="191">
        <v>3526</v>
      </c>
      <c r="B1641" s="89" t="s">
        <v>1978</v>
      </c>
      <c r="C1641" s="89" t="s">
        <v>1961</v>
      </c>
      <c r="D1641" s="89" t="s">
        <v>1559</v>
      </c>
      <c r="E1641" s="89" t="s">
        <v>336</v>
      </c>
      <c r="F1641" s="89">
        <v>6</v>
      </c>
      <c r="G1641" s="127">
        <v>1</v>
      </c>
      <c r="H1641" s="127">
        <v>0</v>
      </c>
      <c r="I1641" s="127"/>
      <c r="J1641" s="191">
        <v>3526</v>
      </c>
      <c r="K1641" s="89"/>
      <c r="L1641" s="89"/>
      <c r="M1641" s="89"/>
    </row>
    <row r="1642" spans="1:13" x14ac:dyDescent="0.25">
      <c r="A1642" s="191">
        <v>3527</v>
      </c>
      <c r="B1642" s="89" t="s">
        <v>1979</v>
      </c>
      <c r="C1642" s="89" t="s">
        <v>1961</v>
      </c>
      <c r="D1642" s="89" t="s">
        <v>1559</v>
      </c>
      <c r="E1642" s="89" t="s">
        <v>336</v>
      </c>
      <c r="F1642" s="89">
        <v>5</v>
      </c>
      <c r="G1642" s="127">
        <v>1</v>
      </c>
      <c r="H1642" s="127">
        <v>0</v>
      </c>
      <c r="I1642" s="127"/>
      <c r="J1642" s="191">
        <v>3527</v>
      </c>
      <c r="K1642" s="89"/>
      <c r="L1642" s="89"/>
      <c r="M1642" s="89"/>
    </row>
    <row r="1643" spans="1:13" x14ac:dyDescent="0.25">
      <c r="A1643" s="191">
        <v>3535</v>
      </c>
      <c r="B1643" s="89" t="s">
        <v>1977</v>
      </c>
      <c r="C1643" s="89" t="s">
        <v>1980</v>
      </c>
      <c r="D1643" s="89" t="s">
        <v>1559</v>
      </c>
      <c r="E1643" s="89" t="s">
        <v>336</v>
      </c>
      <c r="F1643" s="89">
        <v>128</v>
      </c>
      <c r="G1643" s="127">
        <v>0</v>
      </c>
      <c r="H1643" s="127">
        <v>0</v>
      </c>
      <c r="I1643" s="128">
        <v>0.87354731599335911</v>
      </c>
      <c r="J1643" s="191">
        <v>3535</v>
      </c>
      <c r="K1643" s="89"/>
      <c r="L1643" s="89"/>
      <c r="M1643" s="89"/>
    </row>
    <row r="1644" spans="1:13" x14ac:dyDescent="0.25">
      <c r="A1644" s="191">
        <v>3537</v>
      </c>
      <c r="B1644" s="89" t="s">
        <v>1981</v>
      </c>
      <c r="C1644" s="89" t="s">
        <v>1980</v>
      </c>
      <c r="D1644" s="89" t="s">
        <v>1559</v>
      </c>
      <c r="E1644" s="89" t="s">
        <v>336</v>
      </c>
      <c r="F1644" s="89">
        <v>75</v>
      </c>
      <c r="G1644" s="127">
        <v>0</v>
      </c>
      <c r="H1644" s="127">
        <v>0</v>
      </c>
      <c r="I1644" s="128">
        <v>0.87354731599335911</v>
      </c>
      <c r="J1644" s="191">
        <v>3537</v>
      </c>
      <c r="K1644" s="89"/>
      <c r="L1644" s="89"/>
      <c r="M1644" s="89"/>
    </row>
    <row r="1645" spans="1:13" x14ac:dyDescent="0.25">
      <c r="A1645" s="191">
        <v>3538</v>
      </c>
      <c r="B1645" s="89" t="s">
        <v>1982</v>
      </c>
      <c r="C1645" s="89" t="s">
        <v>1980</v>
      </c>
      <c r="D1645" s="89" t="s">
        <v>1559</v>
      </c>
      <c r="E1645" s="89" t="s">
        <v>336</v>
      </c>
      <c r="F1645" s="129">
        <v>1111</v>
      </c>
      <c r="G1645" s="127">
        <v>0.94536423841059603</v>
      </c>
      <c r="H1645" s="127">
        <v>0</v>
      </c>
      <c r="I1645" s="127"/>
      <c r="J1645" s="191">
        <v>3538</v>
      </c>
      <c r="K1645" s="89"/>
      <c r="L1645" s="89"/>
      <c r="M1645" s="89"/>
    </row>
    <row r="1646" spans="1:13" x14ac:dyDescent="0.25">
      <c r="A1646" s="191">
        <v>3539</v>
      </c>
      <c r="B1646" s="89" t="s">
        <v>1983</v>
      </c>
      <c r="C1646" s="89" t="s">
        <v>1980</v>
      </c>
      <c r="D1646" s="89" t="s">
        <v>1559</v>
      </c>
      <c r="E1646" s="89" t="s">
        <v>336</v>
      </c>
      <c r="F1646" s="89">
        <v>856</v>
      </c>
      <c r="G1646" s="127">
        <v>0.90243902439024393</v>
      </c>
      <c r="H1646" s="127">
        <v>0</v>
      </c>
      <c r="I1646" s="127"/>
      <c r="J1646" s="191">
        <v>3539</v>
      </c>
      <c r="K1646" s="89"/>
      <c r="L1646" s="89"/>
      <c r="M1646" s="89"/>
    </row>
    <row r="1647" spans="1:13" x14ac:dyDescent="0.25">
      <c r="A1647" s="191">
        <v>3540</v>
      </c>
      <c r="B1647" s="89" t="s">
        <v>1984</v>
      </c>
      <c r="C1647" s="89" t="s">
        <v>1980</v>
      </c>
      <c r="D1647" s="89" t="s">
        <v>1559</v>
      </c>
      <c r="E1647" s="89" t="s">
        <v>336</v>
      </c>
      <c r="F1647" s="89">
        <v>524</v>
      </c>
      <c r="G1647" s="127">
        <v>0</v>
      </c>
      <c r="H1647" s="127">
        <v>0.98083623693379796</v>
      </c>
      <c r="I1647" s="127"/>
      <c r="J1647" s="191">
        <v>3540</v>
      </c>
      <c r="K1647" s="89"/>
      <c r="L1647" s="89"/>
      <c r="M1647" s="89"/>
    </row>
    <row r="1648" spans="1:13" x14ac:dyDescent="0.25">
      <c r="A1648" s="191">
        <v>3541</v>
      </c>
      <c r="B1648" s="89" t="s">
        <v>1985</v>
      </c>
      <c r="C1648" s="89" t="s">
        <v>1980</v>
      </c>
      <c r="D1648" s="89" t="s">
        <v>1559</v>
      </c>
      <c r="E1648" s="89" t="s">
        <v>336</v>
      </c>
      <c r="F1648" s="89">
        <v>531</v>
      </c>
      <c r="G1648" s="127">
        <v>0.94291754756871038</v>
      </c>
      <c r="H1648" s="127">
        <v>0</v>
      </c>
      <c r="I1648" s="127"/>
      <c r="J1648" s="191">
        <v>3541</v>
      </c>
      <c r="K1648" s="89"/>
      <c r="L1648" s="89"/>
      <c r="M1648" s="89"/>
    </row>
    <row r="1649" spans="1:13" x14ac:dyDescent="0.25">
      <c r="A1649" s="191">
        <v>3544</v>
      </c>
      <c r="B1649" s="89" t="s">
        <v>1986</v>
      </c>
      <c r="C1649" s="89" t="s">
        <v>1980</v>
      </c>
      <c r="D1649" s="89" t="s">
        <v>1559</v>
      </c>
      <c r="E1649" s="89" t="s">
        <v>336</v>
      </c>
      <c r="F1649" s="89">
        <v>313</v>
      </c>
      <c r="G1649" s="127">
        <v>0.90322580645161288</v>
      </c>
      <c r="H1649" s="127">
        <v>0</v>
      </c>
      <c r="I1649" s="127"/>
      <c r="J1649" s="191">
        <v>3544</v>
      </c>
      <c r="K1649" s="89"/>
      <c r="L1649" s="89"/>
      <c r="M1649" s="89"/>
    </row>
    <row r="1650" spans="1:13" x14ac:dyDescent="0.25">
      <c r="A1650" s="191">
        <v>3545</v>
      </c>
      <c r="B1650" s="89" t="s">
        <v>1987</v>
      </c>
      <c r="C1650" s="89" t="s">
        <v>1980</v>
      </c>
      <c r="D1650" s="89" t="s">
        <v>1559</v>
      </c>
      <c r="E1650" s="89" t="s">
        <v>336</v>
      </c>
      <c r="F1650" s="89">
        <v>413</v>
      </c>
      <c r="G1650" s="127">
        <v>0.95170454545454541</v>
      </c>
      <c r="H1650" s="127">
        <v>0</v>
      </c>
      <c r="I1650" s="127"/>
      <c r="J1650" s="191">
        <v>3545</v>
      </c>
      <c r="K1650" s="89"/>
      <c r="L1650" s="89"/>
      <c r="M1650" s="89"/>
    </row>
    <row r="1651" spans="1:13" x14ac:dyDescent="0.25">
      <c r="A1651" s="191">
        <v>3546</v>
      </c>
      <c r="B1651" s="89" t="s">
        <v>930</v>
      </c>
      <c r="C1651" s="89" t="s">
        <v>1980</v>
      </c>
      <c r="D1651" s="89" t="s">
        <v>1559</v>
      </c>
      <c r="E1651" s="89" t="s">
        <v>336</v>
      </c>
      <c r="F1651" s="89">
        <v>437</v>
      </c>
      <c r="G1651" s="127">
        <v>0.92171717171717171</v>
      </c>
      <c r="H1651" s="127">
        <v>0</v>
      </c>
      <c r="I1651" s="127"/>
      <c r="J1651" s="191">
        <v>3546</v>
      </c>
      <c r="K1651" s="89"/>
      <c r="L1651" s="89"/>
      <c r="M1651" s="89"/>
    </row>
    <row r="1652" spans="1:13" x14ac:dyDescent="0.25">
      <c r="A1652" s="191">
        <v>3548</v>
      </c>
      <c r="B1652" s="89" t="s">
        <v>1988</v>
      </c>
      <c r="C1652" s="89" t="s">
        <v>1980</v>
      </c>
      <c r="D1652" s="89" t="s">
        <v>1559</v>
      </c>
      <c r="E1652" s="89" t="s">
        <v>336</v>
      </c>
      <c r="F1652" s="89">
        <v>155</v>
      </c>
      <c r="G1652" s="127">
        <v>0.96212121212121215</v>
      </c>
      <c r="H1652" s="127">
        <v>0</v>
      </c>
      <c r="I1652" s="127"/>
      <c r="J1652" s="191">
        <v>3548</v>
      </c>
      <c r="K1652" s="89"/>
      <c r="L1652" s="89"/>
      <c r="M1652" s="89"/>
    </row>
    <row r="1653" spans="1:13" x14ac:dyDescent="0.25">
      <c r="A1653" s="191">
        <v>3549</v>
      </c>
      <c r="B1653" s="89" t="s">
        <v>1989</v>
      </c>
      <c r="C1653" s="89" t="s">
        <v>1980</v>
      </c>
      <c r="D1653" s="89" t="s">
        <v>1559</v>
      </c>
      <c r="E1653" s="89" t="s">
        <v>336</v>
      </c>
      <c r="F1653" s="89">
        <v>426</v>
      </c>
      <c r="G1653" s="127">
        <v>0.95965417867435154</v>
      </c>
      <c r="H1653" s="127">
        <v>0</v>
      </c>
      <c r="I1653" s="127"/>
      <c r="J1653" s="191">
        <v>3549</v>
      </c>
      <c r="K1653" s="89"/>
      <c r="L1653" s="89"/>
      <c r="M1653" s="89"/>
    </row>
    <row r="1654" spans="1:13" x14ac:dyDescent="0.25">
      <c r="A1654" s="191">
        <v>3550</v>
      </c>
      <c r="B1654" s="89" t="s">
        <v>1990</v>
      </c>
      <c r="C1654" s="89" t="s">
        <v>1980</v>
      </c>
      <c r="D1654" s="89" t="s">
        <v>1559</v>
      </c>
      <c r="E1654" s="89" t="s">
        <v>336</v>
      </c>
      <c r="F1654" s="89">
        <v>30</v>
      </c>
      <c r="G1654" s="127">
        <v>1</v>
      </c>
      <c r="H1654" s="127">
        <v>0</v>
      </c>
      <c r="I1654" s="127"/>
      <c r="J1654" s="191">
        <v>3550</v>
      </c>
      <c r="K1654" s="89"/>
      <c r="L1654" s="89"/>
      <c r="M1654" s="89"/>
    </row>
    <row r="1655" spans="1:13" x14ac:dyDescent="0.25">
      <c r="A1655" s="191">
        <v>3551</v>
      </c>
      <c r="B1655" s="89" t="s">
        <v>1991</v>
      </c>
      <c r="C1655" s="89" t="s">
        <v>1980</v>
      </c>
      <c r="D1655" s="89" t="s">
        <v>1559</v>
      </c>
      <c r="E1655" s="89" t="s">
        <v>336</v>
      </c>
      <c r="F1655" s="89">
        <v>166</v>
      </c>
      <c r="G1655" s="127">
        <v>0.98484848484848486</v>
      </c>
      <c r="H1655" s="127">
        <v>0</v>
      </c>
      <c r="I1655" s="127"/>
      <c r="J1655" s="191">
        <v>3551</v>
      </c>
      <c r="K1655" s="89"/>
      <c r="L1655" s="89"/>
      <c r="M1655" s="89"/>
    </row>
    <row r="1656" spans="1:13" x14ac:dyDescent="0.25">
      <c r="A1656" s="191">
        <v>3552</v>
      </c>
      <c r="B1656" s="89" t="s">
        <v>1992</v>
      </c>
      <c r="C1656" s="89" t="s">
        <v>1980</v>
      </c>
      <c r="D1656" s="89" t="s">
        <v>1559</v>
      </c>
      <c r="E1656" s="89" t="s">
        <v>336</v>
      </c>
      <c r="F1656" s="89">
        <v>141</v>
      </c>
      <c r="G1656" s="127">
        <v>0.99047619047619051</v>
      </c>
      <c r="H1656" s="127">
        <v>0</v>
      </c>
      <c r="I1656" s="127"/>
      <c r="J1656" s="191">
        <v>3552</v>
      </c>
      <c r="K1656" s="89"/>
      <c r="L1656" s="89"/>
      <c r="M1656" s="89"/>
    </row>
    <row r="1657" spans="1:13" x14ac:dyDescent="0.25">
      <c r="A1657" s="191">
        <v>3554</v>
      </c>
      <c r="B1657" s="89" t="s">
        <v>1993</v>
      </c>
      <c r="C1657" s="89" t="s">
        <v>1980</v>
      </c>
      <c r="D1657" s="89" t="s">
        <v>1559</v>
      </c>
      <c r="E1657" s="89" t="s">
        <v>336</v>
      </c>
      <c r="F1657" s="89">
        <v>92</v>
      </c>
      <c r="G1657" s="127">
        <v>0.90769230769230769</v>
      </c>
      <c r="H1657" s="127">
        <v>0</v>
      </c>
      <c r="I1657" s="127"/>
      <c r="J1657" s="191">
        <v>3554</v>
      </c>
      <c r="K1657" s="89"/>
      <c r="L1657" s="89"/>
      <c r="M1657" s="89"/>
    </row>
    <row r="1658" spans="1:13" x14ac:dyDescent="0.25">
      <c r="A1658" s="191">
        <v>3555</v>
      </c>
      <c r="B1658" s="89" t="s">
        <v>1994</v>
      </c>
      <c r="C1658" s="89" t="s">
        <v>1980</v>
      </c>
      <c r="D1658" s="89" t="s">
        <v>1559</v>
      </c>
      <c r="E1658" s="89" t="s">
        <v>336</v>
      </c>
      <c r="F1658" s="89">
        <v>55</v>
      </c>
      <c r="G1658" s="127">
        <v>0.95454545454545459</v>
      </c>
      <c r="H1658" s="127">
        <v>0</v>
      </c>
      <c r="I1658" s="127"/>
      <c r="J1658" s="191">
        <v>3555</v>
      </c>
      <c r="K1658" s="89"/>
      <c r="L1658" s="89"/>
      <c r="M1658" s="89"/>
    </row>
    <row r="1659" spans="1:13" x14ac:dyDescent="0.25">
      <c r="A1659" s="191">
        <v>3569</v>
      </c>
      <c r="B1659" s="89" t="s">
        <v>1995</v>
      </c>
      <c r="C1659" s="89" t="s">
        <v>1980</v>
      </c>
      <c r="D1659" s="89" t="s">
        <v>1559</v>
      </c>
      <c r="E1659" s="89" t="s">
        <v>336</v>
      </c>
      <c r="F1659" s="89">
        <v>20</v>
      </c>
      <c r="G1659" s="127">
        <v>0.91666666666666663</v>
      </c>
      <c r="H1659" s="127">
        <v>0</v>
      </c>
      <c r="I1659" s="127"/>
      <c r="J1659" s="191">
        <v>3569</v>
      </c>
      <c r="K1659" s="89"/>
      <c r="L1659" s="89"/>
      <c r="M1659" s="89"/>
    </row>
    <row r="1660" spans="1:13" x14ac:dyDescent="0.25">
      <c r="A1660" s="191">
        <v>3573</v>
      </c>
      <c r="B1660" s="89" t="s">
        <v>1996</v>
      </c>
      <c r="C1660" s="89" t="s">
        <v>1980</v>
      </c>
      <c r="D1660" s="89" t="s">
        <v>1559</v>
      </c>
      <c r="E1660" s="89" t="s">
        <v>336</v>
      </c>
      <c r="F1660" s="89">
        <v>30</v>
      </c>
      <c r="G1660" s="127">
        <v>0.94117647058823528</v>
      </c>
      <c r="H1660" s="127">
        <v>0</v>
      </c>
      <c r="I1660" s="127"/>
      <c r="J1660" s="191">
        <v>3573</v>
      </c>
      <c r="K1660" s="89"/>
      <c r="L1660" s="89"/>
      <c r="M1660" s="89"/>
    </row>
    <row r="1661" spans="1:13" x14ac:dyDescent="0.25">
      <c r="A1661" s="191">
        <v>3579</v>
      </c>
      <c r="B1661" s="89" t="s">
        <v>1997</v>
      </c>
      <c r="C1661" s="89" t="s">
        <v>1980</v>
      </c>
      <c r="D1661" s="89" t="s">
        <v>1559</v>
      </c>
      <c r="E1661" s="89" t="s">
        <v>336</v>
      </c>
      <c r="F1661" s="89">
        <v>12</v>
      </c>
      <c r="G1661" s="127">
        <v>1</v>
      </c>
      <c r="H1661" s="127">
        <v>0</v>
      </c>
      <c r="I1661" s="127"/>
      <c r="J1661" s="191">
        <v>3579</v>
      </c>
      <c r="K1661" s="89"/>
      <c r="L1661" s="89"/>
      <c r="M1661" s="89"/>
    </row>
    <row r="1662" spans="1:13" x14ac:dyDescent="0.25">
      <c r="A1662" s="191">
        <v>3580</v>
      </c>
      <c r="B1662" s="89" t="s">
        <v>1998</v>
      </c>
      <c r="C1662" s="89" t="s">
        <v>1980</v>
      </c>
      <c r="D1662" s="89" t="s">
        <v>1559</v>
      </c>
      <c r="E1662" s="89" t="s">
        <v>336</v>
      </c>
      <c r="F1662" s="89">
        <v>19</v>
      </c>
      <c r="G1662" s="127">
        <v>0.9</v>
      </c>
      <c r="H1662" s="127">
        <v>0</v>
      </c>
      <c r="I1662" s="127"/>
      <c r="J1662" s="191">
        <v>3580</v>
      </c>
      <c r="K1662" s="89"/>
      <c r="L1662" s="89"/>
      <c r="M1662" s="89"/>
    </row>
    <row r="1663" spans="1:13" x14ac:dyDescent="0.25">
      <c r="A1663" s="191">
        <v>3583</v>
      </c>
      <c r="B1663" s="89" t="s">
        <v>1999</v>
      </c>
      <c r="C1663" s="89" t="s">
        <v>1980</v>
      </c>
      <c r="D1663" s="89" t="s">
        <v>1559</v>
      </c>
      <c r="E1663" s="89" t="s">
        <v>336</v>
      </c>
      <c r="F1663" s="89">
        <v>4</v>
      </c>
      <c r="G1663" s="127">
        <v>1</v>
      </c>
      <c r="H1663" s="127">
        <v>0</v>
      </c>
      <c r="I1663" s="127"/>
      <c r="J1663" s="191">
        <v>3583</v>
      </c>
      <c r="K1663" s="89"/>
      <c r="L1663" s="89"/>
      <c r="M1663" s="89"/>
    </row>
    <row r="1664" spans="1:13" x14ac:dyDescent="0.25">
      <c r="A1664" s="191">
        <v>3586</v>
      </c>
      <c r="B1664" s="89" t="s">
        <v>2000</v>
      </c>
      <c r="C1664" s="89" t="s">
        <v>1980</v>
      </c>
      <c r="D1664" s="89" t="s">
        <v>1559</v>
      </c>
      <c r="E1664" s="89" t="s">
        <v>336</v>
      </c>
      <c r="F1664" s="89">
        <v>11</v>
      </c>
      <c r="G1664" s="127">
        <v>1</v>
      </c>
      <c r="H1664" s="127">
        <v>0</v>
      </c>
      <c r="I1664" s="127"/>
      <c r="J1664" s="191">
        <v>3586</v>
      </c>
      <c r="K1664" s="89"/>
      <c r="L1664" s="89"/>
      <c r="M1664" s="89"/>
    </row>
    <row r="1665" spans="1:13" x14ac:dyDescent="0.25">
      <c r="A1665" s="191">
        <v>3588</v>
      </c>
      <c r="B1665" s="89" t="s">
        <v>2001</v>
      </c>
      <c r="C1665" s="89" t="s">
        <v>1980</v>
      </c>
      <c r="D1665" s="89" t="s">
        <v>1559</v>
      </c>
      <c r="E1665" s="89" t="s">
        <v>336</v>
      </c>
      <c r="F1665" s="89">
        <v>14</v>
      </c>
      <c r="G1665" s="127">
        <v>1</v>
      </c>
      <c r="H1665" s="127">
        <v>0</v>
      </c>
      <c r="I1665" s="127"/>
      <c r="J1665" s="191">
        <v>3588</v>
      </c>
      <c r="K1665" s="89"/>
      <c r="L1665" s="89"/>
      <c r="M1665" s="89"/>
    </row>
    <row r="1666" spans="1:13" x14ac:dyDescent="0.25">
      <c r="A1666" s="191">
        <v>3596</v>
      </c>
      <c r="B1666" s="89" t="s">
        <v>2002</v>
      </c>
      <c r="C1666" s="89" t="s">
        <v>1980</v>
      </c>
      <c r="D1666" s="89" t="s">
        <v>1559</v>
      </c>
      <c r="E1666" s="89" t="s">
        <v>336</v>
      </c>
      <c r="F1666" s="89">
        <v>5</v>
      </c>
      <c r="G1666" s="127">
        <v>1</v>
      </c>
      <c r="H1666" s="127">
        <v>0</v>
      </c>
      <c r="I1666" s="127"/>
      <c r="J1666" s="191">
        <v>3596</v>
      </c>
      <c r="K1666" s="89"/>
      <c r="L1666" s="89"/>
      <c r="M1666" s="89"/>
    </row>
    <row r="1667" spans="1:13" x14ac:dyDescent="0.25">
      <c r="A1667" s="191">
        <v>3599</v>
      </c>
      <c r="B1667" s="89" t="s">
        <v>2003</v>
      </c>
      <c r="C1667" s="89" t="s">
        <v>1980</v>
      </c>
      <c r="D1667" s="89" t="s">
        <v>1559</v>
      </c>
      <c r="E1667" s="89" t="s">
        <v>336</v>
      </c>
      <c r="F1667" s="89">
        <v>9</v>
      </c>
      <c r="G1667" s="127">
        <v>1</v>
      </c>
      <c r="H1667" s="127">
        <v>0</v>
      </c>
      <c r="I1667" s="127"/>
      <c r="J1667" s="191">
        <v>3599</v>
      </c>
      <c r="K1667" s="89"/>
      <c r="L1667" s="89"/>
      <c r="M1667" s="89"/>
    </row>
    <row r="1668" spans="1:13" x14ac:dyDescent="0.25">
      <c r="A1668" s="191">
        <v>3601</v>
      </c>
      <c r="B1668" s="89" t="s">
        <v>1787</v>
      </c>
      <c r="C1668" s="89" t="s">
        <v>1980</v>
      </c>
      <c r="D1668" s="89" t="s">
        <v>1559</v>
      </c>
      <c r="E1668" s="89" t="s">
        <v>336</v>
      </c>
      <c r="F1668" s="89">
        <v>5</v>
      </c>
      <c r="G1668" s="127">
        <v>1</v>
      </c>
      <c r="H1668" s="127">
        <v>0</v>
      </c>
      <c r="I1668" s="127"/>
      <c r="J1668" s="191">
        <v>3601</v>
      </c>
      <c r="K1668" s="89"/>
      <c r="L1668" s="89"/>
      <c r="M1668" s="89"/>
    </row>
    <row r="1669" spans="1:13" x14ac:dyDescent="0.25">
      <c r="A1669" s="191">
        <v>3602</v>
      </c>
      <c r="B1669" s="89" t="s">
        <v>2004</v>
      </c>
      <c r="C1669" s="89" t="s">
        <v>1980</v>
      </c>
      <c r="D1669" s="89" t="s">
        <v>1559</v>
      </c>
      <c r="E1669" s="89" t="s">
        <v>336</v>
      </c>
      <c r="F1669" s="89">
        <v>24</v>
      </c>
      <c r="G1669" s="127">
        <v>1</v>
      </c>
      <c r="H1669" s="127">
        <v>0</v>
      </c>
      <c r="I1669" s="127"/>
      <c r="J1669" s="191">
        <v>3602</v>
      </c>
      <c r="K1669" s="89"/>
      <c r="L1669" s="89"/>
      <c r="M1669" s="89"/>
    </row>
    <row r="1670" spans="1:13" x14ac:dyDescent="0.25">
      <c r="A1670" s="191">
        <v>3604</v>
      </c>
      <c r="B1670" s="89" t="s">
        <v>2005</v>
      </c>
      <c r="C1670" s="89" t="s">
        <v>1980</v>
      </c>
      <c r="D1670" s="89" t="s">
        <v>1559</v>
      </c>
      <c r="E1670" s="89" t="s">
        <v>336</v>
      </c>
      <c r="F1670" s="89">
        <v>3</v>
      </c>
      <c r="G1670" s="127">
        <v>1</v>
      </c>
      <c r="H1670" s="127">
        <v>0</v>
      </c>
      <c r="I1670" s="127"/>
      <c r="J1670" s="191">
        <v>3604</v>
      </c>
      <c r="K1670" s="89"/>
      <c r="L1670" s="89"/>
      <c r="M1670" s="89"/>
    </row>
    <row r="1671" spans="1:13" x14ac:dyDescent="0.25">
      <c r="A1671" s="191">
        <v>3609</v>
      </c>
      <c r="B1671" s="89" t="s">
        <v>2006</v>
      </c>
      <c r="C1671" s="89" t="s">
        <v>2007</v>
      </c>
      <c r="D1671" s="89" t="s">
        <v>1559</v>
      </c>
      <c r="E1671" s="89" t="s">
        <v>336</v>
      </c>
      <c r="F1671" s="89">
        <v>974</v>
      </c>
      <c r="G1671" s="127">
        <v>0.92391304347826086</v>
      </c>
      <c r="H1671" s="127">
        <v>0</v>
      </c>
      <c r="I1671" s="127"/>
      <c r="J1671" s="191">
        <v>3609</v>
      </c>
      <c r="K1671" s="89"/>
      <c r="L1671" s="89"/>
      <c r="M1671" s="89"/>
    </row>
    <row r="1672" spans="1:13" x14ac:dyDescent="0.25">
      <c r="A1672" s="191">
        <v>3610</v>
      </c>
      <c r="B1672" s="89" t="s">
        <v>2008</v>
      </c>
      <c r="C1672" s="89" t="s">
        <v>2007</v>
      </c>
      <c r="D1672" s="89" t="s">
        <v>1559</v>
      </c>
      <c r="E1672" s="89" t="s">
        <v>336</v>
      </c>
      <c r="F1672" s="89">
        <v>359</v>
      </c>
      <c r="G1672" s="127">
        <v>0.83161512027491413</v>
      </c>
      <c r="H1672" s="127">
        <v>0</v>
      </c>
      <c r="I1672" s="127"/>
      <c r="J1672" s="191">
        <v>3610</v>
      </c>
      <c r="K1672" s="89"/>
      <c r="L1672" s="89"/>
      <c r="M1672" s="89"/>
    </row>
    <row r="1673" spans="1:13" x14ac:dyDescent="0.25">
      <c r="A1673" s="191">
        <v>3611</v>
      </c>
      <c r="B1673" s="89" t="s">
        <v>2009</v>
      </c>
      <c r="C1673" s="89" t="s">
        <v>2007</v>
      </c>
      <c r="D1673" s="89" t="s">
        <v>1559</v>
      </c>
      <c r="E1673" s="89" t="s">
        <v>336</v>
      </c>
      <c r="F1673" s="89">
        <v>242</v>
      </c>
      <c r="G1673" s="127">
        <v>0.94535519125683065</v>
      </c>
      <c r="H1673" s="127">
        <v>0</v>
      </c>
      <c r="I1673" s="127"/>
      <c r="J1673" s="191">
        <v>3611</v>
      </c>
      <c r="K1673" s="89"/>
      <c r="L1673" s="89"/>
      <c r="M1673" s="89"/>
    </row>
    <row r="1674" spans="1:13" x14ac:dyDescent="0.25">
      <c r="A1674" s="191">
        <v>3612</v>
      </c>
      <c r="B1674" s="89" t="s">
        <v>2010</v>
      </c>
      <c r="C1674" s="89" t="s">
        <v>2007</v>
      </c>
      <c r="D1674" s="89" t="s">
        <v>1559</v>
      </c>
      <c r="E1674" s="89" t="s">
        <v>336</v>
      </c>
      <c r="F1674" s="89">
        <v>7</v>
      </c>
      <c r="G1674" s="127">
        <v>1</v>
      </c>
      <c r="H1674" s="127">
        <v>0</v>
      </c>
      <c r="I1674" s="127"/>
      <c r="J1674" s="191">
        <v>3612</v>
      </c>
      <c r="K1674" s="89"/>
      <c r="L1674" s="89"/>
      <c r="M1674" s="89"/>
    </row>
    <row r="1675" spans="1:13" x14ac:dyDescent="0.25">
      <c r="A1675" s="191">
        <v>3614</v>
      </c>
      <c r="B1675" s="89" t="s">
        <v>2011</v>
      </c>
      <c r="C1675" s="89" t="s">
        <v>2007</v>
      </c>
      <c r="D1675" s="89" t="s">
        <v>1559</v>
      </c>
      <c r="E1675" s="89" t="s">
        <v>336</v>
      </c>
      <c r="F1675" s="89">
        <v>25</v>
      </c>
      <c r="G1675" s="127">
        <v>0.9</v>
      </c>
      <c r="H1675" s="127">
        <v>0</v>
      </c>
      <c r="I1675" s="127"/>
      <c r="J1675" s="191">
        <v>3614</v>
      </c>
      <c r="K1675" s="89"/>
      <c r="L1675" s="89"/>
      <c r="M1675" s="89"/>
    </row>
    <row r="1676" spans="1:13" x14ac:dyDescent="0.25">
      <c r="A1676" s="191">
        <v>3615</v>
      </c>
      <c r="B1676" s="89" t="s">
        <v>2012</v>
      </c>
      <c r="C1676" s="89" t="s">
        <v>2007</v>
      </c>
      <c r="D1676" s="89" t="s">
        <v>1559</v>
      </c>
      <c r="E1676" s="89" t="s">
        <v>336</v>
      </c>
      <c r="F1676" s="89">
        <v>14</v>
      </c>
      <c r="G1676" s="127">
        <v>0.8666666666666667</v>
      </c>
      <c r="H1676" s="127">
        <v>0</v>
      </c>
      <c r="I1676" s="127"/>
      <c r="J1676" s="191">
        <v>3615</v>
      </c>
      <c r="K1676" s="89"/>
      <c r="L1676" s="89"/>
      <c r="M1676" s="89"/>
    </row>
    <row r="1677" spans="1:13" x14ac:dyDescent="0.25">
      <c r="A1677" s="191">
        <v>3616</v>
      </c>
      <c r="B1677" s="89" t="s">
        <v>2013</v>
      </c>
      <c r="C1677" s="89" t="s">
        <v>2007</v>
      </c>
      <c r="D1677" s="89" t="s">
        <v>1559</v>
      </c>
      <c r="E1677" s="89" t="s">
        <v>336</v>
      </c>
      <c r="F1677" s="89">
        <v>25</v>
      </c>
      <c r="G1677" s="127">
        <v>1</v>
      </c>
      <c r="H1677" s="127">
        <v>0</v>
      </c>
      <c r="I1677" s="127"/>
      <c r="J1677" s="191">
        <v>3616</v>
      </c>
      <c r="K1677" s="89"/>
      <c r="L1677" s="89"/>
      <c r="M1677" s="89"/>
    </row>
    <row r="1678" spans="1:13" x14ac:dyDescent="0.25">
      <c r="A1678" s="191">
        <v>3618</v>
      </c>
      <c r="B1678" s="89" t="s">
        <v>2014</v>
      </c>
      <c r="C1678" s="89" t="s">
        <v>2015</v>
      </c>
      <c r="D1678" s="89" t="s">
        <v>1559</v>
      </c>
      <c r="E1678" s="89" t="s">
        <v>336</v>
      </c>
      <c r="F1678" s="89">
        <v>291</v>
      </c>
      <c r="G1678" s="127">
        <v>0</v>
      </c>
      <c r="H1678" s="127">
        <v>0.96850393700787396</v>
      </c>
      <c r="I1678" s="127"/>
      <c r="J1678" s="191">
        <v>3618</v>
      </c>
      <c r="K1678" s="89"/>
      <c r="L1678" s="89"/>
      <c r="M1678" s="89"/>
    </row>
    <row r="1679" spans="1:13" x14ac:dyDescent="0.25">
      <c r="A1679" s="191">
        <v>3619</v>
      </c>
      <c r="B1679" s="89" t="s">
        <v>2016</v>
      </c>
      <c r="C1679" s="89" t="s">
        <v>2015</v>
      </c>
      <c r="D1679" s="89" t="s">
        <v>1559</v>
      </c>
      <c r="E1679" s="89" t="s">
        <v>336</v>
      </c>
      <c r="F1679" s="89">
        <v>329</v>
      </c>
      <c r="G1679" s="127">
        <v>0.90613718411552346</v>
      </c>
      <c r="H1679" s="127">
        <v>0</v>
      </c>
      <c r="I1679" s="127"/>
      <c r="J1679" s="191">
        <v>3619</v>
      </c>
      <c r="K1679" s="89"/>
      <c r="L1679" s="89"/>
      <c r="M1679" s="89"/>
    </row>
    <row r="1680" spans="1:13" x14ac:dyDescent="0.25">
      <c r="A1680" s="191">
        <v>3621</v>
      </c>
      <c r="B1680" s="89" t="s">
        <v>2017</v>
      </c>
      <c r="C1680" s="89" t="s">
        <v>2015</v>
      </c>
      <c r="D1680" s="89" t="s">
        <v>1559</v>
      </c>
      <c r="E1680" s="89" t="s">
        <v>336</v>
      </c>
      <c r="F1680" s="89">
        <v>356</v>
      </c>
      <c r="G1680" s="127">
        <v>0.90681003584229392</v>
      </c>
      <c r="H1680" s="127">
        <v>0</v>
      </c>
      <c r="I1680" s="127"/>
      <c r="J1680" s="191">
        <v>3621</v>
      </c>
      <c r="K1680" s="89"/>
      <c r="L1680" s="89"/>
      <c r="M1680" s="89"/>
    </row>
    <row r="1681" spans="1:13" x14ac:dyDescent="0.25">
      <c r="A1681" s="191">
        <v>3622</v>
      </c>
      <c r="B1681" s="89" t="s">
        <v>2018</v>
      </c>
      <c r="C1681" s="89" t="s">
        <v>2015</v>
      </c>
      <c r="D1681" s="89" t="s">
        <v>1559</v>
      </c>
      <c r="E1681" s="89" t="s">
        <v>336</v>
      </c>
      <c r="F1681" s="89">
        <v>170</v>
      </c>
      <c r="G1681" s="127">
        <v>0.92248062015503873</v>
      </c>
      <c r="H1681" s="127">
        <v>0</v>
      </c>
      <c r="I1681" s="127"/>
      <c r="J1681" s="191">
        <v>3622</v>
      </c>
      <c r="K1681" s="89"/>
      <c r="L1681" s="89"/>
      <c r="M1681" s="89"/>
    </row>
    <row r="1682" spans="1:13" x14ac:dyDescent="0.25">
      <c r="A1682" s="191">
        <v>3623</v>
      </c>
      <c r="B1682" s="89" t="s">
        <v>2019</v>
      </c>
      <c r="C1682" s="89" t="s">
        <v>2015</v>
      </c>
      <c r="D1682" s="89" t="s">
        <v>1559</v>
      </c>
      <c r="E1682" s="89" t="s">
        <v>336</v>
      </c>
      <c r="F1682" s="89">
        <v>69</v>
      </c>
      <c r="G1682" s="127">
        <v>0.93181818181818177</v>
      </c>
      <c r="H1682" s="127">
        <v>0</v>
      </c>
      <c r="I1682" s="127"/>
      <c r="J1682" s="191">
        <v>3623</v>
      </c>
      <c r="K1682" s="89"/>
      <c r="L1682" s="89"/>
      <c r="M1682" s="89"/>
    </row>
    <row r="1683" spans="1:13" x14ac:dyDescent="0.25">
      <c r="A1683" s="191">
        <v>3624</v>
      </c>
      <c r="B1683" s="89" t="s">
        <v>2020</v>
      </c>
      <c r="C1683" s="89" t="s">
        <v>2015</v>
      </c>
      <c r="D1683" s="89" t="s">
        <v>1559</v>
      </c>
      <c r="E1683" s="89" t="s">
        <v>336</v>
      </c>
      <c r="F1683" s="89">
        <v>15</v>
      </c>
      <c r="G1683" s="127">
        <v>1</v>
      </c>
      <c r="H1683" s="127">
        <v>0</v>
      </c>
      <c r="I1683" s="127"/>
      <c r="J1683" s="191">
        <v>3624</v>
      </c>
      <c r="K1683" s="89"/>
      <c r="L1683" s="89"/>
      <c r="M1683" s="89"/>
    </row>
    <row r="1684" spans="1:13" x14ac:dyDescent="0.25">
      <c r="A1684" s="191">
        <v>3625</v>
      </c>
      <c r="B1684" s="89" t="s">
        <v>293</v>
      </c>
      <c r="C1684" s="89" t="s">
        <v>2015</v>
      </c>
      <c r="D1684" s="89" t="s">
        <v>1559</v>
      </c>
      <c r="E1684" s="89" t="s">
        <v>336</v>
      </c>
      <c r="F1684" s="89">
        <v>29</v>
      </c>
      <c r="G1684" s="127">
        <v>0.86206896551724133</v>
      </c>
      <c r="H1684" s="127">
        <v>0</v>
      </c>
      <c r="I1684" s="127"/>
      <c r="J1684" s="191">
        <v>3625</v>
      </c>
      <c r="K1684" s="89"/>
      <c r="L1684" s="89"/>
      <c r="M1684" s="89"/>
    </row>
    <row r="1685" spans="1:13" x14ac:dyDescent="0.25">
      <c r="A1685" s="191">
        <v>3626</v>
      </c>
      <c r="B1685" s="89" t="s">
        <v>2021</v>
      </c>
      <c r="C1685" s="89" t="s">
        <v>2015</v>
      </c>
      <c r="D1685" s="89" t="s">
        <v>1559</v>
      </c>
      <c r="E1685" s="89" t="s">
        <v>336</v>
      </c>
      <c r="F1685" s="89">
        <v>8</v>
      </c>
      <c r="G1685" s="127">
        <v>1</v>
      </c>
      <c r="H1685" s="127">
        <v>0</v>
      </c>
      <c r="I1685" s="127"/>
      <c r="J1685" s="191">
        <v>3626</v>
      </c>
      <c r="K1685" s="89"/>
      <c r="L1685" s="89"/>
      <c r="M1685" s="89"/>
    </row>
    <row r="1686" spans="1:13" x14ac:dyDescent="0.25">
      <c r="A1686" s="191">
        <v>3629</v>
      </c>
      <c r="B1686" s="89" t="s">
        <v>617</v>
      </c>
      <c r="C1686" s="89" t="s">
        <v>2015</v>
      </c>
      <c r="D1686" s="89" t="s">
        <v>1559</v>
      </c>
      <c r="E1686" s="89" t="s">
        <v>336</v>
      </c>
      <c r="F1686" s="89">
        <v>3</v>
      </c>
      <c r="G1686" s="127">
        <v>1</v>
      </c>
      <c r="H1686" s="127">
        <v>0</v>
      </c>
      <c r="I1686" s="127"/>
      <c r="J1686" s="191">
        <v>3629</v>
      </c>
      <c r="K1686" s="89"/>
      <c r="L1686" s="89"/>
      <c r="M1686" s="89"/>
    </row>
    <row r="1687" spans="1:13" x14ac:dyDescent="0.25">
      <c r="A1687" s="191">
        <v>3630</v>
      </c>
      <c r="B1687" s="89" t="s">
        <v>2022</v>
      </c>
      <c r="C1687" s="89" t="s">
        <v>2015</v>
      </c>
      <c r="D1687" s="89" t="s">
        <v>1559</v>
      </c>
      <c r="E1687" s="89" t="s">
        <v>336</v>
      </c>
      <c r="F1687" s="89">
        <v>21</v>
      </c>
      <c r="G1687" s="127">
        <v>1</v>
      </c>
      <c r="H1687" s="127">
        <v>0</v>
      </c>
      <c r="I1687" s="127"/>
      <c r="J1687" s="191">
        <v>3630</v>
      </c>
      <c r="K1687" s="89"/>
      <c r="L1687" s="89"/>
      <c r="M1687" s="89"/>
    </row>
    <row r="1688" spans="1:13" x14ac:dyDescent="0.25">
      <c r="A1688" s="191">
        <v>3631</v>
      </c>
      <c r="B1688" s="89" t="s">
        <v>2023</v>
      </c>
      <c r="C1688" s="89" t="s">
        <v>2015</v>
      </c>
      <c r="D1688" s="89" t="s">
        <v>1559</v>
      </c>
      <c r="E1688" s="89" t="s">
        <v>336</v>
      </c>
      <c r="F1688" s="89">
        <v>22</v>
      </c>
      <c r="G1688" s="127">
        <v>1</v>
      </c>
      <c r="H1688" s="127">
        <v>0</v>
      </c>
      <c r="I1688" s="127"/>
      <c r="J1688" s="191">
        <v>3631</v>
      </c>
      <c r="K1688" s="89"/>
      <c r="L1688" s="89"/>
      <c r="M1688" s="89"/>
    </row>
    <row r="1689" spans="1:13" x14ac:dyDescent="0.25">
      <c r="A1689" s="191">
        <v>3632</v>
      </c>
      <c r="B1689" s="89" t="s">
        <v>2024</v>
      </c>
      <c r="C1689" s="89" t="s">
        <v>2015</v>
      </c>
      <c r="D1689" s="89" t="s">
        <v>1559</v>
      </c>
      <c r="E1689" s="89" t="s">
        <v>336</v>
      </c>
      <c r="F1689" s="89">
        <v>7</v>
      </c>
      <c r="G1689" s="127">
        <v>1</v>
      </c>
      <c r="H1689" s="127">
        <v>0</v>
      </c>
      <c r="I1689" s="127"/>
      <c r="J1689" s="191">
        <v>3632</v>
      </c>
      <c r="K1689" s="89"/>
      <c r="L1689" s="89"/>
      <c r="M1689" s="89"/>
    </row>
    <row r="1690" spans="1:13" x14ac:dyDescent="0.25">
      <c r="A1690" s="191">
        <v>3633</v>
      </c>
      <c r="B1690" s="89" t="s">
        <v>2025</v>
      </c>
      <c r="C1690" s="89" t="s">
        <v>2015</v>
      </c>
      <c r="D1690" s="89" t="s">
        <v>1559</v>
      </c>
      <c r="E1690" s="89" t="s">
        <v>336</v>
      </c>
      <c r="F1690" s="89">
        <v>10</v>
      </c>
      <c r="G1690" s="127">
        <v>1</v>
      </c>
      <c r="H1690" s="127">
        <v>0</v>
      </c>
      <c r="I1690" s="127"/>
      <c r="J1690" s="191">
        <v>3633</v>
      </c>
      <c r="K1690" s="89"/>
      <c r="L1690" s="89"/>
      <c r="M1690" s="89"/>
    </row>
    <row r="1691" spans="1:13" x14ac:dyDescent="0.25">
      <c r="A1691" s="191">
        <v>3636</v>
      </c>
      <c r="B1691" s="89" t="s">
        <v>2026</v>
      </c>
      <c r="C1691" s="89" t="s">
        <v>2015</v>
      </c>
      <c r="D1691" s="89" t="s">
        <v>1559</v>
      </c>
      <c r="E1691" s="89" t="s">
        <v>336</v>
      </c>
      <c r="F1691" s="89">
        <v>26</v>
      </c>
      <c r="G1691" s="127">
        <v>0.94736842105263153</v>
      </c>
      <c r="H1691" s="127">
        <v>0</v>
      </c>
      <c r="I1691" s="127"/>
      <c r="J1691" s="191">
        <v>3636</v>
      </c>
      <c r="K1691" s="89"/>
      <c r="L1691" s="89"/>
      <c r="M1691" s="89"/>
    </row>
    <row r="1692" spans="1:13" x14ac:dyDescent="0.25">
      <c r="A1692" s="191">
        <v>3638</v>
      </c>
      <c r="B1692" s="89" t="s">
        <v>2027</v>
      </c>
      <c r="C1692" s="89" t="s">
        <v>2028</v>
      </c>
      <c r="D1692" s="89" t="s">
        <v>2029</v>
      </c>
      <c r="E1692" s="89" t="s">
        <v>336</v>
      </c>
      <c r="F1692" s="89">
        <v>959</v>
      </c>
      <c r="G1692" s="127">
        <v>0.84615384615384615</v>
      </c>
      <c r="H1692" s="127">
        <v>0</v>
      </c>
      <c r="I1692" s="127"/>
      <c r="J1692" s="191">
        <v>3638</v>
      </c>
      <c r="K1692" s="89"/>
      <c r="L1692" s="89"/>
      <c r="M1692" s="89"/>
    </row>
    <row r="1693" spans="1:13" x14ac:dyDescent="0.25">
      <c r="A1693" s="191">
        <v>3639</v>
      </c>
      <c r="B1693" s="89" t="s">
        <v>2030</v>
      </c>
      <c r="C1693" s="89" t="s">
        <v>2028</v>
      </c>
      <c r="D1693" s="89" t="s">
        <v>2029</v>
      </c>
      <c r="E1693" s="89" t="s">
        <v>336</v>
      </c>
      <c r="F1693" s="89">
        <v>788</v>
      </c>
      <c r="G1693" s="127">
        <v>0.89749430523917995</v>
      </c>
      <c r="H1693" s="127">
        <v>0.97310513447432767</v>
      </c>
      <c r="I1693" s="127"/>
      <c r="J1693" s="191">
        <v>3639</v>
      </c>
      <c r="K1693" s="89"/>
      <c r="L1693" s="89"/>
      <c r="M1693" s="89"/>
    </row>
    <row r="1694" spans="1:13" x14ac:dyDescent="0.25">
      <c r="A1694" s="191">
        <v>3640</v>
      </c>
      <c r="B1694" s="89" t="s">
        <v>2031</v>
      </c>
      <c r="C1694" s="89" t="s">
        <v>2028</v>
      </c>
      <c r="D1694" s="89" t="s">
        <v>2029</v>
      </c>
      <c r="E1694" s="89" t="s">
        <v>630</v>
      </c>
      <c r="F1694" s="89">
        <v>763</v>
      </c>
      <c r="G1694" s="127">
        <v>0</v>
      </c>
      <c r="H1694" s="127">
        <v>0.94823529411764707</v>
      </c>
      <c r="I1694" s="127"/>
      <c r="J1694" s="191">
        <v>3640</v>
      </c>
      <c r="K1694" s="89"/>
      <c r="L1694" s="89"/>
      <c r="M1694" s="89"/>
    </row>
    <row r="1695" spans="1:13" x14ac:dyDescent="0.25">
      <c r="A1695" s="191">
        <v>3641</v>
      </c>
      <c r="B1695" s="89" t="s">
        <v>2032</v>
      </c>
      <c r="C1695" s="89" t="s">
        <v>2028</v>
      </c>
      <c r="D1695" s="89" t="s">
        <v>2029</v>
      </c>
      <c r="E1695" s="89" t="s">
        <v>630</v>
      </c>
      <c r="F1695" s="89">
        <v>522</v>
      </c>
      <c r="G1695" s="127">
        <v>0</v>
      </c>
      <c r="H1695" s="127">
        <v>0.96551724137931039</v>
      </c>
      <c r="I1695" s="127"/>
      <c r="J1695" s="191">
        <v>3641</v>
      </c>
      <c r="K1695" s="89"/>
      <c r="L1695" s="89"/>
      <c r="M1695" s="89"/>
    </row>
    <row r="1696" spans="1:13" x14ac:dyDescent="0.25">
      <c r="A1696" s="191">
        <v>3642</v>
      </c>
      <c r="B1696" s="89" t="s">
        <v>2033</v>
      </c>
      <c r="C1696" s="89" t="s">
        <v>2028</v>
      </c>
      <c r="D1696" s="89" t="s">
        <v>2029</v>
      </c>
      <c r="E1696" s="89" t="s">
        <v>630</v>
      </c>
      <c r="F1696" s="89">
        <v>381</v>
      </c>
      <c r="G1696" s="127">
        <v>0</v>
      </c>
      <c r="H1696" s="127">
        <v>0.97310513447432767</v>
      </c>
      <c r="I1696" s="127"/>
      <c r="J1696" s="191">
        <v>3642</v>
      </c>
      <c r="K1696" s="89"/>
      <c r="L1696" s="89"/>
      <c r="M1696" s="89"/>
    </row>
    <row r="1697" spans="1:13" x14ac:dyDescent="0.25">
      <c r="A1697" s="191">
        <v>3643</v>
      </c>
      <c r="B1697" s="89" t="s">
        <v>2034</v>
      </c>
      <c r="C1697" s="89" t="s">
        <v>2028</v>
      </c>
      <c r="D1697" s="89" t="s">
        <v>2029</v>
      </c>
      <c r="E1697" s="89" t="s">
        <v>336</v>
      </c>
      <c r="F1697" s="89">
        <v>88</v>
      </c>
      <c r="G1697" s="127">
        <v>0</v>
      </c>
      <c r="H1697" s="127">
        <v>1</v>
      </c>
      <c r="I1697" s="127"/>
      <c r="J1697" s="191">
        <v>3643</v>
      </c>
      <c r="K1697" s="89"/>
      <c r="L1697" s="89"/>
      <c r="M1697" s="89"/>
    </row>
    <row r="1698" spans="1:13" x14ac:dyDescent="0.25">
      <c r="A1698" s="191">
        <v>3656</v>
      </c>
      <c r="B1698" s="89" t="s">
        <v>2035</v>
      </c>
      <c r="C1698" s="89" t="s">
        <v>2036</v>
      </c>
      <c r="D1698" s="89" t="s">
        <v>2029</v>
      </c>
      <c r="E1698" s="89" t="s">
        <v>336</v>
      </c>
      <c r="F1698" s="89">
        <v>425</v>
      </c>
      <c r="G1698" s="127">
        <v>0.96335078534031415</v>
      </c>
      <c r="H1698" s="127">
        <v>0</v>
      </c>
      <c r="I1698" s="127"/>
      <c r="J1698" s="191">
        <v>3656</v>
      </c>
      <c r="K1698" s="89"/>
      <c r="L1698" s="89"/>
      <c r="M1698" s="89"/>
    </row>
    <row r="1699" spans="1:13" x14ac:dyDescent="0.25">
      <c r="A1699" s="191">
        <v>3657</v>
      </c>
      <c r="B1699" s="89" t="s">
        <v>2037</v>
      </c>
      <c r="C1699" s="89" t="s">
        <v>2028</v>
      </c>
      <c r="D1699" s="89" t="s">
        <v>2029</v>
      </c>
      <c r="E1699" s="89" t="s">
        <v>336</v>
      </c>
      <c r="F1699" s="89">
        <v>365</v>
      </c>
      <c r="G1699" s="127">
        <v>0.93273542600896864</v>
      </c>
      <c r="H1699" s="127">
        <v>0</v>
      </c>
      <c r="I1699" s="127"/>
      <c r="J1699" s="191">
        <v>3657</v>
      </c>
      <c r="K1699" s="89"/>
      <c r="L1699" s="89"/>
      <c r="M1699" s="89"/>
    </row>
    <row r="1700" spans="1:13" x14ac:dyDescent="0.25">
      <c r="A1700" s="191">
        <v>3659</v>
      </c>
      <c r="B1700" s="89" t="s">
        <v>2038</v>
      </c>
      <c r="C1700" s="89" t="s">
        <v>2028</v>
      </c>
      <c r="D1700" s="89" t="s">
        <v>2029</v>
      </c>
      <c r="E1700" s="89" t="s">
        <v>336</v>
      </c>
      <c r="F1700" s="89">
        <v>256</v>
      </c>
      <c r="G1700" s="127">
        <v>0.8995215311004785</v>
      </c>
      <c r="H1700" s="127">
        <v>0</v>
      </c>
      <c r="I1700" s="127"/>
      <c r="J1700" s="191">
        <v>3659</v>
      </c>
      <c r="K1700" s="89"/>
      <c r="L1700" s="89"/>
      <c r="M1700" s="89"/>
    </row>
    <row r="1701" spans="1:13" x14ac:dyDescent="0.25">
      <c r="A1701" s="191">
        <v>3660</v>
      </c>
      <c r="B1701" s="89" t="s">
        <v>293</v>
      </c>
      <c r="C1701" s="89" t="s">
        <v>2028</v>
      </c>
      <c r="D1701" s="89" t="s">
        <v>2029</v>
      </c>
      <c r="E1701" s="89" t="s">
        <v>336</v>
      </c>
      <c r="F1701" s="89">
        <v>108</v>
      </c>
      <c r="G1701" s="127">
        <v>0.97499999999999998</v>
      </c>
      <c r="H1701" s="127">
        <v>0</v>
      </c>
      <c r="I1701" s="127"/>
      <c r="J1701" s="191">
        <v>3660</v>
      </c>
      <c r="K1701" s="89"/>
      <c r="L1701" s="89"/>
      <c r="M1701" s="89"/>
    </row>
    <row r="1702" spans="1:13" x14ac:dyDescent="0.25">
      <c r="A1702" s="191">
        <v>3662</v>
      </c>
      <c r="B1702" s="89" t="s">
        <v>2039</v>
      </c>
      <c r="C1702" s="89" t="s">
        <v>2028</v>
      </c>
      <c r="D1702" s="89" t="s">
        <v>2029</v>
      </c>
      <c r="E1702" s="89" t="s">
        <v>336</v>
      </c>
      <c r="F1702" s="89">
        <v>636</v>
      </c>
      <c r="G1702" s="127">
        <v>0.91611479028697573</v>
      </c>
      <c r="H1702" s="127">
        <v>0</v>
      </c>
      <c r="I1702" s="127"/>
      <c r="J1702" s="191">
        <v>3662</v>
      </c>
      <c r="K1702" s="89"/>
      <c r="L1702" s="89"/>
      <c r="M1702" s="89"/>
    </row>
    <row r="1703" spans="1:13" x14ac:dyDescent="0.25">
      <c r="A1703" s="191">
        <v>3663</v>
      </c>
      <c r="B1703" s="89" t="s">
        <v>1057</v>
      </c>
      <c r="C1703" s="89" t="s">
        <v>2028</v>
      </c>
      <c r="D1703" s="89" t="s">
        <v>2029</v>
      </c>
      <c r="E1703" s="89" t="s">
        <v>336</v>
      </c>
      <c r="F1703" s="89">
        <v>841</v>
      </c>
      <c r="G1703" s="127">
        <v>0.81592689295039167</v>
      </c>
      <c r="H1703" s="127">
        <v>0</v>
      </c>
      <c r="I1703" s="127"/>
      <c r="J1703" s="191">
        <v>3663</v>
      </c>
      <c r="K1703" s="89"/>
      <c r="L1703" s="89"/>
      <c r="M1703" s="89"/>
    </row>
    <row r="1704" spans="1:13" x14ac:dyDescent="0.25">
      <c r="A1704" s="191">
        <v>3664</v>
      </c>
      <c r="B1704" s="89" t="s">
        <v>2040</v>
      </c>
      <c r="C1704" s="89" t="s">
        <v>2028</v>
      </c>
      <c r="D1704" s="89" t="s">
        <v>2029</v>
      </c>
      <c r="E1704" s="89" t="s">
        <v>336</v>
      </c>
      <c r="F1704" s="89">
        <v>154</v>
      </c>
      <c r="G1704" s="127">
        <v>0.93893129770992367</v>
      </c>
      <c r="H1704" s="127">
        <v>0</v>
      </c>
      <c r="I1704" s="127"/>
      <c r="J1704" s="191">
        <v>3664</v>
      </c>
      <c r="K1704" s="89"/>
      <c r="L1704" s="89"/>
      <c r="M1704" s="89"/>
    </row>
    <row r="1705" spans="1:13" x14ac:dyDescent="0.25">
      <c r="A1705" s="191">
        <v>3666</v>
      </c>
      <c r="B1705" s="89" t="s">
        <v>2041</v>
      </c>
      <c r="C1705" s="89" t="s">
        <v>2028</v>
      </c>
      <c r="D1705" s="89" t="s">
        <v>2029</v>
      </c>
      <c r="E1705" s="89" t="s">
        <v>336</v>
      </c>
      <c r="F1705" s="89">
        <v>128</v>
      </c>
      <c r="G1705" s="127">
        <v>0.95</v>
      </c>
      <c r="H1705" s="127">
        <v>0</v>
      </c>
      <c r="I1705" s="127"/>
      <c r="J1705" s="191">
        <v>3666</v>
      </c>
      <c r="K1705" s="89"/>
      <c r="L1705" s="89"/>
      <c r="M1705" s="89"/>
    </row>
    <row r="1706" spans="1:13" x14ac:dyDescent="0.25">
      <c r="A1706" s="191">
        <v>3667</v>
      </c>
      <c r="B1706" s="89" t="s">
        <v>2042</v>
      </c>
      <c r="C1706" s="89" t="s">
        <v>2028</v>
      </c>
      <c r="D1706" s="89" t="s">
        <v>2029</v>
      </c>
      <c r="E1706" s="89" t="s">
        <v>336</v>
      </c>
      <c r="F1706" s="89">
        <v>91</v>
      </c>
      <c r="G1706" s="127">
        <v>0.98461538461538467</v>
      </c>
      <c r="H1706" s="127">
        <v>0</v>
      </c>
      <c r="I1706" s="127"/>
      <c r="J1706" s="191">
        <v>3667</v>
      </c>
      <c r="K1706" s="89"/>
      <c r="L1706" s="89"/>
      <c r="M1706" s="89"/>
    </row>
    <row r="1707" spans="1:13" x14ac:dyDescent="0.25">
      <c r="A1707" s="191">
        <v>3668</v>
      </c>
      <c r="B1707" s="89" t="s">
        <v>1564</v>
      </c>
      <c r="C1707" s="89" t="s">
        <v>2028</v>
      </c>
      <c r="D1707" s="89" t="s">
        <v>2029</v>
      </c>
      <c r="E1707" s="89" t="s">
        <v>336</v>
      </c>
      <c r="F1707" s="89">
        <v>197</v>
      </c>
      <c r="G1707" s="127">
        <v>0.88764044943820219</v>
      </c>
      <c r="H1707" s="127">
        <v>0</v>
      </c>
      <c r="I1707" s="127"/>
      <c r="J1707" s="191">
        <v>3668</v>
      </c>
      <c r="K1707" s="89"/>
      <c r="L1707" s="89"/>
      <c r="M1707" s="89"/>
    </row>
    <row r="1708" spans="1:13" x14ac:dyDescent="0.25">
      <c r="A1708" s="191">
        <v>3669</v>
      </c>
      <c r="B1708" s="89" t="s">
        <v>2043</v>
      </c>
      <c r="C1708" s="89" t="s">
        <v>2028</v>
      </c>
      <c r="D1708" s="89" t="s">
        <v>2029</v>
      </c>
      <c r="E1708" s="89" t="s">
        <v>336</v>
      </c>
      <c r="F1708" s="89">
        <v>201</v>
      </c>
      <c r="G1708" s="127">
        <v>0.98285714285714287</v>
      </c>
      <c r="H1708" s="127">
        <v>0</v>
      </c>
      <c r="I1708" s="127"/>
      <c r="J1708" s="191">
        <v>3669</v>
      </c>
      <c r="K1708" s="89"/>
      <c r="L1708" s="89"/>
      <c r="M1708" s="89"/>
    </row>
    <row r="1709" spans="1:13" x14ac:dyDescent="0.25">
      <c r="A1709" s="191">
        <v>3670</v>
      </c>
      <c r="B1709" s="89" t="s">
        <v>2044</v>
      </c>
      <c r="C1709" s="89" t="s">
        <v>2028</v>
      </c>
      <c r="D1709" s="89" t="s">
        <v>2029</v>
      </c>
      <c r="E1709" s="89" t="s">
        <v>336</v>
      </c>
      <c r="F1709" s="89">
        <v>502</v>
      </c>
      <c r="G1709" s="127">
        <v>0.89870689655172409</v>
      </c>
      <c r="H1709" s="127">
        <v>0</v>
      </c>
      <c r="I1709" s="127"/>
      <c r="J1709" s="191">
        <v>3670</v>
      </c>
      <c r="K1709" s="89"/>
      <c r="L1709" s="89"/>
      <c r="M1709" s="89"/>
    </row>
    <row r="1710" spans="1:13" x14ac:dyDescent="0.25">
      <c r="A1710" s="191">
        <v>3671</v>
      </c>
      <c r="B1710" s="89" t="s">
        <v>2045</v>
      </c>
      <c r="C1710" s="89" t="s">
        <v>2028</v>
      </c>
      <c r="D1710" s="89" t="s">
        <v>2029</v>
      </c>
      <c r="E1710" s="89" t="s">
        <v>336</v>
      </c>
      <c r="F1710" s="89">
        <v>317</v>
      </c>
      <c r="G1710" s="127">
        <v>0.87037037037037035</v>
      </c>
      <c r="H1710" s="127">
        <v>0</v>
      </c>
      <c r="I1710" s="127"/>
      <c r="J1710" s="191">
        <v>3671</v>
      </c>
      <c r="K1710" s="89"/>
      <c r="L1710" s="89"/>
      <c r="M1710" s="89"/>
    </row>
    <row r="1711" spans="1:13" x14ac:dyDescent="0.25">
      <c r="A1711" s="191">
        <v>3672</v>
      </c>
      <c r="B1711" s="89" t="s">
        <v>2046</v>
      </c>
      <c r="C1711" s="89" t="s">
        <v>2028</v>
      </c>
      <c r="D1711" s="89" t="s">
        <v>2029</v>
      </c>
      <c r="E1711" s="89" t="s">
        <v>336</v>
      </c>
      <c r="F1711" s="89">
        <v>163</v>
      </c>
      <c r="G1711" s="127">
        <v>0.93333333333333335</v>
      </c>
      <c r="H1711" s="127">
        <v>0</v>
      </c>
      <c r="I1711" s="127"/>
      <c r="J1711" s="191">
        <v>3672</v>
      </c>
      <c r="K1711" s="89"/>
      <c r="L1711" s="89"/>
      <c r="M1711" s="89"/>
    </row>
    <row r="1712" spans="1:13" x14ac:dyDescent="0.25">
      <c r="A1712" s="191">
        <v>3673</v>
      </c>
      <c r="B1712" s="89" t="s">
        <v>2047</v>
      </c>
      <c r="C1712" s="89" t="s">
        <v>2028</v>
      </c>
      <c r="D1712" s="89" t="s">
        <v>2029</v>
      </c>
      <c r="E1712" s="89" t="s">
        <v>336</v>
      </c>
      <c r="F1712" s="89">
        <v>138</v>
      </c>
      <c r="G1712" s="127">
        <v>0.92682926829268297</v>
      </c>
      <c r="H1712" s="127">
        <v>0</v>
      </c>
      <c r="I1712" s="127"/>
      <c r="J1712" s="191">
        <v>3673</v>
      </c>
      <c r="K1712" s="89"/>
      <c r="L1712" s="89"/>
      <c r="M1712" s="89"/>
    </row>
    <row r="1713" spans="1:13" x14ac:dyDescent="0.25">
      <c r="A1713" s="191">
        <v>3675</v>
      </c>
      <c r="B1713" s="89" t="s">
        <v>2048</v>
      </c>
      <c r="C1713" s="89" t="s">
        <v>2028</v>
      </c>
      <c r="D1713" s="89" t="s">
        <v>2029</v>
      </c>
      <c r="E1713" s="89" t="s">
        <v>336</v>
      </c>
      <c r="F1713" s="89">
        <v>162</v>
      </c>
      <c r="G1713" s="127">
        <v>0.90225563909774431</v>
      </c>
      <c r="H1713" s="127">
        <v>0</v>
      </c>
      <c r="I1713" s="127"/>
      <c r="J1713" s="191">
        <v>3675</v>
      </c>
      <c r="K1713" s="89"/>
      <c r="L1713" s="89"/>
      <c r="M1713" s="89"/>
    </row>
    <row r="1714" spans="1:13" x14ac:dyDescent="0.25">
      <c r="A1714" s="191">
        <v>3677</v>
      </c>
      <c r="B1714" s="89" t="s">
        <v>2049</v>
      </c>
      <c r="C1714" s="89" t="s">
        <v>2028</v>
      </c>
      <c r="D1714" s="89" t="s">
        <v>2029</v>
      </c>
      <c r="E1714" s="89" t="s">
        <v>336</v>
      </c>
      <c r="F1714" s="89">
        <v>243</v>
      </c>
      <c r="G1714" s="127">
        <v>0.91707317073170735</v>
      </c>
      <c r="H1714" s="127">
        <v>0</v>
      </c>
      <c r="I1714" s="127"/>
      <c r="J1714" s="191">
        <v>3677</v>
      </c>
      <c r="K1714" s="89"/>
      <c r="L1714" s="89"/>
      <c r="M1714" s="89"/>
    </row>
    <row r="1715" spans="1:13" x14ac:dyDescent="0.25">
      <c r="A1715" s="191">
        <v>3678</v>
      </c>
      <c r="B1715" s="89" t="s">
        <v>2050</v>
      </c>
      <c r="C1715" s="89" t="s">
        <v>2028</v>
      </c>
      <c r="D1715" s="89" t="s">
        <v>2029</v>
      </c>
      <c r="E1715" s="89" t="s">
        <v>336</v>
      </c>
      <c r="F1715" s="89">
        <v>94</v>
      </c>
      <c r="G1715" s="127">
        <v>0.9838709677419355</v>
      </c>
      <c r="H1715" s="127">
        <v>0</v>
      </c>
      <c r="I1715" s="127"/>
      <c r="J1715" s="191">
        <v>3678</v>
      </c>
      <c r="K1715" s="89"/>
      <c r="L1715" s="89"/>
      <c r="M1715" s="89"/>
    </row>
    <row r="1716" spans="1:13" x14ac:dyDescent="0.25">
      <c r="A1716" s="191">
        <v>3681</v>
      </c>
      <c r="B1716" s="89" t="s">
        <v>2051</v>
      </c>
      <c r="C1716" s="89" t="s">
        <v>2028</v>
      </c>
      <c r="D1716" s="89" t="s">
        <v>2029</v>
      </c>
      <c r="E1716" s="89" t="s">
        <v>336</v>
      </c>
      <c r="F1716" s="89">
        <v>109</v>
      </c>
      <c r="G1716" s="127">
        <v>0.90666666666666662</v>
      </c>
      <c r="H1716" s="127">
        <v>0</v>
      </c>
      <c r="I1716" s="127"/>
      <c r="J1716" s="191">
        <v>3681</v>
      </c>
      <c r="K1716" s="89"/>
      <c r="L1716" s="89"/>
      <c r="M1716" s="89"/>
    </row>
    <row r="1717" spans="1:13" x14ac:dyDescent="0.25">
      <c r="A1717" s="191">
        <v>3683</v>
      </c>
      <c r="B1717" s="89" t="s">
        <v>2052</v>
      </c>
      <c r="C1717" s="89" t="s">
        <v>2036</v>
      </c>
      <c r="D1717" s="89" t="s">
        <v>2029</v>
      </c>
      <c r="E1717" s="89" t="s">
        <v>336</v>
      </c>
      <c r="F1717" s="89">
        <v>163</v>
      </c>
      <c r="G1717" s="127">
        <v>0.97520661157024791</v>
      </c>
      <c r="H1717" s="127">
        <v>0</v>
      </c>
      <c r="I1717" s="127"/>
      <c r="J1717" s="191">
        <v>3683</v>
      </c>
      <c r="K1717" s="89"/>
      <c r="L1717" s="89"/>
      <c r="M1717" s="89"/>
    </row>
    <row r="1718" spans="1:13" x14ac:dyDescent="0.25">
      <c r="A1718" s="191">
        <v>3685</v>
      </c>
      <c r="B1718" s="89" t="s">
        <v>2053</v>
      </c>
      <c r="C1718" s="89" t="s">
        <v>2028</v>
      </c>
      <c r="D1718" s="89" t="s">
        <v>2029</v>
      </c>
      <c r="E1718" s="89" t="s">
        <v>336</v>
      </c>
      <c r="F1718" s="89">
        <v>219</v>
      </c>
      <c r="G1718" s="127">
        <v>0.90697674418604646</v>
      </c>
      <c r="H1718" s="127">
        <v>0</v>
      </c>
      <c r="I1718" s="127"/>
      <c r="J1718" s="191">
        <v>3685</v>
      </c>
      <c r="K1718" s="89"/>
      <c r="L1718" s="89"/>
      <c r="M1718" s="89"/>
    </row>
    <row r="1719" spans="1:13" x14ac:dyDescent="0.25">
      <c r="A1719" s="191">
        <v>3686</v>
      </c>
      <c r="B1719" s="89" t="s">
        <v>2054</v>
      </c>
      <c r="C1719" s="89" t="s">
        <v>2036</v>
      </c>
      <c r="D1719" s="89" t="s">
        <v>2029</v>
      </c>
      <c r="E1719" s="89" t="s">
        <v>336</v>
      </c>
      <c r="F1719" s="89">
        <v>96</v>
      </c>
      <c r="G1719" s="127">
        <v>0.96226415094339623</v>
      </c>
      <c r="H1719" s="127">
        <v>0</v>
      </c>
      <c r="I1719" s="127"/>
      <c r="J1719" s="191">
        <v>3686</v>
      </c>
      <c r="K1719" s="89"/>
      <c r="L1719" s="89"/>
      <c r="M1719" s="89"/>
    </row>
    <row r="1720" spans="1:13" x14ac:dyDescent="0.25">
      <c r="A1720" s="191">
        <v>3687</v>
      </c>
      <c r="B1720" s="89" t="s">
        <v>2055</v>
      </c>
      <c r="C1720" s="89" t="s">
        <v>2056</v>
      </c>
      <c r="D1720" s="89" t="s">
        <v>2029</v>
      </c>
      <c r="E1720" s="89" t="s">
        <v>336</v>
      </c>
      <c r="F1720" s="89">
        <v>44</v>
      </c>
      <c r="G1720" s="127">
        <v>0.9285714285714286</v>
      </c>
      <c r="H1720" s="127">
        <v>0</v>
      </c>
      <c r="I1720" s="127"/>
      <c r="J1720" s="191">
        <v>3687</v>
      </c>
      <c r="K1720" s="89"/>
      <c r="L1720" s="89"/>
      <c r="M1720" s="89"/>
    </row>
    <row r="1721" spans="1:13" x14ac:dyDescent="0.25">
      <c r="A1721" s="191">
        <v>3691</v>
      </c>
      <c r="B1721" s="89" t="s">
        <v>443</v>
      </c>
      <c r="C1721" s="89" t="s">
        <v>2028</v>
      </c>
      <c r="D1721" s="89" t="s">
        <v>2029</v>
      </c>
      <c r="E1721" s="89" t="s">
        <v>336</v>
      </c>
      <c r="F1721" s="89">
        <v>50</v>
      </c>
      <c r="G1721" s="127">
        <v>0.95</v>
      </c>
      <c r="H1721" s="127">
        <v>0</v>
      </c>
      <c r="I1721" s="127"/>
      <c r="J1721" s="191">
        <v>3691</v>
      </c>
      <c r="K1721" s="89"/>
      <c r="L1721" s="89"/>
      <c r="M1721" s="89"/>
    </row>
    <row r="1722" spans="1:13" x14ac:dyDescent="0.25">
      <c r="A1722" s="191">
        <v>3694</v>
      </c>
      <c r="B1722" s="89" t="s">
        <v>2057</v>
      </c>
      <c r="C1722" s="89" t="s">
        <v>2036</v>
      </c>
      <c r="D1722" s="89" t="s">
        <v>2029</v>
      </c>
      <c r="E1722" s="89" t="s">
        <v>336</v>
      </c>
      <c r="F1722" s="89">
        <v>8</v>
      </c>
      <c r="G1722" s="127">
        <v>1</v>
      </c>
      <c r="H1722" s="127">
        <v>0</v>
      </c>
      <c r="I1722" s="127"/>
      <c r="J1722" s="191">
        <v>3694</v>
      </c>
      <c r="K1722" s="89"/>
      <c r="L1722" s="89"/>
      <c r="M1722" s="89"/>
    </row>
    <row r="1723" spans="1:13" x14ac:dyDescent="0.25">
      <c r="A1723" s="191">
        <v>3697</v>
      </c>
      <c r="B1723" s="89" t="s">
        <v>2058</v>
      </c>
      <c r="C1723" s="89" t="s">
        <v>2028</v>
      </c>
      <c r="D1723" s="89" t="s">
        <v>2029</v>
      </c>
      <c r="E1723" s="89" t="s">
        <v>336</v>
      </c>
      <c r="F1723" s="89">
        <v>26</v>
      </c>
      <c r="G1723" s="127">
        <v>0.9285714285714286</v>
      </c>
      <c r="H1723" s="127">
        <v>0</v>
      </c>
      <c r="I1723" s="127"/>
      <c r="J1723" s="191">
        <v>3697</v>
      </c>
      <c r="K1723" s="89"/>
      <c r="L1723" s="89"/>
      <c r="M1723" s="89"/>
    </row>
    <row r="1724" spans="1:13" x14ac:dyDescent="0.25">
      <c r="A1724" s="191">
        <v>3698</v>
      </c>
      <c r="B1724" s="89" t="s">
        <v>2059</v>
      </c>
      <c r="C1724" s="89" t="s">
        <v>2036</v>
      </c>
      <c r="D1724" s="89" t="s">
        <v>2029</v>
      </c>
      <c r="E1724" s="89" t="s">
        <v>336</v>
      </c>
      <c r="F1724" s="89">
        <v>87</v>
      </c>
      <c r="G1724" s="127">
        <v>1</v>
      </c>
      <c r="H1724" s="127">
        <v>0</v>
      </c>
      <c r="I1724" s="127"/>
      <c r="J1724" s="191">
        <v>3698</v>
      </c>
      <c r="K1724" s="89"/>
      <c r="L1724" s="89"/>
      <c r="M1724" s="89"/>
    </row>
    <row r="1725" spans="1:13" x14ac:dyDescent="0.25">
      <c r="A1725" s="191">
        <v>3703</v>
      </c>
      <c r="B1725" s="89" t="s">
        <v>2060</v>
      </c>
      <c r="C1725" s="89" t="s">
        <v>2028</v>
      </c>
      <c r="D1725" s="89" t="s">
        <v>2029</v>
      </c>
      <c r="E1725" s="89" t="s">
        <v>336</v>
      </c>
      <c r="F1725" s="89">
        <v>115</v>
      </c>
      <c r="G1725" s="127">
        <v>0.96875</v>
      </c>
      <c r="H1725" s="127">
        <v>0</v>
      </c>
      <c r="I1725" s="127"/>
      <c r="J1725" s="191">
        <v>3703</v>
      </c>
      <c r="K1725" s="89"/>
      <c r="L1725" s="89"/>
      <c r="M1725" s="89"/>
    </row>
    <row r="1726" spans="1:13" x14ac:dyDescent="0.25">
      <c r="A1726" s="191">
        <v>3704</v>
      </c>
      <c r="B1726" s="89" t="s">
        <v>672</v>
      </c>
      <c r="C1726" s="89" t="s">
        <v>2028</v>
      </c>
      <c r="D1726" s="89" t="s">
        <v>2029</v>
      </c>
      <c r="E1726" s="89" t="s">
        <v>336</v>
      </c>
      <c r="F1726" s="89">
        <v>50</v>
      </c>
      <c r="G1726" s="127">
        <v>0.91111111111111109</v>
      </c>
      <c r="H1726" s="127">
        <v>0</v>
      </c>
      <c r="I1726" s="127"/>
      <c r="J1726" s="191">
        <v>3704</v>
      </c>
      <c r="K1726" s="89"/>
      <c r="L1726" s="89"/>
      <c r="M1726" s="89"/>
    </row>
    <row r="1727" spans="1:13" x14ac:dyDescent="0.25">
      <c r="A1727" s="191">
        <v>3707</v>
      </c>
      <c r="B1727" s="89" t="s">
        <v>2061</v>
      </c>
      <c r="C1727" s="89" t="s">
        <v>2028</v>
      </c>
      <c r="D1727" s="89" t="s">
        <v>2029</v>
      </c>
      <c r="E1727" s="89" t="s">
        <v>336</v>
      </c>
      <c r="F1727" s="89">
        <v>109</v>
      </c>
      <c r="G1727" s="127">
        <v>0.93814432989690721</v>
      </c>
      <c r="H1727" s="127">
        <v>0</v>
      </c>
      <c r="I1727" s="127"/>
      <c r="J1727" s="191">
        <v>3707</v>
      </c>
      <c r="K1727" s="89"/>
      <c r="L1727" s="89"/>
      <c r="M1727" s="89"/>
    </row>
    <row r="1728" spans="1:13" x14ac:dyDescent="0.25">
      <c r="A1728" s="191">
        <v>3709</v>
      </c>
      <c r="B1728" s="89" t="s">
        <v>2062</v>
      </c>
      <c r="C1728" s="89" t="s">
        <v>2036</v>
      </c>
      <c r="D1728" s="89" t="s">
        <v>2029</v>
      </c>
      <c r="E1728" s="89" t="s">
        <v>336</v>
      </c>
      <c r="F1728" s="89">
        <v>25</v>
      </c>
      <c r="G1728" s="127">
        <v>0.8928571428571429</v>
      </c>
      <c r="H1728" s="127">
        <v>0</v>
      </c>
      <c r="I1728" s="127"/>
      <c r="J1728" s="191">
        <v>3709</v>
      </c>
      <c r="K1728" s="89"/>
      <c r="L1728" s="89"/>
      <c r="M1728" s="89"/>
    </row>
    <row r="1729" spans="1:13" x14ac:dyDescent="0.25">
      <c r="A1729" s="191">
        <v>3710</v>
      </c>
      <c r="B1729" s="89" t="s">
        <v>2063</v>
      </c>
      <c r="C1729" s="89" t="s">
        <v>2056</v>
      </c>
      <c r="D1729" s="89" t="s">
        <v>2029</v>
      </c>
      <c r="E1729" s="89" t="s">
        <v>336</v>
      </c>
      <c r="F1729" s="89">
        <v>33</v>
      </c>
      <c r="G1729" s="127">
        <v>0.96551724137931039</v>
      </c>
      <c r="H1729" s="127">
        <v>0</v>
      </c>
      <c r="I1729" s="127"/>
      <c r="J1729" s="191">
        <v>3710</v>
      </c>
      <c r="K1729" s="89"/>
      <c r="L1729" s="89"/>
      <c r="M1729" s="89"/>
    </row>
    <row r="1730" spans="1:13" x14ac:dyDescent="0.25">
      <c r="A1730" s="191">
        <v>3739</v>
      </c>
      <c r="B1730" s="89" t="s">
        <v>2064</v>
      </c>
      <c r="C1730" s="89" t="s">
        <v>2028</v>
      </c>
      <c r="D1730" s="89" t="s">
        <v>2029</v>
      </c>
      <c r="E1730" s="89" t="s">
        <v>630</v>
      </c>
      <c r="F1730" s="89">
        <v>284</v>
      </c>
      <c r="G1730" s="127">
        <v>0</v>
      </c>
      <c r="H1730" s="127">
        <v>0.97385620915032678</v>
      </c>
      <c r="I1730" s="127"/>
      <c r="J1730" s="191">
        <v>3739</v>
      </c>
      <c r="K1730" s="89"/>
      <c r="L1730" s="89"/>
      <c r="M1730" s="89"/>
    </row>
    <row r="1731" spans="1:13" x14ac:dyDescent="0.25">
      <c r="A1731" s="191">
        <v>3740</v>
      </c>
      <c r="B1731" s="89" t="s">
        <v>2065</v>
      </c>
      <c r="C1731" s="89" t="s">
        <v>2066</v>
      </c>
      <c r="D1731" s="89" t="s">
        <v>2029</v>
      </c>
      <c r="E1731" s="89" t="s">
        <v>336</v>
      </c>
      <c r="F1731" s="89">
        <v>197</v>
      </c>
      <c r="G1731" s="127">
        <v>0.95333333333333337</v>
      </c>
      <c r="H1731" s="127">
        <v>0</v>
      </c>
      <c r="I1731" s="127"/>
      <c r="J1731" s="191">
        <v>3740</v>
      </c>
      <c r="K1731" s="89"/>
      <c r="L1731" s="89"/>
      <c r="M1731" s="89"/>
    </row>
    <row r="1732" spans="1:13" x14ac:dyDescent="0.25">
      <c r="A1732" s="191">
        <v>3741</v>
      </c>
      <c r="B1732" s="89" t="s">
        <v>2067</v>
      </c>
      <c r="C1732" s="89" t="s">
        <v>2066</v>
      </c>
      <c r="D1732" s="89" t="s">
        <v>2029</v>
      </c>
      <c r="E1732" s="89" t="s">
        <v>336</v>
      </c>
      <c r="F1732" s="89">
        <v>91</v>
      </c>
      <c r="G1732" s="127">
        <v>0</v>
      </c>
      <c r="H1732" s="127">
        <v>0</v>
      </c>
      <c r="I1732" s="128">
        <v>0.87932718393922948</v>
      </c>
      <c r="J1732" s="191">
        <v>3741</v>
      </c>
      <c r="K1732" s="89"/>
      <c r="L1732" s="89"/>
      <c r="M1732" s="89"/>
    </row>
    <row r="1733" spans="1:13" x14ac:dyDescent="0.25">
      <c r="A1733" s="191">
        <v>3742</v>
      </c>
      <c r="B1733" s="89" t="s">
        <v>2068</v>
      </c>
      <c r="C1733" s="89" t="s">
        <v>2066</v>
      </c>
      <c r="D1733" s="89" t="s">
        <v>2029</v>
      </c>
      <c r="E1733" s="89" t="s">
        <v>336</v>
      </c>
      <c r="F1733" s="89">
        <v>643</v>
      </c>
      <c r="G1733" s="127">
        <v>0</v>
      </c>
      <c r="H1733" s="127">
        <v>0.96578538102643852</v>
      </c>
      <c r="I1733" s="127"/>
      <c r="J1733" s="191">
        <v>3742</v>
      </c>
      <c r="K1733" s="89"/>
      <c r="L1733" s="89"/>
      <c r="M1733" s="89"/>
    </row>
    <row r="1734" spans="1:13" x14ac:dyDescent="0.25">
      <c r="A1734" s="191">
        <v>3743</v>
      </c>
      <c r="B1734" s="89" t="s">
        <v>2069</v>
      </c>
      <c r="C1734" s="89" t="s">
        <v>2066</v>
      </c>
      <c r="D1734" s="89" t="s">
        <v>2029</v>
      </c>
      <c r="E1734" s="89" t="s">
        <v>336</v>
      </c>
      <c r="F1734" s="89">
        <v>646</v>
      </c>
      <c r="G1734" s="127">
        <v>0.95128939828080228</v>
      </c>
      <c r="H1734" s="127">
        <v>0</v>
      </c>
      <c r="I1734" s="127"/>
      <c r="J1734" s="191">
        <v>3743</v>
      </c>
      <c r="K1734" s="89"/>
      <c r="L1734" s="89"/>
      <c r="M1734" s="89"/>
    </row>
    <row r="1735" spans="1:13" x14ac:dyDescent="0.25">
      <c r="A1735" s="191">
        <v>3744</v>
      </c>
      <c r="B1735" s="89" t="s">
        <v>2070</v>
      </c>
      <c r="C1735" s="89" t="s">
        <v>2066</v>
      </c>
      <c r="D1735" s="89" t="s">
        <v>2029</v>
      </c>
      <c r="E1735" s="89" t="s">
        <v>336</v>
      </c>
      <c r="F1735" s="89">
        <v>196</v>
      </c>
      <c r="G1735" s="127">
        <v>0.97701149425287359</v>
      </c>
      <c r="H1735" s="127">
        <v>0</v>
      </c>
      <c r="I1735" s="127"/>
      <c r="J1735" s="191">
        <v>3744</v>
      </c>
      <c r="K1735" s="89"/>
      <c r="L1735" s="89"/>
      <c r="M1735" s="89"/>
    </row>
    <row r="1736" spans="1:13" x14ac:dyDescent="0.25">
      <c r="A1736" s="191">
        <v>3745</v>
      </c>
      <c r="B1736" s="89" t="s">
        <v>2071</v>
      </c>
      <c r="C1736" s="89" t="s">
        <v>2066</v>
      </c>
      <c r="D1736" s="89" t="s">
        <v>2029</v>
      </c>
      <c r="E1736" s="89" t="s">
        <v>336</v>
      </c>
      <c r="F1736" s="89">
        <v>217</v>
      </c>
      <c r="G1736" s="127">
        <v>0.98421052631578942</v>
      </c>
      <c r="H1736" s="127">
        <v>0</v>
      </c>
      <c r="I1736" s="127"/>
      <c r="J1736" s="191">
        <v>3745</v>
      </c>
      <c r="K1736" s="89"/>
      <c r="L1736" s="89"/>
      <c r="M1736" s="89"/>
    </row>
    <row r="1737" spans="1:13" x14ac:dyDescent="0.25">
      <c r="A1737" s="191">
        <v>3747</v>
      </c>
      <c r="B1737" s="89" t="s">
        <v>2072</v>
      </c>
      <c r="C1737" s="89" t="s">
        <v>2066</v>
      </c>
      <c r="D1737" s="89" t="s">
        <v>2029</v>
      </c>
      <c r="E1737" s="89" t="s">
        <v>336</v>
      </c>
      <c r="F1737" s="89">
        <v>33</v>
      </c>
      <c r="G1737" s="127">
        <v>0</v>
      </c>
      <c r="H1737" s="127">
        <v>0</v>
      </c>
      <c r="I1737" s="128">
        <v>0.87932718393922948</v>
      </c>
      <c r="J1737" s="191">
        <v>3747</v>
      </c>
      <c r="K1737" s="89"/>
      <c r="L1737" s="89"/>
      <c r="M1737" s="89"/>
    </row>
    <row r="1738" spans="1:13" x14ac:dyDescent="0.25">
      <c r="A1738" s="191">
        <v>3748</v>
      </c>
      <c r="B1738" s="89" t="s">
        <v>2073</v>
      </c>
      <c r="C1738" s="89" t="s">
        <v>2066</v>
      </c>
      <c r="D1738" s="89" t="s">
        <v>2029</v>
      </c>
      <c r="E1738" s="89" t="s">
        <v>336</v>
      </c>
      <c r="F1738" s="89">
        <v>79</v>
      </c>
      <c r="G1738" s="127">
        <v>0</v>
      </c>
      <c r="H1738" s="127">
        <v>0</v>
      </c>
      <c r="I1738" s="128">
        <v>0.87932718393922948</v>
      </c>
      <c r="J1738" s="191">
        <v>3748</v>
      </c>
      <c r="K1738" s="89"/>
      <c r="L1738" s="89"/>
      <c r="M1738" s="89"/>
    </row>
    <row r="1739" spans="1:13" x14ac:dyDescent="0.25">
      <c r="A1739" s="191">
        <v>3749</v>
      </c>
      <c r="B1739" s="89" t="s">
        <v>2074</v>
      </c>
      <c r="C1739" s="89" t="s">
        <v>2066</v>
      </c>
      <c r="D1739" s="89" t="s">
        <v>2029</v>
      </c>
      <c r="E1739" s="89" t="s">
        <v>336</v>
      </c>
      <c r="F1739" s="89">
        <v>122</v>
      </c>
      <c r="G1739" s="127">
        <v>0.96</v>
      </c>
      <c r="H1739" s="127">
        <v>0</v>
      </c>
      <c r="I1739" s="127"/>
      <c r="J1739" s="191">
        <v>3749</v>
      </c>
      <c r="K1739" s="89"/>
      <c r="L1739" s="89"/>
      <c r="M1739" s="89"/>
    </row>
    <row r="1740" spans="1:13" x14ac:dyDescent="0.25">
      <c r="A1740" s="191">
        <v>3754</v>
      </c>
      <c r="B1740" s="89" t="s">
        <v>2075</v>
      </c>
      <c r="C1740" s="89" t="s">
        <v>2066</v>
      </c>
      <c r="D1740" s="89" t="s">
        <v>2029</v>
      </c>
      <c r="E1740" s="89" t="s">
        <v>336</v>
      </c>
      <c r="F1740" s="89">
        <v>56</v>
      </c>
      <c r="G1740" s="127">
        <v>0.9</v>
      </c>
      <c r="H1740" s="127">
        <v>0</v>
      </c>
      <c r="I1740" s="127"/>
      <c r="J1740" s="191">
        <v>3754</v>
      </c>
      <c r="K1740" s="89"/>
      <c r="L1740" s="89"/>
      <c r="M1740" s="89"/>
    </row>
    <row r="1741" spans="1:13" x14ac:dyDescent="0.25">
      <c r="A1741" s="191">
        <v>3755</v>
      </c>
      <c r="B1741" s="89" t="s">
        <v>2076</v>
      </c>
      <c r="C1741" s="89" t="s">
        <v>2066</v>
      </c>
      <c r="D1741" s="89" t="s">
        <v>2029</v>
      </c>
      <c r="E1741" s="89" t="s">
        <v>336</v>
      </c>
      <c r="F1741" s="89">
        <v>169</v>
      </c>
      <c r="G1741" s="127">
        <v>0.89726027397260277</v>
      </c>
      <c r="H1741" s="127">
        <v>0</v>
      </c>
      <c r="I1741" s="127"/>
      <c r="J1741" s="191">
        <v>3755</v>
      </c>
      <c r="K1741" s="89"/>
      <c r="L1741" s="89"/>
      <c r="M1741" s="89"/>
    </row>
    <row r="1742" spans="1:13" x14ac:dyDescent="0.25">
      <c r="A1742" s="191">
        <v>3757</v>
      </c>
      <c r="B1742" s="89" t="s">
        <v>2077</v>
      </c>
      <c r="C1742" s="89" t="s">
        <v>2066</v>
      </c>
      <c r="D1742" s="89" t="s">
        <v>2029</v>
      </c>
      <c r="E1742" s="89" t="s">
        <v>336</v>
      </c>
      <c r="F1742" s="89">
        <v>21</v>
      </c>
      <c r="G1742" s="127">
        <v>0.8571428571428571</v>
      </c>
      <c r="H1742" s="127">
        <v>0</v>
      </c>
      <c r="I1742" s="127"/>
      <c r="J1742" s="191">
        <v>3757</v>
      </c>
      <c r="K1742" s="89"/>
      <c r="L1742" s="89"/>
      <c r="M1742" s="89"/>
    </row>
    <row r="1743" spans="1:13" x14ac:dyDescent="0.25">
      <c r="A1743" s="191">
        <v>3758</v>
      </c>
      <c r="B1743" s="89" t="s">
        <v>2078</v>
      </c>
      <c r="C1743" s="89" t="s">
        <v>2066</v>
      </c>
      <c r="D1743" s="89" t="s">
        <v>2029</v>
      </c>
      <c r="E1743" s="89" t="s">
        <v>336</v>
      </c>
      <c r="F1743" s="89">
        <v>95</v>
      </c>
      <c r="G1743" s="127">
        <v>0.96052631578947367</v>
      </c>
      <c r="H1743" s="127">
        <v>0</v>
      </c>
      <c r="I1743" s="127"/>
      <c r="J1743" s="191">
        <v>3758</v>
      </c>
      <c r="K1743" s="89"/>
      <c r="L1743" s="89"/>
      <c r="M1743" s="89"/>
    </row>
    <row r="1744" spans="1:13" x14ac:dyDescent="0.25">
      <c r="A1744" s="191">
        <v>3759</v>
      </c>
      <c r="B1744" s="89" t="s">
        <v>2079</v>
      </c>
      <c r="C1744" s="89" t="s">
        <v>2066</v>
      </c>
      <c r="D1744" s="89" t="s">
        <v>2029</v>
      </c>
      <c r="E1744" s="89" t="s">
        <v>336</v>
      </c>
      <c r="F1744" s="89">
        <v>98</v>
      </c>
      <c r="G1744" s="127">
        <v>0.9885057471264368</v>
      </c>
      <c r="H1744" s="127">
        <v>0</v>
      </c>
      <c r="I1744" s="127"/>
      <c r="J1744" s="191">
        <v>3759</v>
      </c>
      <c r="K1744" s="89"/>
      <c r="L1744" s="89"/>
      <c r="M1744" s="89"/>
    </row>
    <row r="1745" spans="1:13" x14ac:dyDescent="0.25">
      <c r="A1745" s="191">
        <v>3760</v>
      </c>
      <c r="B1745" s="89" t="s">
        <v>2080</v>
      </c>
      <c r="C1745" s="89" t="s">
        <v>2066</v>
      </c>
      <c r="D1745" s="89" t="s">
        <v>2029</v>
      </c>
      <c r="E1745" s="89" t="s">
        <v>336</v>
      </c>
      <c r="F1745" s="89">
        <v>145</v>
      </c>
      <c r="G1745" s="127">
        <v>0.97058823529411764</v>
      </c>
      <c r="H1745" s="127">
        <v>0</v>
      </c>
      <c r="I1745" s="127"/>
      <c r="J1745" s="191">
        <v>3760</v>
      </c>
      <c r="K1745" s="89"/>
      <c r="L1745" s="89"/>
      <c r="M1745" s="89"/>
    </row>
    <row r="1746" spans="1:13" x14ac:dyDescent="0.25">
      <c r="A1746" s="191">
        <v>3762</v>
      </c>
      <c r="B1746" s="89" t="s">
        <v>2081</v>
      </c>
      <c r="C1746" s="89" t="s">
        <v>2066</v>
      </c>
      <c r="D1746" s="89" t="s">
        <v>2029</v>
      </c>
      <c r="E1746" s="89" t="s">
        <v>336</v>
      </c>
      <c r="F1746" s="89">
        <v>187</v>
      </c>
      <c r="G1746" s="127">
        <v>0.98039215686274506</v>
      </c>
      <c r="H1746" s="127">
        <v>0</v>
      </c>
      <c r="I1746" s="127"/>
      <c r="J1746" s="191">
        <v>3762</v>
      </c>
      <c r="K1746" s="89"/>
      <c r="L1746" s="89"/>
      <c r="M1746" s="89"/>
    </row>
    <row r="1747" spans="1:13" x14ac:dyDescent="0.25">
      <c r="A1747" s="191">
        <v>3766</v>
      </c>
      <c r="B1747" s="89" t="s">
        <v>2082</v>
      </c>
      <c r="C1747" s="89" t="s">
        <v>2066</v>
      </c>
      <c r="D1747" s="89" t="s">
        <v>2029</v>
      </c>
      <c r="E1747" s="89" t="s">
        <v>336</v>
      </c>
      <c r="F1747" s="89">
        <v>10</v>
      </c>
      <c r="G1747" s="127">
        <v>1</v>
      </c>
      <c r="H1747" s="127">
        <v>0</v>
      </c>
      <c r="I1747" s="127"/>
      <c r="J1747" s="191">
        <v>3766</v>
      </c>
      <c r="K1747" s="89"/>
      <c r="L1747" s="89"/>
      <c r="M1747" s="89"/>
    </row>
    <row r="1748" spans="1:13" x14ac:dyDescent="0.25">
      <c r="A1748" s="191">
        <v>3768</v>
      </c>
      <c r="B1748" s="89" t="s">
        <v>1596</v>
      </c>
      <c r="C1748" s="89" t="s">
        <v>2066</v>
      </c>
      <c r="D1748" s="89" t="s">
        <v>2029</v>
      </c>
      <c r="E1748" s="89" t="s">
        <v>336</v>
      </c>
      <c r="F1748" s="89">
        <v>220</v>
      </c>
      <c r="G1748" s="127">
        <v>0.949438202247191</v>
      </c>
      <c r="H1748" s="127">
        <v>0</v>
      </c>
      <c r="I1748" s="127"/>
      <c r="J1748" s="191">
        <v>3768</v>
      </c>
      <c r="K1748" s="89"/>
      <c r="L1748" s="89"/>
      <c r="M1748" s="89"/>
    </row>
    <row r="1749" spans="1:13" x14ac:dyDescent="0.25">
      <c r="A1749" s="191">
        <v>3776</v>
      </c>
      <c r="B1749" s="89" t="s">
        <v>2083</v>
      </c>
      <c r="C1749" s="89" t="s">
        <v>2066</v>
      </c>
      <c r="D1749" s="89" t="s">
        <v>2029</v>
      </c>
      <c r="E1749" s="89" t="s">
        <v>336</v>
      </c>
      <c r="F1749" s="89">
        <v>12</v>
      </c>
      <c r="G1749" s="127">
        <v>1</v>
      </c>
      <c r="H1749" s="127">
        <v>0</v>
      </c>
      <c r="I1749" s="127"/>
      <c r="J1749" s="191">
        <v>3776</v>
      </c>
      <c r="K1749" s="89"/>
      <c r="L1749" s="89"/>
      <c r="M1749" s="89"/>
    </row>
    <row r="1750" spans="1:13" x14ac:dyDescent="0.25">
      <c r="A1750" s="191">
        <v>3781</v>
      </c>
      <c r="B1750" s="89" t="s">
        <v>2084</v>
      </c>
      <c r="C1750" s="89" t="s">
        <v>2066</v>
      </c>
      <c r="D1750" s="89" t="s">
        <v>2029</v>
      </c>
      <c r="E1750" s="89" t="s">
        <v>336</v>
      </c>
      <c r="F1750" s="89">
        <v>32</v>
      </c>
      <c r="G1750" s="127">
        <v>1</v>
      </c>
      <c r="H1750" s="127">
        <v>0</v>
      </c>
      <c r="I1750" s="127"/>
      <c r="J1750" s="191">
        <v>3781</v>
      </c>
      <c r="K1750" s="89"/>
      <c r="L1750" s="89"/>
      <c r="M1750" s="89"/>
    </row>
    <row r="1751" spans="1:13" x14ac:dyDescent="0.25">
      <c r="A1751" s="191">
        <v>3782</v>
      </c>
      <c r="B1751" s="89" t="s">
        <v>2085</v>
      </c>
      <c r="C1751" s="89" t="s">
        <v>2066</v>
      </c>
      <c r="D1751" s="89" t="s">
        <v>2029</v>
      </c>
      <c r="E1751" s="89" t="s">
        <v>336</v>
      </c>
      <c r="F1751" s="89">
        <v>187</v>
      </c>
      <c r="G1751" s="127">
        <v>0.95862068965517244</v>
      </c>
      <c r="H1751" s="127">
        <v>0</v>
      </c>
      <c r="I1751" s="127"/>
      <c r="J1751" s="191">
        <v>3782</v>
      </c>
      <c r="K1751" s="89"/>
      <c r="L1751" s="89"/>
      <c r="M1751" s="89"/>
    </row>
    <row r="1752" spans="1:13" x14ac:dyDescent="0.25">
      <c r="A1752" s="191">
        <v>3783</v>
      </c>
      <c r="B1752" s="89" t="s">
        <v>2086</v>
      </c>
      <c r="C1752" s="89" t="s">
        <v>2066</v>
      </c>
      <c r="D1752" s="89" t="s">
        <v>2029</v>
      </c>
      <c r="E1752" s="89" t="s">
        <v>336</v>
      </c>
      <c r="F1752" s="89">
        <v>15</v>
      </c>
      <c r="G1752" s="127">
        <v>1</v>
      </c>
      <c r="H1752" s="127">
        <v>0</v>
      </c>
      <c r="I1752" s="127"/>
      <c r="J1752" s="191">
        <v>3783</v>
      </c>
      <c r="K1752" s="89"/>
      <c r="L1752" s="89"/>
      <c r="M1752" s="89"/>
    </row>
    <row r="1753" spans="1:13" x14ac:dyDescent="0.25">
      <c r="A1753" s="191">
        <v>3784</v>
      </c>
      <c r="B1753" s="89" t="s">
        <v>2087</v>
      </c>
      <c r="C1753" s="89" t="s">
        <v>2066</v>
      </c>
      <c r="D1753" s="89" t="s">
        <v>2029</v>
      </c>
      <c r="E1753" s="89" t="s">
        <v>336</v>
      </c>
      <c r="F1753" s="89">
        <v>73</v>
      </c>
      <c r="G1753" s="127">
        <v>0.90163934426229508</v>
      </c>
      <c r="H1753" s="127">
        <v>0</v>
      </c>
      <c r="I1753" s="127"/>
      <c r="J1753" s="191">
        <v>3784</v>
      </c>
      <c r="K1753" s="89"/>
      <c r="L1753" s="89"/>
      <c r="M1753" s="89"/>
    </row>
    <row r="1754" spans="1:13" x14ac:dyDescent="0.25">
      <c r="A1754" s="191">
        <v>3785</v>
      </c>
      <c r="B1754" s="89" t="s">
        <v>1608</v>
      </c>
      <c r="C1754" s="89" t="s">
        <v>2066</v>
      </c>
      <c r="D1754" s="89" t="s">
        <v>2029</v>
      </c>
      <c r="E1754" s="89" t="s">
        <v>336</v>
      </c>
      <c r="F1754" s="89">
        <v>20</v>
      </c>
      <c r="G1754" s="127">
        <v>0.95454545454545459</v>
      </c>
      <c r="H1754" s="127">
        <v>0</v>
      </c>
      <c r="I1754" s="127"/>
      <c r="J1754" s="191">
        <v>3785</v>
      </c>
      <c r="K1754" s="89"/>
      <c r="L1754" s="89"/>
      <c r="M1754" s="89"/>
    </row>
    <row r="1755" spans="1:13" x14ac:dyDescent="0.25">
      <c r="A1755" s="191">
        <v>3786</v>
      </c>
      <c r="B1755" s="89" t="s">
        <v>617</v>
      </c>
      <c r="C1755" s="89" t="s">
        <v>2066</v>
      </c>
      <c r="D1755" s="89" t="s">
        <v>2029</v>
      </c>
      <c r="E1755" s="89" t="s">
        <v>336</v>
      </c>
      <c r="F1755" s="89">
        <v>148</v>
      </c>
      <c r="G1755" s="127">
        <v>0.90400000000000003</v>
      </c>
      <c r="H1755" s="127">
        <v>0</v>
      </c>
      <c r="I1755" s="127"/>
      <c r="J1755" s="191">
        <v>3786</v>
      </c>
      <c r="K1755" s="89"/>
      <c r="L1755" s="89"/>
      <c r="M1755" s="89"/>
    </row>
    <row r="1756" spans="1:13" x14ac:dyDescent="0.25">
      <c r="A1756" s="191">
        <v>3791</v>
      </c>
      <c r="B1756" s="89" t="s">
        <v>2088</v>
      </c>
      <c r="C1756" s="89" t="s">
        <v>2066</v>
      </c>
      <c r="D1756" s="89" t="s">
        <v>2029</v>
      </c>
      <c r="E1756" s="89" t="s">
        <v>336</v>
      </c>
      <c r="F1756" s="89">
        <v>9</v>
      </c>
      <c r="G1756" s="127">
        <v>1</v>
      </c>
      <c r="H1756" s="127">
        <v>0</v>
      </c>
      <c r="I1756" s="127"/>
      <c r="J1756" s="191">
        <v>3791</v>
      </c>
      <c r="K1756" s="89"/>
      <c r="L1756" s="89"/>
      <c r="M1756" s="89"/>
    </row>
    <row r="1757" spans="1:13" x14ac:dyDescent="0.25">
      <c r="A1757" s="191">
        <v>3798</v>
      </c>
      <c r="B1757" s="89" t="s">
        <v>2089</v>
      </c>
      <c r="C1757" s="89" t="s">
        <v>2090</v>
      </c>
      <c r="D1757" s="89" t="s">
        <v>2029</v>
      </c>
      <c r="E1757" s="89" t="s">
        <v>336</v>
      </c>
      <c r="F1757" s="89">
        <v>156</v>
      </c>
      <c r="G1757" s="127">
        <v>0.8925619834710744</v>
      </c>
      <c r="H1757" s="127">
        <v>0</v>
      </c>
      <c r="I1757" s="127"/>
      <c r="J1757" s="191">
        <v>3798</v>
      </c>
      <c r="K1757" s="89"/>
      <c r="L1757" s="89"/>
      <c r="M1757" s="89"/>
    </row>
    <row r="1758" spans="1:13" x14ac:dyDescent="0.25">
      <c r="A1758" s="191">
        <v>3799</v>
      </c>
      <c r="B1758" s="89" t="s">
        <v>2091</v>
      </c>
      <c r="C1758" s="89" t="s">
        <v>2090</v>
      </c>
      <c r="D1758" s="89" t="s">
        <v>2029</v>
      </c>
      <c r="E1758" s="89" t="s">
        <v>336</v>
      </c>
      <c r="F1758" s="89">
        <v>238</v>
      </c>
      <c r="G1758" s="127">
        <v>0.9538461538461539</v>
      </c>
      <c r="H1758" s="127">
        <v>0</v>
      </c>
      <c r="I1758" s="127"/>
      <c r="J1758" s="191">
        <v>3799</v>
      </c>
      <c r="K1758" s="89"/>
      <c r="L1758" s="89"/>
      <c r="M1758" s="89"/>
    </row>
    <row r="1759" spans="1:13" x14ac:dyDescent="0.25">
      <c r="A1759" s="191">
        <v>3800</v>
      </c>
      <c r="B1759" s="89" t="s">
        <v>2092</v>
      </c>
      <c r="C1759" s="89" t="s">
        <v>2090</v>
      </c>
      <c r="D1759" s="89" t="s">
        <v>2029</v>
      </c>
      <c r="E1759" s="89" t="s">
        <v>336</v>
      </c>
      <c r="F1759" s="89">
        <v>199</v>
      </c>
      <c r="G1759" s="127">
        <v>1</v>
      </c>
      <c r="H1759" s="127">
        <v>0</v>
      </c>
      <c r="I1759" s="127"/>
      <c r="J1759" s="191">
        <v>3800</v>
      </c>
      <c r="K1759" s="89"/>
      <c r="L1759" s="89"/>
      <c r="M1759" s="89"/>
    </row>
    <row r="1760" spans="1:13" x14ac:dyDescent="0.25">
      <c r="A1760" s="191">
        <v>3801</v>
      </c>
      <c r="B1760" s="89" t="s">
        <v>2093</v>
      </c>
      <c r="C1760" s="89" t="s">
        <v>2090</v>
      </c>
      <c r="D1760" s="89" t="s">
        <v>2029</v>
      </c>
      <c r="E1760" s="89" t="s">
        <v>336</v>
      </c>
      <c r="F1760" s="89">
        <v>125</v>
      </c>
      <c r="G1760" s="127">
        <v>0.93939393939393945</v>
      </c>
      <c r="H1760" s="127">
        <v>0</v>
      </c>
      <c r="I1760" s="127"/>
      <c r="J1760" s="191">
        <v>3801</v>
      </c>
      <c r="K1760" s="89"/>
      <c r="L1760" s="89"/>
      <c r="M1760" s="89"/>
    </row>
    <row r="1761" spans="1:13" x14ac:dyDescent="0.25">
      <c r="A1761" s="191">
        <v>3802</v>
      </c>
      <c r="B1761" s="89" t="s">
        <v>2094</v>
      </c>
      <c r="C1761" s="89" t="s">
        <v>2090</v>
      </c>
      <c r="D1761" s="89" t="s">
        <v>2029</v>
      </c>
      <c r="E1761" s="89" t="s">
        <v>336</v>
      </c>
      <c r="F1761" s="89">
        <v>609</v>
      </c>
      <c r="G1761" s="127">
        <v>0.9505494505494505</v>
      </c>
      <c r="H1761" s="127">
        <v>0</v>
      </c>
      <c r="I1761" s="127"/>
      <c r="J1761" s="191">
        <v>3802</v>
      </c>
      <c r="K1761" s="89"/>
      <c r="L1761" s="89"/>
      <c r="M1761" s="89"/>
    </row>
    <row r="1762" spans="1:13" x14ac:dyDescent="0.25">
      <c r="A1762" s="191">
        <v>3804</v>
      </c>
      <c r="B1762" s="89" t="s">
        <v>2095</v>
      </c>
      <c r="C1762" s="89" t="s">
        <v>2090</v>
      </c>
      <c r="D1762" s="89" t="s">
        <v>2029</v>
      </c>
      <c r="E1762" s="89" t="s">
        <v>336</v>
      </c>
      <c r="F1762" s="89">
        <v>81</v>
      </c>
      <c r="G1762" s="127">
        <v>0.88235294117647056</v>
      </c>
      <c r="H1762" s="127">
        <v>0</v>
      </c>
      <c r="I1762" s="127"/>
      <c r="J1762" s="191">
        <v>3804</v>
      </c>
      <c r="K1762" s="89"/>
      <c r="L1762" s="89"/>
      <c r="M1762" s="89"/>
    </row>
    <row r="1763" spans="1:13" x14ac:dyDescent="0.25">
      <c r="A1763" s="191">
        <v>3815</v>
      </c>
      <c r="B1763" s="89" t="s">
        <v>2096</v>
      </c>
      <c r="C1763" s="89" t="s">
        <v>2090</v>
      </c>
      <c r="D1763" s="89" t="s">
        <v>2029</v>
      </c>
      <c r="E1763" s="89" t="s">
        <v>336</v>
      </c>
      <c r="F1763" s="89">
        <v>130</v>
      </c>
      <c r="G1763" s="127">
        <v>0.95283018867924529</v>
      </c>
      <c r="H1763" s="127">
        <v>0</v>
      </c>
      <c r="I1763" s="127"/>
      <c r="J1763" s="191">
        <v>3815</v>
      </c>
      <c r="K1763" s="89"/>
      <c r="L1763" s="89"/>
      <c r="M1763" s="89"/>
    </row>
    <row r="1764" spans="1:13" x14ac:dyDescent="0.25">
      <c r="A1764" s="191">
        <v>3818</v>
      </c>
      <c r="B1764" s="89" t="s">
        <v>2097</v>
      </c>
      <c r="C1764" s="89" t="s">
        <v>2090</v>
      </c>
      <c r="D1764" s="89" t="s">
        <v>2029</v>
      </c>
      <c r="E1764" s="89" t="s">
        <v>336</v>
      </c>
      <c r="F1764" s="89">
        <v>25</v>
      </c>
      <c r="G1764" s="127">
        <v>1</v>
      </c>
      <c r="H1764" s="127">
        <v>0</v>
      </c>
      <c r="I1764" s="127"/>
      <c r="J1764" s="191">
        <v>3818</v>
      </c>
      <c r="K1764" s="89"/>
      <c r="L1764" s="89"/>
      <c r="M1764" s="89"/>
    </row>
    <row r="1765" spans="1:13" x14ac:dyDescent="0.25">
      <c r="A1765" s="191">
        <v>3820</v>
      </c>
      <c r="B1765" s="89" t="s">
        <v>2098</v>
      </c>
      <c r="C1765" s="89" t="s">
        <v>2090</v>
      </c>
      <c r="D1765" s="89" t="s">
        <v>2029</v>
      </c>
      <c r="E1765" s="89" t="s">
        <v>336</v>
      </c>
      <c r="F1765" s="89">
        <v>70</v>
      </c>
      <c r="G1765" s="127">
        <v>0.94117647058823528</v>
      </c>
      <c r="H1765" s="127">
        <v>0</v>
      </c>
      <c r="I1765" s="127"/>
      <c r="J1765" s="191">
        <v>3820</v>
      </c>
      <c r="K1765" s="89"/>
      <c r="L1765" s="89"/>
      <c r="M1765" s="89"/>
    </row>
    <row r="1766" spans="1:13" x14ac:dyDescent="0.25">
      <c r="A1766" s="191">
        <v>3823</v>
      </c>
      <c r="B1766" s="89" t="s">
        <v>2099</v>
      </c>
      <c r="C1766" s="89" t="s">
        <v>2100</v>
      </c>
      <c r="D1766" s="89" t="s">
        <v>2029</v>
      </c>
      <c r="E1766" s="89" t="s">
        <v>336</v>
      </c>
      <c r="F1766" s="89">
        <v>674</v>
      </c>
      <c r="G1766" s="127">
        <v>0.9</v>
      </c>
      <c r="H1766" s="127">
        <v>0</v>
      </c>
      <c r="I1766" s="127"/>
      <c r="J1766" s="191">
        <v>3823</v>
      </c>
      <c r="K1766" s="89"/>
      <c r="L1766" s="89"/>
      <c r="M1766" s="89"/>
    </row>
    <row r="1767" spans="1:13" x14ac:dyDescent="0.25">
      <c r="A1767" s="191">
        <v>3828</v>
      </c>
      <c r="B1767" s="89" t="s">
        <v>2101</v>
      </c>
      <c r="C1767" s="89" t="s">
        <v>2100</v>
      </c>
      <c r="D1767" s="89" t="s">
        <v>2029</v>
      </c>
      <c r="E1767" s="89" t="s">
        <v>336</v>
      </c>
      <c r="F1767" s="89">
        <v>13</v>
      </c>
      <c r="G1767" s="127">
        <v>1</v>
      </c>
      <c r="H1767" s="127">
        <v>0</v>
      </c>
      <c r="I1767" s="127"/>
      <c r="J1767" s="191">
        <v>3828</v>
      </c>
      <c r="K1767" s="89"/>
      <c r="L1767" s="89"/>
      <c r="M1767" s="89"/>
    </row>
    <row r="1768" spans="1:13" x14ac:dyDescent="0.25">
      <c r="A1768" s="191">
        <v>3829</v>
      </c>
      <c r="B1768" s="89" t="s">
        <v>2102</v>
      </c>
      <c r="C1768" s="89" t="s">
        <v>2100</v>
      </c>
      <c r="D1768" s="89" t="s">
        <v>2029</v>
      </c>
      <c r="E1768" s="89" t="s">
        <v>336</v>
      </c>
      <c r="F1768" s="89">
        <v>10</v>
      </c>
      <c r="G1768" s="127">
        <v>0.90909090909090906</v>
      </c>
      <c r="H1768" s="127">
        <v>0</v>
      </c>
      <c r="I1768" s="127"/>
      <c r="J1768" s="191">
        <v>3829</v>
      </c>
      <c r="K1768" s="89"/>
      <c r="L1768" s="89"/>
      <c r="M1768" s="89"/>
    </row>
    <row r="1769" spans="1:13" x14ac:dyDescent="0.25">
      <c r="A1769" s="191">
        <v>3831</v>
      </c>
      <c r="B1769" s="89" t="s">
        <v>2103</v>
      </c>
      <c r="C1769" s="89" t="s">
        <v>2100</v>
      </c>
      <c r="D1769" s="89" t="s">
        <v>2029</v>
      </c>
      <c r="E1769" s="89" t="s">
        <v>336</v>
      </c>
      <c r="F1769" s="89">
        <v>182</v>
      </c>
      <c r="G1769" s="127">
        <v>0.96323529411764708</v>
      </c>
      <c r="H1769" s="127">
        <v>0</v>
      </c>
      <c r="I1769" s="127"/>
      <c r="J1769" s="191">
        <v>3831</v>
      </c>
      <c r="K1769" s="89"/>
      <c r="L1769" s="89"/>
      <c r="M1769" s="89"/>
    </row>
    <row r="1770" spans="1:13" x14ac:dyDescent="0.25">
      <c r="A1770" s="191">
        <v>3832</v>
      </c>
      <c r="B1770" s="89" t="s">
        <v>2104</v>
      </c>
      <c r="C1770" s="89" t="s">
        <v>2100</v>
      </c>
      <c r="D1770" s="89" t="s">
        <v>2029</v>
      </c>
      <c r="E1770" s="89" t="s">
        <v>336</v>
      </c>
      <c r="F1770" s="89">
        <v>9</v>
      </c>
      <c r="G1770" s="127">
        <v>1</v>
      </c>
      <c r="H1770" s="127">
        <v>0</v>
      </c>
      <c r="I1770" s="127"/>
      <c r="J1770" s="191">
        <v>3832</v>
      </c>
      <c r="K1770" s="89"/>
      <c r="L1770" s="89"/>
      <c r="M1770" s="89"/>
    </row>
    <row r="1771" spans="1:13" x14ac:dyDescent="0.25">
      <c r="A1771" s="191">
        <v>3833</v>
      </c>
      <c r="B1771" s="89" t="s">
        <v>2105</v>
      </c>
      <c r="C1771" s="89" t="s">
        <v>2100</v>
      </c>
      <c r="D1771" s="89" t="s">
        <v>2029</v>
      </c>
      <c r="E1771" s="89" t="s">
        <v>336</v>
      </c>
      <c r="F1771" s="89">
        <v>42</v>
      </c>
      <c r="G1771" s="127">
        <v>0.875</v>
      </c>
      <c r="H1771" s="127">
        <v>0</v>
      </c>
      <c r="I1771" s="127"/>
      <c r="J1771" s="191">
        <v>3833</v>
      </c>
      <c r="K1771" s="89"/>
      <c r="L1771" s="89"/>
      <c r="M1771" s="89"/>
    </row>
    <row r="1772" spans="1:13" x14ac:dyDescent="0.25">
      <c r="A1772" s="191">
        <v>3835</v>
      </c>
      <c r="B1772" s="89" t="s">
        <v>2106</v>
      </c>
      <c r="C1772" s="89" t="s">
        <v>2107</v>
      </c>
      <c r="D1772" s="89" t="s">
        <v>2029</v>
      </c>
      <c r="E1772" s="89" t="s">
        <v>336</v>
      </c>
      <c r="F1772" s="89">
        <v>496</v>
      </c>
      <c r="G1772" s="127">
        <v>0.9468599033816425</v>
      </c>
      <c r="H1772" s="127">
        <v>0</v>
      </c>
      <c r="I1772" s="127"/>
      <c r="J1772" s="191">
        <v>3835</v>
      </c>
      <c r="K1772" s="89"/>
      <c r="L1772" s="89"/>
      <c r="M1772" s="89"/>
    </row>
    <row r="1773" spans="1:13" x14ac:dyDescent="0.25">
      <c r="A1773" s="191">
        <v>3836</v>
      </c>
      <c r="B1773" s="89" t="s">
        <v>2108</v>
      </c>
      <c r="C1773" s="89" t="s">
        <v>2107</v>
      </c>
      <c r="D1773" s="89" t="s">
        <v>2029</v>
      </c>
      <c r="E1773" s="89" t="s">
        <v>336</v>
      </c>
      <c r="F1773" s="89">
        <v>164</v>
      </c>
      <c r="G1773" s="127">
        <v>0.97391304347826091</v>
      </c>
      <c r="H1773" s="127">
        <v>0</v>
      </c>
      <c r="I1773" s="127"/>
      <c r="J1773" s="191">
        <v>3836</v>
      </c>
      <c r="K1773" s="89"/>
      <c r="L1773" s="89"/>
      <c r="M1773" s="89"/>
    </row>
    <row r="1774" spans="1:13" x14ac:dyDescent="0.25">
      <c r="A1774" s="191">
        <v>3837</v>
      </c>
      <c r="B1774" s="89" t="s">
        <v>2109</v>
      </c>
      <c r="C1774" s="89" t="s">
        <v>2107</v>
      </c>
      <c r="D1774" s="89" t="s">
        <v>2029</v>
      </c>
      <c r="E1774" s="89" t="s">
        <v>336</v>
      </c>
      <c r="F1774" s="89">
        <v>24</v>
      </c>
      <c r="G1774" s="127">
        <v>1</v>
      </c>
      <c r="H1774" s="127">
        <v>0</v>
      </c>
      <c r="I1774" s="127"/>
      <c r="J1774" s="191">
        <v>3837</v>
      </c>
      <c r="K1774" s="89"/>
      <c r="L1774" s="89"/>
      <c r="M1774" s="89"/>
    </row>
    <row r="1775" spans="1:13" x14ac:dyDescent="0.25">
      <c r="A1775" s="191">
        <v>3838</v>
      </c>
      <c r="B1775" s="89" t="s">
        <v>2110</v>
      </c>
      <c r="C1775" s="89" t="s">
        <v>2107</v>
      </c>
      <c r="D1775" s="89" t="s">
        <v>2029</v>
      </c>
      <c r="E1775" s="89" t="s">
        <v>336</v>
      </c>
      <c r="F1775" s="89">
        <v>79</v>
      </c>
      <c r="G1775" s="127">
        <v>0.96153846153846156</v>
      </c>
      <c r="H1775" s="127">
        <v>0</v>
      </c>
      <c r="I1775" s="127"/>
      <c r="J1775" s="191">
        <v>3838</v>
      </c>
      <c r="K1775" s="89"/>
      <c r="L1775" s="89"/>
      <c r="M1775" s="89"/>
    </row>
    <row r="1776" spans="1:13" x14ac:dyDescent="0.25">
      <c r="A1776" s="191">
        <v>3839</v>
      </c>
      <c r="B1776" s="89" t="s">
        <v>2111</v>
      </c>
      <c r="C1776" s="89" t="s">
        <v>2107</v>
      </c>
      <c r="D1776" s="89" t="s">
        <v>2029</v>
      </c>
      <c r="E1776" s="89" t="s">
        <v>336</v>
      </c>
      <c r="F1776" s="89">
        <v>236</v>
      </c>
      <c r="G1776" s="127">
        <v>0.90640394088669951</v>
      </c>
      <c r="H1776" s="127">
        <v>0</v>
      </c>
      <c r="I1776" s="127"/>
      <c r="J1776" s="191">
        <v>3839</v>
      </c>
      <c r="K1776" s="89"/>
      <c r="L1776" s="89"/>
      <c r="M1776" s="89"/>
    </row>
    <row r="1777" spans="1:13" x14ac:dyDescent="0.25">
      <c r="A1777" s="191">
        <v>3840</v>
      </c>
      <c r="B1777" s="89" t="s">
        <v>2112</v>
      </c>
      <c r="C1777" s="89" t="s">
        <v>2107</v>
      </c>
      <c r="D1777" s="89" t="s">
        <v>2029</v>
      </c>
      <c r="E1777" s="89" t="s">
        <v>336</v>
      </c>
      <c r="F1777" s="89">
        <v>107</v>
      </c>
      <c r="G1777" s="127">
        <v>0.97674418604651159</v>
      </c>
      <c r="H1777" s="127">
        <v>0</v>
      </c>
      <c r="I1777" s="127"/>
      <c r="J1777" s="191">
        <v>3840</v>
      </c>
      <c r="K1777" s="89"/>
      <c r="L1777" s="89"/>
      <c r="M1777" s="89"/>
    </row>
    <row r="1778" spans="1:13" x14ac:dyDescent="0.25">
      <c r="A1778" s="191">
        <v>3841</v>
      </c>
      <c r="B1778" s="89" t="s">
        <v>2113</v>
      </c>
      <c r="C1778" s="89" t="s">
        <v>2107</v>
      </c>
      <c r="D1778" s="89" t="s">
        <v>2029</v>
      </c>
      <c r="E1778" s="89" t="s">
        <v>336</v>
      </c>
      <c r="F1778" s="89">
        <v>118</v>
      </c>
      <c r="G1778" s="127">
        <v>0.91666666666666663</v>
      </c>
      <c r="H1778" s="127">
        <v>0</v>
      </c>
      <c r="I1778" s="127"/>
      <c r="J1778" s="191">
        <v>3841</v>
      </c>
      <c r="K1778" s="89"/>
      <c r="L1778" s="89"/>
      <c r="M1778" s="89"/>
    </row>
    <row r="1779" spans="1:13" x14ac:dyDescent="0.25">
      <c r="A1779" s="191">
        <v>3842</v>
      </c>
      <c r="B1779" s="89" t="s">
        <v>939</v>
      </c>
      <c r="C1779" s="89" t="s">
        <v>2107</v>
      </c>
      <c r="D1779" s="89" t="s">
        <v>2029</v>
      </c>
      <c r="E1779" s="89" t="s">
        <v>336</v>
      </c>
      <c r="F1779" s="89">
        <v>201</v>
      </c>
      <c r="G1779" s="127">
        <v>0.96491228070175439</v>
      </c>
      <c r="H1779" s="127">
        <v>0</v>
      </c>
      <c r="I1779" s="127"/>
      <c r="J1779" s="191">
        <v>3842</v>
      </c>
      <c r="K1779" s="89"/>
      <c r="L1779" s="89"/>
      <c r="M1779" s="89"/>
    </row>
    <row r="1780" spans="1:13" x14ac:dyDescent="0.25">
      <c r="A1780" s="191">
        <v>3843</v>
      </c>
      <c r="B1780" s="89" t="s">
        <v>2114</v>
      </c>
      <c r="C1780" s="89" t="s">
        <v>2107</v>
      </c>
      <c r="D1780" s="89" t="s">
        <v>2029</v>
      </c>
      <c r="E1780" s="89" t="s">
        <v>336</v>
      </c>
      <c r="F1780" s="89">
        <v>308</v>
      </c>
      <c r="G1780" s="127">
        <v>0.96761133603238869</v>
      </c>
      <c r="H1780" s="127">
        <v>0</v>
      </c>
      <c r="I1780" s="127"/>
      <c r="J1780" s="191">
        <v>3843</v>
      </c>
      <c r="K1780" s="89"/>
      <c r="L1780" s="89"/>
      <c r="M1780" s="89"/>
    </row>
    <row r="1781" spans="1:13" x14ac:dyDescent="0.25">
      <c r="A1781" s="191">
        <v>3846</v>
      </c>
      <c r="B1781" s="89" t="s">
        <v>2115</v>
      </c>
      <c r="C1781" s="89" t="s">
        <v>2107</v>
      </c>
      <c r="D1781" s="89" t="s">
        <v>2029</v>
      </c>
      <c r="E1781" s="89" t="s">
        <v>336</v>
      </c>
      <c r="F1781" s="89">
        <v>16</v>
      </c>
      <c r="G1781" s="127">
        <v>1</v>
      </c>
      <c r="H1781" s="127">
        <v>0</v>
      </c>
      <c r="I1781" s="127"/>
      <c r="J1781" s="191">
        <v>3846</v>
      </c>
      <c r="K1781" s="89"/>
      <c r="L1781" s="89"/>
      <c r="M1781" s="89"/>
    </row>
    <row r="1782" spans="1:13" x14ac:dyDescent="0.25">
      <c r="A1782" s="191">
        <v>3849</v>
      </c>
      <c r="B1782" s="89" t="s">
        <v>1862</v>
      </c>
      <c r="C1782" s="89" t="s">
        <v>2028</v>
      </c>
      <c r="D1782" s="89" t="s">
        <v>2029</v>
      </c>
      <c r="E1782" s="89" t="s">
        <v>336</v>
      </c>
      <c r="F1782" s="89">
        <v>107</v>
      </c>
      <c r="G1782" s="127">
        <v>0.88235294117647056</v>
      </c>
      <c r="H1782" s="127">
        <v>0</v>
      </c>
      <c r="I1782" s="127"/>
      <c r="J1782" s="191">
        <v>3849</v>
      </c>
      <c r="K1782" s="89"/>
      <c r="L1782" s="89"/>
      <c r="M1782" s="89"/>
    </row>
    <row r="1783" spans="1:13" x14ac:dyDescent="0.25">
      <c r="A1783" s="191">
        <v>3851</v>
      </c>
      <c r="B1783" s="89" t="s">
        <v>2116</v>
      </c>
      <c r="C1783" s="89" t="s">
        <v>2107</v>
      </c>
      <c r="D1783" s="89" t="s">
        <v>2029</v>
      </c>
      <c r="E1783" s="89" t="s">
        <v>336</v>
      </c>
      <c r="F1783" s="89">
        <v>3</v>
      </c>
      <c r="G1783" s="127">
        <v>1</v>
      </c>
      <c r="H1783" s="127">
        <v>0</v>
      </c>
      <c r="I1783" s="127"/>
      <c r="J1783" s="191">
        <v>3851</v>
      </c>
      <c r="K1783" s="89"/>
      <c r="L1783" s="89"/>
      <c r="M1783" s="89"/>
    </row>
    <row r="1784" spans="1:13" x14ac:dyDescent="0.25">
      <c r="A1784" s="191">
        <v>3852</v>
      </c>
      <c r="B1784" s="89" t="s">
        <v>1985</v>
      </c>
      <c r="C1784" s="89" t="s">
        <v>2107</v>
      </c>
      <c r="D1784" s="89" t="s">
        <v>2029</v>
      </c>
      <c r="E1784" s="89" t="s">
        <v>336</v>
      </c>
      <c r="F1784" s="89">
        <v>17</v>
      </c>
      <c r="G1784" s="127">
        <v>0.88888888888888884</v>
      </c>
      <c r="H1784" s="127">
        <v>0</v>
      </c>
      <c r="I1784" s="127"/>
      <c r="J1784" s="191">
        <v>3852</v>
      </c>
      <c r="K1784" s="89"/>
      <c r="L1784" s="89"/>
      <c r="M1784" s="89"/>
    </row>
    <row r="1785" spans="1:13" x14ac:dyDescent="0.25">
      <c r="A1785" s="191">
        <v>3853</v>
      </c>
      <c r="B1785" s="89" t="s">
        <v>1969</v>
      </c>
      <c r="C1785" s="89" t="s">
        <v>2107</v>
      </c>
      <c r="D1785" s="89" t="s">
        <v>2029</v>
      </c>
      <c r="E1785" s="89" t="s">
        <v>336</v>
      </c>
      <c r="F1785" s="89">
        <v>9</v>
      </c>
      <c r="G1785" s="127">
        <v>1</v>
      </c>
      <c r="H1785" s="127">
        <v>0</v>
      </c>
      <c r="I1785" s="127"/>
      <c r="J1785" s="191">
        <v>3853</v>
      </c>
      <c r="K1785" s="89"/>
      <c r="L1785" s="89"/>
      <c r="M1785" s="89"/>
    </row>
    <row r="1786" spans="1:13" x14ac:dyDescent="0.25">
      <c r="A1786" s="191">
        <v>3854</v>
      </c>
      <c r="B1786" s="89" t="s">
        <v>2117</v>
      </c>
      <c r="C1786" s="89" t="s">
        <v>2107</v>
      </c>
      <c r="D1786" s="89" t="s">
        <v>2029</v>
      </c>
      <c r="E1786" s="89" t="s">
        <v>336</v>
      </c>
      <c r="F1786" s="89">
        <v>5</v>
      </c>
      <c r="G1786" s="127">
        <v>1</v>
      </c>
      <c r="H1786" s="127">
        <v>0</v>
      </c>
      <c r="I1786" s="127"/>
      <c r="J1786" s="191">
        <v>3854</v>
      </c>
      <c r="K1786" s="89"/>
      <c r="L1786" s="89"/>
      <c r="M1786" s="89"/>
    </row>
    <row r="1787" spans="1:13" x14ac:dyDescent="0.25">
      <c r="A1787" s="191">
        <v>3855</v>
      </c>
      <c r="B1787" s="89" t="s">
        <v>2118</v>
      </c>
      <c r="C1787" s="89" t="s">
        <v>2107</v>
      </c>
      <c r="D1787" s="89" t="s">
        <v>2029</v>
      </c>
      <c r="E1787" s="89" t="s">
        <v>336</v>
      </c>
      <c r="F1787" s="89">
        <v>170</v>
      </c>
      <c r="G1787" s="127">
        <v>0.95744680851063835</v>
      </c>
      <c r="H1787" s="127">
        <v>0</v>
      </c>
      <c r="I1787" s="127"/>
      <c r="J1787" s="191">
        <v>3855</v>
      </c>
      <c r="K1787" s="89"/>
      <c r="L1787" s="89"/>
      <c r="M1787" s="89"/>
    </row>
    <row r="1788" spans="1:13" x14ac:dyDescent="0.25">
      <c r="A1788" s="191">
        <v>3856</v>
      </c>
      <c r="B1788" s="89" t="s">
        <v>2119</v>
      </c>
      <c r="C1788" s="89" t="s">
        <v>2107</v>
      </c>
      <c r="D1788" s="89" t="s">
        <v>2029</v>
      </c>
      <c r="E1788" s="89" t="s">
        <v>336</v>
      </c>
      <c r="F1788" s="89">
        <v>152</v>
      </c>
      <c r="G1788" s="127">
        <v>0.92086330935251803</v>
      </c>
      <c r="H1788" s="127">
        <v>0</v>
      </c>
      <c r="I1788" s="127"/>
      <c r="J1788" s="191">
        <v>3856</v>
      </c>
      <c r="K1788" s="89"/>
      <c r="L1788" s="89"/>
      <c r="M1788" s="89"/>
    </row>
    <row r="1789" spans="1:13" x14ac:dyDescent="0.25">
      <c r="A1789" s="191">
        <v>3857</v>
      </c>
      <c r="B1789" s="89" t="s">
        <v>2120</v>
      </c>
      <c r="C1789" s="89" t="s">
        <v>2107</v>
      </c>
      <c r="D1789" s="89" t="s">
        <v>2029</v>
      </c>
      <c r="E1789" s="89" t="s">
        <v>336</v>
      </c>
      <c r="F1789" s="89">
        <v>24</v>
      </c>
      <c r="G1789" s="127">
        <v>1</v>
      </c>
      <c r="H1789" s="127">
        <v>0</v>
      </c>
      <c r="I1789" s="127"/>
      <c r="J1789" s="191">
        <v>3857</v>
      </c>
      <c r="K1789" s="89"/>
      <c r="L1789" s="89"/>
      <c r="M1789" s="89"/>
    </row>
    <row r="1790" spans="1:13" x14ac:dyDescent="0.25">
      <c r="A1790" s="191">
        <v>3859</v>
      </c>
      <c r="B1790" s="89" t="s">
        <v>2121</v>
      </c>
      <c r="C1790" s="89" t="s">
        <v>2107</v>
      </c>
      <c r="D1790" s="89" t="s">
        <v>2029</v>
      </c>
      <c r="E1790" s="89" t="s">
        <v>336</v>
      </c>
      <c r="F1790" s="89">
        <v>11</v>
      </c>
      <c r="G1790" s="127">
        <v>1</v>
      </c>
      <c r="H1790" s="127">
        <v>0</v>
      </c>
      <c r="I1790" s="127"/>
      <c r="J1790" s="191">
        <v>3859</v>
      </c>
      <c r="K1790" s="89"/>
      <c r="L1790" s="89"/>
      <c r="M1790" s="89"/>
    </row>
    <row r="1791" spans="1:13" x14ac:dyDescent="0.25">
      <c r="A1791" s="191">
        <v>3871</v>
      </c>
      <c r="B1791" s="89" t="s">
        <v>2122</v>
      </c>
      <c r="C1791" s="89" t="s">
        <v>2123</v>
      </c>
      <c r="D1791" s="89" t="s">
        <v>2029</v>
      </c>
      <c r="E1791" s="89" t="s">
        <v>336</v>
      </c>
      <c r="F1791" s="89">
        <v>383</v>
      </c>
      <c r="G1791" s="127">
        <v>0</v>
      </c>
      <c r="H1791" s="127">
        <v>0.9807162534435262</v>
      </c>
      <c r="I1791" s="127"/>
      <c r="J1791" s="191">
        <v>3871</v>
      </c>
      <c r="K1791" s="89"/>
      <c r="L1791" s="89"/>
      <c r="M1791" s="89"/>
    </row>
    <row r="1792" spans="1:13" x14ac:dyDescent="0.25">
      <c r="A1792" s="191">
        <v>3872</v>
      </c>
      <c r="B1792" s="89" t="s">
        <v>2124</v>
      </c>
      <c r="C1792" s="89" t="s">
        <v>2123</v>
      </c>
      <c r="D1792" s="89" t="s">
        <v>2029</v>
      </c>
      <c r="E1792" s="89" t="s">
        <v>336</v>
      </c>
      <c r="F1792" s="89">
        <v>246</v>
      </c>
      <c r="G1792" s="127">
        <v>0.94358974358974357</v>
      </c>
      <c r="H1792" s="127">
        <v>0</v>
      </c>
      <c r="I1792" s="127"/>
      <c r="J1792" s="191">
        <v>3872</v>
      </c>
      <c r="K1792" s="89"/>
      <c r="L1792" s="89"/>
      <c r="M1792" s="89"/>
    </row>
    <row r="1793" spans="1:13" x14ac:dyDescent="0.25">
      <c r="A1793" s="191">
        <v>3874</v>
      </c>
      <c r="B1793" s="89" t="s">
        <v>2125</v>
      </c>
      <c r="C1793" s="89" t="s">
        <v>2123</v>
      </c>
      <c r="D1793" s="89" t="s">
        <v>2029</v>
      </c>
      <c r="E1793" s="89" t="s">
        <v>336</v>
      </c>
      <c r="F1793" s="89">
        <v>62</v>
      </c>
      <c r="G1793" s="127">
        <v>0.8867924528301887</v>
      </c>
      <c r="H1793" s="127">
        <v>0</v>
      </c>
      <c r="I1793" s="127"/>
      <c r="J1793" s="191">
        <v>3874</v>
      </c>
      <c r="K1793" s="89"/>
      <c r="L1793" s="89"/>
      <c r="M1793" s="89"/>
    </row>
    <row r="1794" spans="1:13" x14ac:dyDescent="0.25">
      <c r="A1794" s="191">
        <v>3876</v>
      </c>
      <c r="B1794" s="89" t="s">
        <v>2126</v>
      </c>
      <c r="C1794" s="89" t="s">
        <v>2123</v>
      </c>
      <c r="D1794" s="89" t="s">
        <v>2029</v>
      </c>
      <c r="E1794" s="89" t="s">
        <v>336</v>
      </c>
      <c r="F1794" s="89">
        <v>25</v>
      </c>
      <c r="G1794" s="127">
        <v>0.875</v>
      </c>
      <c r="H1794" s="127">
        <v>0</v>
      </c>
      <c r="I1794" s="127"/>
      <c r="J1794" s="191">
        <v>3876</v>
      </c>
      <c r="K1794" s="89"/>
      <c r="L1794" s="89"/>
      <c r="M1794" s="89"/>
    </row>
    <row r="1795" spans="1:13" x14ac:dyDescent="0.25">
      <c r="A1795" s="191">
        <v>3877</v>
      </c>
      <c r="B1795" s="89" t="s">
        <v>2127</v>
      </c>
      <c r="C1795" s="89" t="s">
        <v>2123</v>
      </c>
      <c r="D1795" s="89" t="s">
        <v>2029</v>
      </c>
      <c r="E1795" s="89" t="s">
        <v>336</v>
      </c>
      <c r="F1795" s="89">
        <v>19</v>
      </c>
      <c r="G1795" s="127">
        <v>0.94444444444444442</v>
      </c>
      <c r="H1795" s="127">
        <v>0</v>
      </c>
      <c r="I1795" s="127"/>
      <c r="J1795" s="191">
        <v>3877</v>
      </c>
      <c r="K1795" s="89"/>
      <c r="L1795" s="89"/>
      <c r="M1795" s="89"/>
    </row>
    <row r="1796" spans="1:13" x14ac:dyDescent="0.25">
      <c r="A1796" s="191">
        <v>3882</v>
      </c>
      <c r="B1796" s="89" t="s">
        <v>2128</v>
      </c>
      <c r="C1796" s="89" t="s">
        <v>2123</v>
      </c>
      <c r="D1796" s="89" t="s">
        <v>2029</v>
      </c>
      <c r="E1796" s="89" t="s">
        <v>336</v>
      </c>
      <c r="F1796" s="89">
        <v>13</v>
      </c>
      <c r="G1796" s="127">
        <v>1</v>
      </c>
      <c r="H1796" s="127">
        <v>0</v>
      </c>
      <c r="I1796" s="127"/>
      <c r="J1796" s="191">
        <v>3882</v>
      </c>
      <c r="K1796" s="89"/>
      <c r="L1796" s="89"/>
      <c r="M1796" s="89"/>
    </row>
    <row r="1797" spans="1:13" x14ac:dyDescent="0.25">
      <c r="A1797" s="191">
        <v>3883</v>
      </c>
      <c r="B1797" s="89" t="s">
        <v>2129</v>
      </c>
      <c r="C1797" s="89" t="s">
        <v>2123</v>
      </c>
      <c r="D1797" s="89" t="s">
        <v>2029</v>
      </c>
      <c r="E1797" s="89" t="s">
        <v>336</v>
      </c>
      <c r="F1797" s="89">
        <v>63</v>
      </c>
      <c r="G1797" s="127">
        <v>0.9555555555555556</v>
      </c>
      <c r="H1797" s="127">
        <v>0</v>
      </c>
      <c r="I1797" s="127"/>
      <c r="J1797" s="191">
        <v>3883</v>
      </c>
      <c r="K1797" s="89"/>
      <c r="L1797" s="89"/>
      <c r="M1797" s="89"/>
    </row>
    <row r="1798" spans="1:13" x14ac:dyDescent="0.25">
      <c r="A1798" s="191">
        <v>3884</v>
      </c>
      <c r="B1798" s="89" t="s">
        <v>2130</v>
      </c>
      <c r="C1798" s="89" t="s">
        <v>2123</v>
      </c>
      <c r="D1798" s="89" t="s">
        <v>2029</v>
      </c>
      <c r="E1798" s="89" t="s">
        <v>336</v>
      </c>
      <c r="F1798" s="89">
        <v>15</v>
      </c>
      <c r="G1798" s="127">
        <v>0.84615384615384615</v>
      </c>
      <c r="H1798" s="127">
        <v>0</v>
      </c>
      <c r="I1798" s="127"/>
      <c r="J1798" s="191">
        <v>3884</v>
      </c>
      <c r="K1798" s="89"/>
      <c r="L1798" s="89"/>
      <c r="M1798" s="89"/>
    </row>
    <row r="1799" spans="1:13" x14ac:dyDescent="0.25">
      <c r="A1799" s="191">
        <v>3886</v>
      </c>
      <c r="B1799" s="89" t="s">
        <v>2131</v>
      </c>
      <c r="C1799" s="89" t="s">
        <v>2132</v>
      </c>
      <c r="D1799" s="89" t="s">
        <v>2029</v>
      </c>
      <c r="E1799" s="89" t="s">
        <v>336</v>
      </c>
      <c r="F1799" s="89">
        <v>443</v>
      </c>
      <c r="G1799" s="127">
        <v>0.96585365853658534</v>
      </c>
      <c r="H1799" s="127">
        <v>1</v>
      </c>
      <c r="I1799" s="127"/>
      <c r="J1799" s="191">
        <v>3886</v>
      </c>
      <c r="K1799" s="89"/>
      <c r="L1799" s="89"/>
      <c r="M1799" s="89"/>
    </row>
    <row r="1800" spans="1:13" x14ac:dyDescent="0.25">
      <c r="A1800" s="191">
        <v>3887</v>
      </c>
      <c r="B1800" s="89" t="s">
        <v>2133</v>
      </c>
      <c r="C1800" s="89" t="s">
        <v>2132</v>
      </c>
      <c r="D1800" s="89" t="s">
        <v>2029</v>
      </c>
      <c r="E1800" s="89" t="s">
        <v>336</v>
      </c>
      <c r="F1800" s="89">
        <v>290</v>
      </c>
      <c r="G1800" s="127">
        <v>0.97701149425287359</v>
      </c>
      <c r="H1800" s="127">
        <v>0</v>
      </c>
      <c r="I1800" s="127"/>
      <c r="J1800" s="191">
        <v>3887</v>
      </c>
      <c r="K1800" s="89"/>
      <c r="L1800" s="89"/>
      <c r="M1800" s="89"/>
    </row>
    <row r="1801" spans="1:13" x14ac:dyDescent="0.25">
      <c r="A1801" s="191">
        <v>3888</v>
      </c>
      <c r="B1801" s="89" t="s">
        <v>2134</v>
      </c>
      <c r="C1801" s="89" t="s">
        <v>2132</v>
      </c>
      <c r="D1801" s="89" t="s">
        <v>2029</v>
      </c>
      <c r="E1801" s="89" t="s">
        <v>336</v>
      </c>
      <c r="F1801" s="89">
        <v>300</v>
      </c>
      <c r="G1801" s="127">
        <v>0.94047619047619047</v>
      </c>
      <c r="H1801" s="127">
        <v>0</v>
      </c>
      <c r="I1801" s="127"/>
      <c r="J1801" s="191">
        <v>3888</v>
      </c>
      <c r="K1801" s="89"/>
      <c r="L1801" s="89"/>
      <c r="M1801" s="89"/>
    </row>
    <row r="1802" spans="1:13" x14ac:dyDescent="0.25">
      <c r="A1802" s="191">
        <v>3890</v>
      </c>
      <c r="B1802" s="89" t="s">
        <v>2135</v>
      </c>
      <c r="C1802" s="89" t="s">
        <v>2132</v>
      </c>
      <c r="D1802" s="89" t="s">
        <v>2029</v>
      </c>
      <c r="E1802" s="89" t="s">
        <v>336</v>
      </c>
      <c r="F1802" s="89">
        <v>96</v>
      </c>
      <c r="G1802" s="127">
        <v>0.97752808988764039</v>
      </c>
      <c r="H1802" s="127">
        <v>0</v>
      </c>
      <c r="I1802" s="127"/>
      <c r="J1802" s="191">
        <v>3890</v>
      </c>
      <c r="K1802" s="89"/>
      <c r="L1802" s="89"/>
      <c r="M1802" s="89"/>
    </row>
    <row r="1803" spans="1:13" x14ac:dyDescent="0.25">
      <c r="A1803" s="191">
        <v>3891</v>
      </c>
      <c r="B1803" s="89" t="s">
        <v>2136</v>
      </c>
      <c r="C1803" s="89" t="s">
        <v>2132</v>
      </c>
      <c r="D1803" s="89" t="s">
        <v>2029</v>
      </c>
      <c r="E1803" s="89" t="s">
        <v>336</v>
      </c>
      <c r="F1803" s="89">
        <v>53</v>
      </c>
      <c r="G1803" s="127">
        <v>1</v>
      </c>
      <c r="H1803" s="127">
        <v>0</v>
      </c>
      <c r="I1803" s="127"/>
      <c r="J1803" s="191">
        <v>3891</v>
      </c>
      <c r="K1803" s="89"/>
      <c r="L1803" s="89"/>
      <c r="M1803" s="89"/>
    </row>
    <row r="1804" spans="1:13" x14ac:dyDescent="0.25">
      <c r="A1804" s="191">
        <v>3894</v>
      </c>
      <c r="B1804" s="89" t="s">
        <v>1644</v>
      </c>
      <c r="C1804" s="89" t="s">
        <v>2132</v>
      </c>
      <c r="D1804" s="89" t="s">
        <v>2029</v>
      </c>
      <c r="E1804" s="89" t="s">
        <v>336</v>
      </c>
      <c r="F1804" s="89">
        <v>7</v>
      </c>
      <c r="G1804" s="127">
        <v>1</v>
      </c>
      <c r="H1804" s="127">
        <v>0</v>
      </c>
      <c r="I1804" s="127"/>
      <c r="J1804" s="191">
        <v>3894</v>
      </c>
      <c r="K1804" s="89"/>
      <c r="L1804" s="89"/>
      <c r="M1804" s="89"/>
    </row>
    <row r="1805" spans="1:13" x14ac:dyDescent="0.25">
      <c r="A1805" s="191">
        <v>3897</v>
      </c>
      <c r="B1805" s="89" t="s">
        <v>2137</v>
      </c>
      <c r="C1805" s="89" t="s">
        <v>2132</v>
      </c>
      <c r="D1805" s="89" t="s">
        <v>2029</v>
      </c>
      <c r="E1805" s="89" t="s">
        <v>336</v>
      </c>
      <c r="F1805" s="89">
        <v>25</v>
      </c>
      <c r="G1805" s="127">
        <v>1</v>
      </c>
      <c r="H1805" s="127">
        <v>0</v>
      </c>
      <c r="I1805" s="127"/>
      <c r="J1805" s="191">
        <v>3897</v>
      </c>
      <c r="K1805" s="89"/>
      <c r="L1805" s="89"/>
      <c r="M1805" s="89"/>
    </row>
    <row r="1806" spans="1:13" x14ac:dyDescent="0.25">
      <c r="A1806" s="191">
        <v>3898</v>
      </c>
      <c r="B1806" s="89" t="s">
        <v>2138</v>
      </c>
      <c r="C1806" s="89" t="s">
        <v>2132</v>
      </c>
      <c r="D1806" s="89" t="s">
        <v>2029</v>
      </c>
      <c r="E1806" s="89" t="s">
        <v>336</v>
      </c>
      <c r="F1806" s="89">
        <v>14</v>
      </c>
      <c r="G1806" s="127">
        <v>1</v>
      </c>
      <c r="H1806" s="127">
        <v>0</v>
      </c>
      <c r="I1806" s="127"/>
      <c r="J1806" s="191">
        <v>3898</v>
      </c>
      <c r="K1806" s="89"/>
      <c r="L1806" s="89"/>
      <c r="M1806" s="89"/>
    </row>
    <row r="1807" spans="1:13" x14ac:dyDescent="0.25">
      <c r="A1807" s="191">
        <v>3899</v>
      </c>
      <c r="B1807" s="89" t="s">
        <v>2139</v>
      </c>
      <c r="C1807" s="89" t="s">
        <v>2132</v>
      </c>
      <c r="D1807" s="89" t="s">
        <v>2029</v>
      </c>
      <c r="E1807" s="89" t="s">
        <v>336</v>
      </c>
      <c r="F1807" s="89">
        <v>93</v>
      </c>
      <c r="G1807" s="127">
        <v>1</v>
      </c>
      <c r="H1807" s="127">
        <v>0</v>
      </c>
      <c r="I1807" s="127"/>
      <c r="J1807" s="191">
        <v>3899</v>
      </c>
      <c r="K1807" s="89"/>
      <c r="L1807" s="89"/>
      <c r="M1807" s="89"/>
    </row>
    <row r="1808" spans="1:13" x14ac:dyDescent="0.25">
      <c r="A1808" s="191">
        <v>3903</v>
      </c>
      <c r="B1808" s="89" t="s">
        <v>2140</v>
      </c>
      <c r="C1808" s="89" t="s">
        <v>2132</v>
      </c>
      <c r="D1808" s="89" t="s">
        <v>2029</v>
      </c>
      <c r="E1808" s="89" t="s">
        <v>336</v>
      </c>
      <c r="F1808" s="89">
        <v>59</v>
      </c>
      <c r="G1808" s="127">
        <v>0.97872340425531912</v>
      </c>
      <c r="H1808" s="127">
        <v>0</v>
      </c>
      <c r="I1808" s="127"/>
      <c r="J1808" s="191">
        <v>3903</v>
      </c>
      <c r="K1808" s="89"/>
      <c r="L1808" s="89"/>
      <c r="M1808" s="89"/>
    </row>
    <row r="1809" spans="1:13" x14ac:dyDescent="0.25">
      <c r="A1809" s="191">
        <v>3904</v>
      </c>
      <c r="B1809" s="89" t="s">
        <v>2141</v>
      </c>
      <c r="C1809" s="89" t="s">
        <v>2132</v>
      </c>
      <c r="D1809" s="89" t="s">
        <v>2029</v>
      </c>
      <c r="E1809" s="89" t="s">
        <v>336</v>
      </c>
      <c r="F1809" s="89">
        <v>9</v>
      </c>
      <c r="G1809" s="127">
        <v>1</v>
      </c>
      <c r="H1809" s="127">
        <v>0</v>
      </c>
      <c r="I1809" s="127"/>
      <c r="J1809" s="191">
        <v>3904</v>
      </c>
      <c r="K1809" s="89"/>
      <c r="L1809" s="89"/>
      <c r="M1809" s="89"/>
    </row>
    <row r="1810" spans="1:13" x14ac:dyDescent="0.25">
      <c r="A1810" s="191">
        <v>3906</v>
      </c>
      <c r="B1810" s="89" t="s">
        <v>2142</v>
      </c>
      <c r="C1810" s="89" t="s">
        <v>2132</v>
      </c>
      <c r="D1810" s="89" t="s">
        <v>2029</v>
      </c>
      <c r="E1810" s="89" t="s">
        <v>336</v>
      </c>
      <c r="F1810" s="89">
        <v>40</v>
      </c>
      <c r="G1810" s="127">
        <v>1</v>
      </c>
      <c r="H1810" s="127">
        <v>0</v>
      </c>
      <c r="I1810" s="127"/>
      <c r="J1810" s="191">
        <v>3906</v>
      </c>
      <c r="K1810" s="89"/>
      <c r="L1810" s="89"/>
      <c r="M1810" s="89"/>
    </row>
    <row r="1811" spans="1:13" x14ac:dyDescent="0.25">
      <c r="A1811" s="191">
        <v>3909</v>
      </c>
      <c r="B1811" s="89" t="s">
        <v>2143</v>
      </c>
      <c r="C1811" s="89" t="s">
        <v>2144</v>
      </c>
      <c r="D1811" s="89" t="s">
        <v>2029</v>
      </c>
      <c r="E1811" s="89" t="s">
        <v>336</v>
      </c>
      <c r="F1811" s="89">
        <v>821</v>
      </c>
      <c r="G1811" s="127">
        <v>0</v>
      </c>
      <c r="H1811" s="127">
        <v>0.94165535956580737</v>
      </c>
      <c r="I1811" s="127"/>
      <c r="J1811" s="191">
        <v>3909</v>
      </c>
      <c r="K1811" s="89"/>
      <c r="L1811" s="89"/>
      <c r="M1811" s="89"/>
    </row>
    <row r="1812" spans="1:13" x14ac:dyDescent="0.25">
      <c r="A1812" s="191">
        <v>3910</v>
      </c>
      <c r="B1812" s="89" t="s">
        <v>2145</v>
      </c>
      <c r="C1812" s="89" t="s">
        <v>2144</v>
      </c>
      <c r="D1812" s="89" t="s">
        <v>2029</v>
      </c>
      <c r="E1812" s="89" t="s">
        <v>336</v>
      </c>
      <c r="F1812" s="89">
        <v>808</v>
      </c>
      <c r="G1812" s="127">
        <v>0.90281690140845072</v>
      </c>
      <c r="H1812" s="127">
        <v>0</v>
      </c>
      <c r="I1812" s="127"/>
      <c r="J1812" s="191">
        <v>3910</v>
      </c>
      <c r="K1812" s="89"/>
      <c r="L1812" s="89"/>
      <c r="M1812" s="89"/>
    </row>
    <row r="1813" spans="1:13" x14ac:dyDescent="0.25">
      <c r="A1813" s="191">
        <v>3912</v>
      </c>
      <c r="B1813" s="89" t="s">
        <v>2146</v>
      </c>
      <c r="C1813" s="89" t="s">
        <v>2144</v>
      </c>
      <c r="D1813" s="89" t="s">
        <v>2029</v>
      </c>
      <c r="E1813" s="89" t="s">
        <v>336</v>
      </c>
      <c r="F1813" s="89">
        <v>64</v>
      </c>
      <c r="G1813" s="127">
        <v>0.98</v>
      </c>
      <c r="H1813" s="127">
        <v>0</v>
      </c>
      <c r="I1813" s="127"/>
      <c r="J1813" s="191">
        <v>3912</v>
      </c>
      <c r="K1813" s="89"/>
      <c r="L1813" s="89"/>
      <c r="M1813" s="89"/>
    </row>
    <row r="1814" spans="1:13" x14ac:dyDescent="0.25">
      <c r="A1814" s="191">
        <v>3913</v>
      </c>
      <c r="B1814" s="89" t="s">
        <v>2147</v>
      </c>
      <c r="C1814" s="89" t="s">
        <v>2144</v>
      </c>
      <c r="D1814" s="89" t="s">
        <v>2029</v>
      </c>
      <c r="E1814" s="89" t="s">
        <v>336</v>
      </c>
      <c r="F1814" s="89">
        <v>132</v>
      </c>
      <c r="G1814" s="127">
        <v>0.90384615384615385</v>
      </c>
      <c r="H1814" s="127">
        <v>0</v>
      </c>
      <c r="I1814" s="127"/>
      <c r="J1814" s="191">
        <v>3913</v>
      </c>
      <c r="K1814" s="89"/>
      <c r="L1814" s="89"/>
      <c r="M1814" s="89"/>
    </row>
    <row r="1815" spans="1:13" x14ac:dyDescent="0.25">
      <c r="A1815" s="191">
        <v>3914</v>
      </c>
      <c r="B1815" s="89" t="s">
        <v>2148</v>
      </c>
      <c r="C1815" s="89" t="s">
        <v>2144</v>
      </c>
      <c r="D1815" s="89" t="s">
        <v>2029</v>
      </c>
      <c r="E1815" s="89" t="s">
        <v>336</v>
      </c>
      <c r="F1815" s="89">
        <v>57</v>
      </c>
      <c r="G1815" s="127">
        <v>0.92307692307692313</v>
      </c>
      <c r="H1815" s="127">
        <v>0</v>
      </c>
      <c r="I1815" s="127"/>
      <c r="J1815" s="191">
        <v>3914</v>
      </c>
      <c r="K1815" s="89"/>
      <c r="L1815" s="89"/>
      <c r="M1815" s="89"/>
    </row>
    <row r="1816" spans="1:13" x14ac:dyDescent="0.25">
      <c r="A1816" s="191">
        <v>3916</v>
      </c>
      <c r="B1816" s="89" t="s">
        <v>2149</v>
      </c>
      <c r="C1816" s="89" t="s">
        <v>2144</v>
      </c>
      <c r="D1816" s="89" t="s">
        <v>2029</v>
      </c>
      <c r="E1816" s="89" t="s">
        <v>336</v>
      </c>
      <c r="F1816" s="89">
        <v>33</v>
      </c>
      <c r="G1816" s="127">
        <v>1</v>
      </c>
      <c r="H1816" s="127">
        <v>0</v>
      </c>
      <c r="I1816" s="127"/>
      <c r="J1816" s="191">
        <v>3916</v>
      </c>
      <c r="K1816" s="89"/>
      <c r="L1816" s="89"/>
      <c r="M1816" s="89"/>
    </row>
    <row r="1817" spans="1:13" x14ac:dyDescent="0.25">
      <c r="A1817" s="191">
        <v>3917</v>
      </c>
      <c r="B1817" s="89" t="s">
        <v>2150</v>
      </c>
      <c r="C1817" s="89" t="s">
        <v>2144</v>
      </c>
      <c r="D1817" s="89" t="s">
        <v>2029</v>
      </c>
      <c r="E1817" s="89" t="s">
        <v>336</v>
      </c>
      <c r="F1817" s="89">
        <v>1</v>
      </c>
      <c r="G1817" s="127">
        <v>1</v>
      </c>
      <c r="H1817" s="127">
        <v>0</v>
      </c>
      <c r="I1817" s="127"/>
      <c r="J1817" s="191">
        <v>3917</v>
      </c>
      <c r="K1817" s="89"/>
      <c r="L1817" s="89"/>
      <c r="M1817" s="89"/>
    </row>
    <row r="1818" spans="1:13" x14ac:dyDescent="0.25">
      <c r="A1818" s="191">
        <v>3918</v>
      </c>
      <c r="B1818" s="89" t="s">
        <v>2151</v>
      </c>
      <c r="C1818" s="89" t="s">
        <v>2144</v>
      </c>
      <c r="D1818" s="89" t="s">
        <v>2029</v>
      </c>
      <c r="E1818" s="89" t="s">
        <v>336</v>
      </c>
      <c r="F1818" s="89">
        <v>27</v>
      </c>
      <c r="G1818" s="127">
        <v>0.967741935483871</v>
      </c>
      <c r="H1818" s="127">
        <v>0</v>
      </c>
      <c r="I1818" s="127"/>
      <c r="J1818" s="191">
        <v>3918</v>
      </c>
      <c r="K1818" s="89"/>
      <c r="L1818" s="89"/>
      <c r="M1818" s="89"/>
    </row>
    <row r="1819" spans="1:13" x14ac:dyDescent="0.25">
      <c r="A1819" s="191">
        <v>3920</v>
      </c>
      <c r="B1819" s="89" t="s">
        <v>2152</v>
      </c>
      <c r="C1819" s="89" t="s">
        <v>2144</v>
      </c>
      <c r="D1819" s="89" t="s">
        <v>2029</v>
      </c>
      <c r="E1819" s="89" t="s">
        <v>336</v>
      </c>
      <c r="F1819" s="89">
        <v>5</v>
      </c>
      <c r="G1819" s="127">
        <v>1</v>
      </c>
      <c r="H1819" s="127">
        <v>0</v>
      </c>
      <c r="I1819" s="127"/>
      <c r="J1819" s="191">
        <v>3920</v>
      </c>
      <c r="K1819" s="89"/>
      <c r="L1819" s="89"/>
      <c r="M1819" s="89"/>
    </row>
    <row r="1820" spans="1:13" x14ac:dyDescent="0.25">
      <c r="A1820" s="191">
        <v>3921</v>
      </c>
      <c r="B1820" s="89" t="s">
        <v>2153</v>
      </c>
      <c r="C1820" s="89" t="s">
        <v>2144</v>
      </c>
      <c r="D1820" s="89" t="s">
        <v>2029</v>
      </c>
      <c r="E1820" s="89" t="s">
        <v>336</v>
      </c>
      <c r="F1820" s="89">
        <v>14</v>
      </c>
      <c r="G1820" s="127">
        <v>1</v>
      </c>
      <c r="H1820" s="127">
        <v>0</v>
      </c>
      <c r="I1820" s="127"/>
      <c r="J1820" s="191">
        <v>3921</v>
      </c>
      <c r="K1820" s="89"/>
      <c r="L1820" s="89"/>
      <c r="M1820" s="89"/>
    </row>
    <row r="1821" spans="1:13" x14ac:dyDescent="0.25">
      <c r="A1821" s="191">
        <v>3922</v>
      </c>
      <c r="B1821" s="89" t="s">
        <v>2154</v>
      </c>
      <c r="C1821" s="89" t="s">
        <v>2144</v>
      </c>
      <c r="D1821" s="89" t="s">
        <v>2029</v>
      </c>
      <c r="E1821" s="89" t="s">
        <v>336</v>
      </c>
      <c r="F1821" s="89">
        <v>46</v>
      </c>
      <c r="G1821" s="127">
        <v>0.96551724137931039</v>
      </c>
      <c r="H1821" s="127">
        <v>0</v>
      </c>
      <c r="I1821" s="127"/>
      <c r="J1821" s="191">
        <v>3922</v>
      </c>
      <c r="K1821" s="89"/>
      <c r="L1821" s="89"/>
      <c r="M1821" s="89"/>
    </row>
    <row r="1822" spans="1:13" x14ac:dyDescent="0.25">
      <c r="A1822" s="191">
        <v>3924</v>
      </c>
      <c r="B1822" s="89" t="s">
        <v>2155</v>
      </c>
      <c r="C1822" s="89" t="s">
        <v>2144</v>
      </c>
      <c r="D1822" s="89" t="s">
        <v>2029</v>
      </c>
      <c r="E1822" s="89" t="s">
        <v>336</v>
      </c>
      <c r="F1822" s="89">
        <v>6</v>
      </c>
      <c r="G1822" s="127">
        <v>1</v>
      </c>
      <c r="H1822" s="127">
        <v>0</v>
      </c>
      <c r="I1822" s="127"/>
      <c r="J1822" s="191">
        <v>3924</v>
      </c>
      <c r="K1822" s="89"/>
      <c r="L1822" s="89"/>
      <c r="M1822" s="89"/>
    </row>
    <row r="1823" spans="1:13" x14ac:dyDescent="0.25">
      <c r="A1823" s="191">
        <v>3926</v>
      </c>
      <c r="B1823" s="89" t="s">
        <v>2156</v>
      </c>
      <c r="C1823" s="89" t="s">
        <v>2144</v>
      </c>
      <c r="D1823" s="89" t="s">
        <v>2029</v>
      </c>
      <c r="E1823" s="89" t="s">
        <v>336</v>
      </c>
      <c r="F1823" s="89">
        <v>9</v>
      </c>
      <c r="G1823" s="127">
        <v>1</v>
      </c>
      <c r="H1823" s="127">
        <v>0</v>
      </c>
      <c r="I1823" s="127"/>
      <c r="J1823" s="191">
        <v>3926</v>
      </c>
      <c r="K1823" s="89"/>
      <c r="L1823" s="89"/>
      <c r="M1823" s="89"/>
    </row>
    <row r="1824" spans="1:13" x14ac:dyDescent="0.25">
      <c r="A1824" s="191">
        <v>3927</v>
      </c>
      <c r="B1824" s="89" t="s">
        <v>2157</v>
      </c>
      <c r="C1824" s="89" t="s">
        <v>2144</v>
      </c>
      <c r="D1824" s="89" t="s">
        <v>2029</v>
      </c>
      <c r="E1824" s="89" t="s">
        <v>336</v>
      </c>
      <c r="F1824" s="89">
        <v>2</v>
      </c>
      <c r="G1824" s="127">
        <v>1</v>
      </c>
      <c r="H1824" s="127">
        <v>0</v>
      </c>
      <c r="I1824" s="127"/>
      <c r="J1824" s="191">
        <v>3927</v>
      </c>
      <c r="K1824" s="89"/>
      <c r="L1824" s="89"/>
      <c r="M1824" s="89"/>
    </row>
    <row r="1825" spans="1:13" x14ac:dyDescent="0.25">
      <c r="A1825" s="191">
        <v>3932</v>
      </c>
      <c r="B1825" s="89" t="s">
        <v>2158</v>
      </c>
      <c r="C1825" s="89" t="s">
        <v>2144</v>
      </c>
      <c r="D1825" s="89" t="s">
        <v>2029</v>
      </c>
      <c r="E1825" s="89" t="s">
        <v>336</v>
      </c>
      <c r="F1825" s="89">
        <v>4</v>
      </c>
      <c r="G1825" s="127">
        <v>0.8</v>
      </c>
      <c r="H1825" s="127">
        <v>0</v>
      </c>
      <c r="I1825" s="127"/>
      <c r="J1825" s="191">
        <v>3932</v>
      </c>
      <c r="K1825" s="89"/>
      <c r="L1825" s="89"/>
      <c r="M1825" s="89"/>
    </row>
    <row r="1826" spans="1:13" x14ac:dyDescent="0.25">
      <c r="A1826" s="191">
        <v>3934</v>
      </c>
      <c r="B1826" s="89" t="s">
        <v>1934</v>
      </c>
      <c r="C1826" s="89" t="s">
        <v>2144</v>
      </c>
      <c r="D1826" s="89" t="s">
        <v>2029</v>
      </c>
      <c r="E1826" s="89" t="s">
        <v>336</v>
      </c>
      <c r="F1826" s="89">
        <v>12</v>
      </c>
      <c r="G1826" s="127">
        <v>0.875</v>
      </c>
      <c r="H1826" s="127">
        <v>0</v>
      </c>
      <c r="I1826" s="127"/>
      <c r="J1826" s="191">
        <v>3934</v>
      </c>
      <c r="K1826" s="89"/>
      <c r="L1826" s="89"/>
      <c r="M1826" s="89"/>
    </row>
    <row r="1827" spans="1:13" x14ac:dyDescent="0.25">
      <c r="A1827" s="191">
        <v>3935</v>
      </c>
      <c r="B1827" s="89" t="s">
        <v>2159</v>
      </c>
      <c r="C1827" s="89" t="s">
        <v>2144</v>
      </c>
      <c r="D1827" s="89" t="s">
        <v>2029</v>
      </c>
      <c r="E1827" s="89" t="s">
        <v>336</v>
      </c>
      <c r="F1827" s="89">
        <v>63</v>
      </c>
      <c r="G1827" s="127">
        <v>0.90909090909090906</v>
      </c>
      <c r="H1827" s="127">
        <v>0</v>
      </c>
      <c r="I1827" s="127"/>
      <c r="J1827" s="191">
        <v>3935</v>
      </c>
      <c r="K1827" s="89"/>
      <c r="L1827" s="89"/>
      <c r="M1827" s="89"/>
    </row>
    <row r="1828" spans="1:13" x14ac:dyDescent="0.25">
      <c r="A1828" s="191">
        <v>3937</v>
      </c>
      <c r="B1828" s="89" t="s">
        <v>2160</v>
      </c>
      <c r="C1828" s="89" t="s">
        <v>2144</v>
      </c>
      <c r="D1828" s="89" t="s">
        <v>2029</v>
      </c>
      <c r="E1828" s="89" t="s">
        <v>336</v>
      </c>
      <c r="F1828" s="89">
        <v>7</v>
      </c>
      <c r="G1828" s="127">
        <v>1</v>
      </c>
      <c r="H1828" s="127">
        <v>0</v>
      </c>
      <c r="I1828" s="127"/>
      <c r="J1828" s="191">
        <v>3937</v>
      </c>
      <c r="K1828" s="89"/>
      <c r="L1828" s="89"/>
      <c r="M1828" s="89"/>
    </row>
    <row r="1829" spans="1:13" x14ac:dyDescent="0.25">
      <c r="A1829" s="191">
        <v>3938</v>
      </c>
      <c r="B1829" s="89" t="s">
        <v>2161</v>
      </c>
      <c r="C1829" s="89" t="s">
        <v>2162</v>
      </c>
      <c r="D1829" s="89" t="s">
        <v>2029</v>
      </c>
      <c r="E1829" s="89" t="s">
        <v>336</v>
      </c>
      <c r="F1829" s="89">
        <v>29</v>
      </c>
      <c r="G1829" s="127">
        <v>0</v>
      </c>
      <c r="H1829" s="127">
        <v>0</v>
      </c>
      <c r="I1829" s="128">
        <v>0.81829652996845426</v>
      </c>
      <c r="J1829" s="191">
        <v>3938</v>
      </c>
      <c r="K1829" s="89"/>
      <c r="L1829" s="89"/>
      <c r="M1829" s="89"/>
    </row>
    <row r="1830" spans="1:13" x14ac:dyDescent="0.25">
      <c r="A1830" s="191">
        <v>3940</v>
      </c>
      <c r="B1830" s="89" t="s">
        <v>2163</v>
      </c>
      <c r="C1830" s="89" t="s">
        <v>2162</v>
      </c>
      <c r="D1830" s="89" t="s">
        <v>2029</v>
      </c>
      <c r="E1830" s="89" t="s">
        <v>336</v>
      </c>
      <c r="F1830" s="89">
        <v>473</v>
      </c>
      <c r="G1830" s="127">
        <v>0</v>
      </c>
      <c r="H1830" s="127">
        <v>0.94750656167978997</v>
      </c>
      <c r="I1830" s="127"/>
      <c r="J1830" s="191">
        <v>3940</v>
      </c>
      <c r="K1830" s="89"/>
      <c r="L1830" s="89"/>
      <c r="M1830" s="89"/>
    </row>
    <row r="1831" spans="1:13" x14ac:dyDescent="0.25">
      <c r="A1831" s="191">
        <v>3941</v>
      </c>
      <c r="B1831" s="89" t="s">
        <v>2164</v>
      </c>
      <c r="C1831" s="89" t="s">
        <v>2162</v>
      </c>
      <c r="D1831" s="89" t="s">
        <v>2029</v>
      </c>
      <c r="E1831" s="89" t="s">
        <v>336</v>
      </c>
      <c r="F1831" s="89">
        <v>393</v>
      </c>
      <c r="G1831" s="127">
        <v>0.9346733668341709</v>
      </c>
      <c r="H1831" s="127">
        <v>0</v>
      </c>
      <c r="I1831" s="127"/>
      <c r="J1831" s="191">
        <v>3941</v>
      </c>
      <c r="K1831" s="89"/>
      <c r="L1831" s="89"/>
      <c r="M1831" s="89"/>
    </row>
    <row r="1832" spans="1:13" x14ac:dyDescent="0.25">
      <c r="A1832" s="191">
        <v>3947</v>
      </c>
      <c r="B1832" s="89" t="s">
        <v>2165</v>
      </c>
      <c r="C1832" s="89" t="s">
        <v>2162</v>
      </c>
      <c r="D1832" s="89" t="s">
        <v>2029</v>
      </c>
      <c r="E1832" s="89" t="s">
        <v>336</v>
      </c>
      <c r="F1832" s="89">
        <v>5</v>
      </c>
      <c r="G1832" s="127">
        <v>1</v>
      </c>
      <c r="H1832" s="127">
        <v>0</v>
      </c>
      <c r="I1832" s="127"/>
      <c r="J1832" s="191">
        <v>3947</v>
      </c>
      <c r="K1832" s="89"/>
      <c r="L1832" s="89"/>
      <c r="M1832" s="89"/>
    </row>
    <row r="1833" spans="1:13" x14ac:dyDescent="0.25">
      <c r="A1833" s="191">
        <v>3948</v>
      </c>
      <c r="B1833" s="89" t="s">
        <v>2166</v>
      </c>
      <c r="C1833" s="89" t="s">
        <v>2162</v>
      </c>
      <c r="D1833" s="89" t="s">
        <v>2029</v>
      </c>
      <c r="E1833" s="89" t="s">
        <v>336</v>
      </c>
      <c r="F1833" s="89">
        <v>35</v>
      </c>
      <c r="G1833" s="127">
        <v>0.93103448275862066</v>
      </c>
      <c r="H1833" s="127">
        <v>0</v>
      </c>
      <c r="I1833" s="127"/>
      <c r="J1833" s="191">
        <v>3948</v>
      </c>
      <c r="K1833" s="89"/>
      <c r="L1833" s="89"/>
      <c r="M1833" s="89"/>
    </row>
    <row r="1834" spans="1:13" x14ac:dyDescent="0.25">
      <c r="A1834" s="191">
        <v>3949</v>
      </c>
      <c r="B1834" s="89" t="s">
        <v>2167</v>
      </c>
      <c r="C1834" s="89" t="s">
        <v>2162</v>
      </c>
      <c r="D1834" s="89" t="s">
        <v>2029</v>
      </c>
      <c r="E1834" s="89" t="s">
        <v>336</v>
      </c>
      <c r="F1834" s="89">
        <v>11</v>
      </c>
      <c r="G1834" s="127">
        <v>1</v>
      </c>
      <c r="H1834" s="127">
        <v>0</v>
      </c>
      <c r="I1834" s="127"/>
      <c r="J1834" s="191">
        <v>3949</v>
      </c>
      <c r="K1834" s="89"/>
      <c r="L1834" s="89"/>
      <c r="M1834" s="89"/>
    </row>
    <row r="1835" spans="1:13" x14ac:dyDescent="0.25">
      <c r="A1835" s="191">
        <v>3952</v>
      </c>
      <c r="B1835" s="89" t="s">
        <v>2168</v>
      </c>
      <c r="C1835" s="89" t="s">
        <v>2162</v>
      </c>
      <c r="D1835" s="89" t="s">
        <v>2029</v>
      </c>
      <c r="E1835" s="89" t="s">
        <v>336</v>
      </c>
      <c r="F1835" s="89">
        <v>2</v>
      </c>
      <c r="G1835" s="127">
        <v>1</v>
      </c>
      <c r="H1835" s="127">
        <v>0</v>
      </c>
      <c r="I1835" s="127"/>
      <c r="J1835" s="191">
        <v>3952</v>
      </c>
      <c r="K1835" s="89"/>
      <c r="L1835" s="89"/>
      <c r="M1835" s="89"/>
    </row>
    <row r="1836" spans="1:13" x14ac:dyDescent="0.25">
      <c r="A1836" s="191">
        <v>3955</v>
      </c>
      <c r="B1836" s="89" t="s">
        <v>2169</v>
      </c>
      <c r="C1836" s="89" t="s">
        <v>2162</v>
      </c>
      <c r="D1836" s="89" t="s">
        <v>2029</v>
      </c>
      <c r="E1836" s="89" t="s">
        <v>336</v>
      </c>
      <c r="F1836" s="89">
        <v>94</v>
      </c>
      <c r="G1836" s="127">
        <v>1</v>
      </c>
      <c r="H1836" s="127">
        <v>0</v>
      </c>
      <c r="I1836" s="127"/>
      <c r="J1836" s="191">
        <v>3955</v>
      </c>
      <c r="K1836" s="89"/>
      <c r="L1836" s="89"/>
      <c r="M1836" s="89"/>
    </row>
    <row r="1837" spans="1:13" x14ac:dyDescent="0.25">
      <c r="A1837" s="191">
        <v>3957</v>
      </c>
      <c r="B1837" s="89" t="s">
        <v>2170</v>
      </c>
      <c r="C1837" s="89" t="s">
        <v>2162</v>
      </c>
      <c r="D1837" s="89" t="s">
        <v>2029</v>
      </c>
      <c r="E1837" s="89" t="s">
        <v>336</v>
      </c>
      <c r="F1837" s="89">
        <v>122</v>
      </c>
      <c r="G1837" s="127">
        <v>0.93877551020408168</v>
      </c>
      <c r="H1837" s="127">
        <v>0</v>
      </c>
      <c r="I1837" s="127"/>
      <c r="J1837" s="191">
        <v>3957</v>
      </c>
      <c r="K1837" s="89"/>
      <c r="L1837" s="89"/>
      <c r="M1837" s="89"/>
    </row>
    <row r="1838" spans="1:13" x14ac:dyDescent="0.25">
      <c r="A1838" s="191">
        <v>3958</v>
      </c>
      <c r="B1838" s="89" t="s">
        <v>2171</v>
      </c>
      <c r="C1838" s="89" t="s">
        <v>2162</v>
      </c>
      <c r="D1838" s="89" t="s">
        <v>2029</v>
      </c>
      <c r="E1838" s="89" t="s">
        <v>336</v>
      </c>
      <c r="F1838" s="89">
        <v>8</v>
      </c>
      <c r="G1838" s="127">
        <v>1</v>
      </c>
      <c r="H1838" s="127">
        <v>0</v>
      </c>
      <c r="I1838" s="127"/>
      <c r="J1838" s="191">
        <v>3958</v>
      </c>
      <c r="K1838" s="89"/>
      <c r="L1838" s="89"/>
      <c r="M1838" s="89"/>
    </row>
    <row r="1839" spans="1:13" x14ac:dyDescent="0.25">
      <c r="A1839" s="191">
        <v>3959</v>
      </c>
      <c r="B1839" s="89" t="s">
        <v>2172</v>
      </c>
      <c r="C1839" s="89" t="s">
        <v>2162</v>
      </c>
      <c r="D1839" s="89" t="s">
        <v>2029</v>
      </c>
      <c r="E1839" s="89" t="s">
        <v>336</v>
      </c>
      <c r="F1839" s="89">
        <v>12</v>
      </c>
      <c r="G1839" s="127">
        <v>1</v>
      </c>
      <c r="H1839" s="127">
        <v>0</v>
      </c>
      <c r="I1839" s="127"/>
      <c r="J1839" s="191">
        <v>3959</v>
      </c>
      <c r="K1839" s="89"/>
      <c r="L1839" s="89"/>
      <c r="M1839" s="89"/>
    </row>
    <row r="1840" spans="1:13" x14ac:dyDescent="0.25">
      <c r="A1840" s="191">
        <v>3961</v>
      </c>
      <c r="B1840" s="89" t="s">
        <v>2173</v>
      </c>
      <c r="C1840" s="89" t="s">
        <v>2174</v>
      </c>
      <c r="D1840" s="89" t="s">
        <v>2029</v>
      </c>
      <c r="E1840" s="89" t="s">
        <v>336</v>
      </c>
      <c r="F1840" s="89">
        <v>255</v>
      </c>
      <c r="G1840" s="127">
        <v>0</v>
      </c>
      <c r="H1840" s="127">
        <v>0.97424892703862664</v>
      </c>
      <c r="I1840" s="127"/>
      <c r="J1840" s="191">
        <v>3961</v>
      </c>
      <c r="K1840" s="89"/>
      <c r="L1840" s="89"/>
      <c r="M1840" s="89"/>
    </row>
    <row r="1841" spans="1:13" x14ac:dyDescent="0.25">
      <c r="A1841" s="191">
        <v>3964</v>
      </c>
      <c r="B1841" s="89" t="s">
        <v>2175</v>
      </c>
      <c r="C1841" s="89" t="s">
        <v>2174</v>
      </c>
      <c r="D1841" s="89" t="s">
        <v>2029</v>
      </c>
      <c r="E1841" s="89" t="s">
        <v>336</v>
      </c>
      <c r="F1841" s="89">
        <v>7</v>
      </c>
      <c r="G1841" s="127">
        <v>1</v>
      </c>
      <c r="H1841" s="127">
        <v>0</v>
      </c>
      <c r="I1841" s="127"/>
      <c r="J1841" s="191">
        <v>3964</v>
      </c>
      <c r="K1841" s="89"/>
      <c r="L1841" s="89"/>
      <c r="M1841" s="89"/>
    </row>
    <row r="1842" spans="1:13" x14ac:dyDescent="0.25">
      <c r="A1842" s="191">
        <v>3965</v>
      </c>
      <c r="B1842" s="89" t="s">
        <v>1084</v>
      </c>
      <c r="C1842" s="89" t="s">
        <v>2174</v>
      </c>
      <c r="D1842" s="89" t="s">
        <v>2029</v>
      </c>
      <c r="E1842" s="89" t="s">
        <v>336</v>
      </c>
      <c r="F1842" s="89">
        <v>1</v>
      </c>
      <c r="G1842" s="127">
        <v>1</v>
      </c>
      <c r="H1842" s="127">
        <v>0</v>
      </c>
      <c r="I1842" s="127"/>
      <c r="J1842" s="191">
        <v>3965</v>
      </c>
      <c r="K1842" s="89"/>
      <c r="L1842" s="89"/>
      <c r="M1842" s="89"/>
    </row>
    <row r="1843" spans="1:13" x14ac:dyDescent="0.25">
      <c r="A1843" s="191">
        <v>3966</v>
      </c>
      <c r="B1843" s="89" t="s">
        <v>2176</v>
      </c>
      <c r="C1843" s="89" t="s">
        <v>2174</v>
      </c>
      <c r="D1843" s="89" t="s">
        <v>2029</v>
      </c>
      <c r="E1843" s="89" t="s">
        <v>336</v>
      </c>
      <c r="F1843" s="89">
        <v>7</v>
      </c>
      <c r="G1843" s="127">
        <v>1</v>
      </c>
      <c r="H1843" s="127">
        <v>0</v>
      </c>
      <c r="I1843" s="127"/>
      <c r="J1843" s="191">
        <v>3966</v>
      </c>
      <c r="K1843" s="89"/>
      <c r="L1843" s="89"/>
      <c r="M1843" s="89"/>
    </row>
    <row r="1844" spans="1:13" x14ac:dyDescent="0.25">
      <c r="A1844" s="191">
        <v>3967</v>
      </c>
      <c r="B1844" s="89" t="s">
        <v>2177</v>
      </c>
      <c r="C1844" s="89" t="s">
        <v>2174</v>
      </c>
      <c r="D1844" s="89" t="s">
        <v>2029</v>
      </c>
      <c r="E1844" s="89" t="s">
        <v>336</v>
      </c>
      <c r="F1844" s="89">
        <v>84</v>
      </c>
      <c r="G1844" s="127">
        <v>0.89189189189189189</v>
      </c>
      <c r="H1844" s="127">
        <v>0</v>
      </c>
      <c r="I1844" s="127"/>
      <c r="J1844" s="191">
        <v>3967</v>
      </c>
      <c r="K1844" s="89"/>
      <c r="L1844" s="89"/>
      <c r="M1844" s="89"/>
    </row>
    <row r="1845" spans="1:13" x14ac:dyDescent="0.25">
      <c r="A1845" s="191">
        <v>3968</v>
      </c>
      <c r="B1845" s="89" t="s">
        <v>2178</v>
      </c>
      <c r="C1845" s="89" t="s">
        <v>2174</v>
      </c>
      <c r="D1845" s="89" t="s">
        <v>2029</v>
      </c>
      <c r="E1845" s="89" t="s">
        <v>336</v>
      </c>
      <c r="F1845" s="89">
        <v>12</v>
      </c>
      <c r="G1845" s="127">
        <v>1</v>
      </c>
      <c r="H1845" s="127">
        <v>0</v>
      </c>
      <c r="I1845" s="127"/>
      <c r="J1845" s="191">
        <v>3968</v>
      </c>
      <c r="K1845" s="89"/>
      <c r="L1845" s="89"/>
      <c r="M1845" s="89"/>
    </row>
    <row r="1846" spans="1:13" x14ac:dyDescent="0.25">
      <c r="A1846" s="191">
        <v>3971</v>
      </c>
      <c r="B1846" s="89" t="s">
        <v>2179</v>
      </c>
      <c r="C1846" s="89" t="s">
        <v>2174</v>
      </c>
      <c r="D1846" s="89" t="s">
        <v>2029</v>
      </c>
      <c r="E1846" s="89" t="s">
        <v>336</v>
      </c>
      <c r="F1846" s="89">
        <v>56</v>
      </c>
      <c r="G1846" s="127">
        <v>1</v>
      </c>
      <c r="H1846" s="127">
        <v>0</v>
      </c>
      <c r="I1846" s="127"/>
      <c r="J1846" s="191">
        <v>3971</v>
      </c>
      <c r="K1846" s="89"/>
      <c r="L1846" s="89"/>
      <c r="M1846" s="89"/>
    </row>
    <row r="1847" spans="1:13" x14ac:dyDescent="0.25">
      <c r="A1847" s="191">
        <v>3972</v>
      </c>
      <c r="B1847" s="89" t="s">
        <v>2180</v>
      </c>
      <c r="C1847" s="89" t="s">
        <v>2174</v>
      </c>
      <c r="D1847" s="89" t="s">
        <v>2029</v>
      </c>
      <c r="E1847" s="89" t="s">
        <v>336</v>
      </c>
      <c r="F1847" s="89">
        <v>148</v>
      </c>
      <c r="G1847" s="127">
        <v>0.8984375</v>
      </c>
      <c r="H1847" s="127">
        <v>0</v>
      </c>
      <c r="I1847" s="127"/>
      <c r="J1847" s="191">
        <v>3972</v>
      </c>
      <c r="K1847" s="89"/>
      <c r="L1847" s="89"/>
      <c r="M1847" s="89"/>
    </row>
    <row r="1848" spans="1:13" x14ac:dyDescent="0.25">
      <c r="A1848" s="191">
        <v>3974</v>
      </c>
      <c r="B1848" s="89" t="s">
        <v>2181</v>
      </c>
      <c r="C1848" s="89" t="s">
        <v>2174</v>
      </c>
      <c r="D1848" s="89" t="s">
        <v>2029</v>
      </c>
      <c r="E1848" s="89" t="s">
        <v>336</v>
      </c>
      <c r="F1848" s="89">
        <v>70</v>
      </c>
      <c r="G1848" s="127">
        <v>0.9821428571428571</v>
      </c>
      <c r="H1848" s="127">
        <v>0</v>
      </c>
      <c r="I1848" s="127"/>
      <c r="J1848" s="191">
        <v>3974</v>
      </c>
      <c r="K1848" s="89"/>
      <c r="L1848" s="89"/>
      <c r="M1848" s="89"/>
    </row>
    <row r="1849" spans="1:13" x14ac:dyDescent="0.25">
      <c r="A1849" s="191">
        <v>3975</v>
      </c>
      <c r="B1849" s="89" t="s">
        <v>2182</v>
      </c>
      <c r="C1849" s="89" t="s">
        <v>2174</v>
      </c>
      <c r="D1849" s="89" t="s">
        <v>2029</v>
      </c>
      <c r="E1849" s="89" t="s">
        <v>336</v>
      </c>
      <c r="F1849" s="89">
        <v>15</v>
      </c>
      <c r="G1849" s="127">
        <v>1</v>
      </c>
      <c r="H1849" s="127">
        <v>0</v>
      </c>
      <c r="I1849" s="127"/>
      <c r="J1849" s="191">
        <v>3975</v>
      </c>
      <c r="K1849" s="89"/>
      <c r="L1849" s="89"/>
      <c r="M1849" s="89"/>
    </row>
    <row r="1850" spans="1:13" x14ac:dyDescent="0.25">
      <c r="A1850" s="191">
        <v>3976</v>
      </c>
      <c r="B1850" s="89" t="s">
        <v>2183</v>
      </c>
      <c r="C1850" s="89" t="s">
        <v>2184</v>
      </c>
      <c r="D1850" s="89" t="s">
        <v>2029</v>
      </c>
      <c r="E1850" s="89" t="s">
        <v>336</v>
      </c>
      <c r="F1850" s="89">
        <v>428</v>
      </c>
      <c r="G1850" s="127">
        <v>0.90625</v>
      </c>
      <c r="H1850" s="127">
        <v>0</v>
      </c>
      <c r="I1850" s="127"/>
      <c r="J1850" s="191">
        <v>3976</v>
      </c>
      <c r="K1850" s="89"/>
      <c r="L1850" s="89"/>
      <c r="M1850" s="89"/>
    </row>
    <row r="1851" spans="1:13" x14ac:dyDescent="0.25">
      <c r="A1851" s="191">
        <v>3977</v>
      </c>
      <c r="B1851" s="89" t="s">
        <v>2185</v>
      </c>
      <c r="C1851" s="89" t="s">
        <v>2184</v>
      </c>
      <c r="D1851" s="89" t="s">
        <v>2029</v>
      </c>
      <c r="E1851" s="89" t="s">
        <v>336</v>
      </c>
      <c r="F1851" s="89">
        <v>764</v>
      </c>
      <c r="G1851" s="127">
        <v>0.94153225806451613</v>
      </c>
      <c r="H1851" s="127">
        <v>0</v>
      </c>
      <c r="I1851" s="127"/>
      <c r="J1851" s="191">
        <v>3977</v>
      </c>
      <c r="K1851" s="89"/>
      <c r="L1851" s="89"/>
      <c r="M1851" s="89"/>
    </row>
    <row r="1852" spans="1:13" x14ac:dyDescent="0.25">
      <c r="A1852" s="191">
        <v>3978</v>
      </c>
      <c r="B1852" s="89" t="s">
        <v>2186</v>
      </c>
      <c r="C1852" s="89" t="s">
        <v>2184</v>
      </c>
      <c r="D1852" s="89" t="s">
        <v>2029</v>
      </c>
      <c r="E1852" s="89" t="s">
        <v>336</v>
      </c>
      <c r="F1852" s="89">
        <v>96</v>
      </c>
      <c r="G1852" s="127">
        <v>0.97435897435897434</v>
      </c>
      <c r="H1852" s="127">
        <v>0</v>
      </c>
      <c r="I1852" s="127"/>
      <c r="J1852" s="191">
        <v>3978</v>
      </c>
      <c r="K1852" s="89"/>
      <c r="L1852" s="89"/>
      <c r="M1852" s="89"/>
    </row>
    <row r="1853" spans="1:13" x14ac:dyDescent="0.25">
      <c r="A1853" s="191">
        <v>3980</v>
      </c>
      <c r="B1853" s="89" t="s">
        <v>2187</v>
      </c>
      <c r="C1853" s="89" t="s">
        <v>2184</v>
      </c>
      <c r="D1853" s="89" t="s">
        <v>2029</v>
      </c>
      <c r="E1853" s="89" t="s">
        <v>336</v>
      </c>
      <c r="F1853" s="89">
        <v>187</v>
      </c>
      <c r="G1853" s="127">
        <v>0.92413793103448272</v>
      </c>
      <c r="H1853" s="127">
        <v>0</v>
      </c>
      <c r="I1853" s="127"/>
      <c r="J1853" s="191">
        <v>3980</v>
      </c>
      <c r="K1853" s="89"/>
      <c r="L1853" s="89"/>
      <c r="M1853" s="89"/>
    </row>
    <row r="1854" spans="1:13" x14ac:dyDescent="0.25">
      <c r="A1854" s="191">
        <v>3981</v>
      </c>
      <c r="B1854" s="89" t="s">
        <v>2188</v>
      </c>
      <c r="C1854" s="89" t="s">
        <v>2184</v>
      </c>
      <c r="D1854" s="89" t="s">
        <v>2029</v>
      </c>
      <c r="E1854" s="89" t="s">
        <v>336</v>
      </c>
      <c r="F1854" s="89">
        <v>165</v>
      </c>
      <c r="G1854" s="127">
        <v>0.91240875912408759</v>
      </c>
      <c r="H1854" s="127">
        <v>0</v>
      </c>
      <c r="I1854" s="127"/>
      <c r="J1854" s="191">
        <v>3981</v>
      </c>
      <c r="K1854" s="89"/>
      <c r="L1854" s="89"/>
      <c r="M1854" s="89"/>
    </row>
    <row r="1855" spans="1:13" x14ac:dyDescent="0.25">
      <c r="A1855" s="191">
        <v>3982</v>
      </c>
      <c r="B1855" s="89" t="s">
        <v>2189</v>
      </c>
      <c r="C1855" s="89" t="s">
        <v>2184</v>
      </c>
      <c r="D1855" s="89" t="s">
        <v>2029</v>
      </c>
      <c r="E1855" s="89" t="s">
        <v>336</v>
      </c>
      <c r="F1855" s="89">
        <v>113</v>
      </c>
      <c r="G1855" s="127">
        <v>0.96666666666666667</v>
      </c>
      <c r="H1855" s="127">
        <v>0</v>
      </c>
      <c r="I1855" s="127"/>
      <c r="J1855" s="191">
        <v>3982</v>
      </c>
      <c r="K1855" s="89"/>
      <c r="L1855" s="89"/>
      <c r="M1855" s="89"/>
    </row>
    <row r="1856" spans="1:13" x14ac:dyDescent="0.25">
      <c r="A1856" s="191">
        <v>3983</v>
      </c>
      <c r="B1856" s="89" t="s">
        <v>2190</v>
      </c>
      <c r="C1856" s="89" t="s">
        <v>2184</v>
      </c>
      <c r="D1856" s="89" t="s">
        <v>2029</v>
      </c>
      <c r="E1856" s="89" t="s">
        <v>336</v>
      </c>
      <c r="F1856" s="89">
        <v>119</v>
      </c>
      <c r="G1856" s="127">
        <v>0.96969696969696972</v>
      </c>
      <c r="H1856" s="127">
        <v>0</v>
      </c>
      <c r="I1856" s="127"/>
      <c r="J1856" s="191">
        <v>3983</v>
      </c>
      <c r="K1856" s="89"/>
      <c r="L1856" s="89"/>
      <c r="M1856" s="89"/>
    </row>
    <row r="1857" spans="1:13" x14ac:dyDescent="0.25">
      <c r="A1857" s="191">
        <v>3984</v>
      </c>
      <c r="B1857" s="89" t="s">
        <v>2191</v>
      </c>
      <c r="C1857" s="89" t="s">
        <v>2184</v>
      </c>
      <c r="D1857" s="89" t="s">
        <v>2029</v>
      </c>
      <c r="E1857" s="89" t="s">
        <v>336</v>
      </c>
      <c r="F1857" s="89">
        <v>131</v>
      </c>
      <c r="G1857" s="127">
        <v>0.95833333333333337</v>
      </c>
      <c r="H1857" s="127">
        <v>0</v>
      </c>
      <c r="I1857" s="127"/>
      <c r="J1857" s="191">
        <v>3984</v>
      </c>
      <c r="K1857" s="89"/>
      <c r="L1857" s="89"/>
      <c r="M1857" s="89"/>
    </row>
    <row r="1858" spans="1:13" x14ac:dyDescent="0.25">
      <c r="A1858" s="191">
        <v>3988</v>
      </c>
      <c r="B1858" s="89" t="s">
        <v>1556</v>
      </c>
      <c r="C1858" s="89" t="s">
        <v>2184</v>
      </c>
      <c r="D1858" s="89" t="s">
        <v>2029</v>
      </c>
      <c r="E1858" s="89" t="s">
        <v>336</v>
      </c>
      <c r="F1858" s="89">
        <v>3</v>
      </c>
      <c r="G1858" s="127">
        <v>1</v>
      </c>
      <c r="H1858" s="127">
        <v>0</v>
      </c>
      <c r="I1858" s="127"/>
      <c r="J1858" s="191">
        <v>3988</v>
      </c>
      <c r="K1858" s="89"/>
      <c r="L1858" s="89"/>
      <c r="M1858" s="89"/>
    </row>
    <row r="1859" spans="1:13" x14ac:dyDescent="0.25">
      <c r="A1859" s="191">
        <v>3991</v>
      </c>
      <c r="B1859" s="89" t="s">
        <v>2192</v>
      </c>
      <c r="C1859" s="89" t="s">
        <v>2184</v>
      </c>
      <c r="D1859" s="89" t="s">
        <v>2029</v>
      </c>
      <c r="E1859" s="89" t="s">
        <v>336</v>
      </c>
      <c r="F1859" s="89">
        <v>50</v>
      </c>
      <c r="G1859" s="127">
        <v>0.95238095238095233</v>
      </c>
      <c r="H1859" s="127">
        <v>0</v>
      </c>
      <c r="I1859" s="127"/>
      <c r="J1859" s="191">
        <v>3991</v>
      </c>
      <c r="K1859" s="89"/>
      <c r="L1859" s="89"/>
      <c r="M1859" s="89"/>
    </row>
    <row r="1860" spans="1:13" x14ac:dyDescent="0.25">
      <c r="A1860" s="191">
        <v>3992</v>
      </c>
      <c r="B1860" s="89" t="s">
        <v>2193</v>
      </c>
      <c r="C1860" s="89" t="s">
        <v>2184</v>
      </c>
      <c r="D1860" s="89" t="s">
        <v>2029</v>
      </c>
      <c r="E1860" s="89" t="s">
        <v>336</v>
      </c>
      <c r="F1860" s="89">
        <v>24</v>
      </c>
      <c r="G1860" s="127">
        <v>1</v>
      </c>
      <c r="H1860" s="127">
        <v>0</v>
      </c>
      <c r="I1860" s="127"/>
      <c r="J1860" s="191">
        <v>3992</v>
      </c>
      <c r="K1860" s="89"/>
      <c r="L1860" s="89"/>
      <c r="M1860" s="89"/>
    </row>
    <row r="1861" spans="1:13" x14ac:dyDescent="0.25">
      <c r="A1861" s="191">
        <v>3995</v>
      </c>
      <c r="B1861" s="89" t="s">
        <v>2194</v>
      </c>
      <c r="C1861" s="89" t="s">
        <v>2184</v>
      </c>
      <c r="D1861" s="89" t="s">
        <v>2029</v>
      </c>
      <c r="E1861" s="89" t="s">
        <v>336</v>
      </c>
      <c r="F1861" s="89">
        <v>49</v>
      </c>
      <c r="G1861" s="127">
        <v>0.96969696969696972</v>
      </c>
      <c r="H1861" s="127">
        <v>0</v>
      </c>
      <c r="I1861" s="127"/>
      <c r="J1861" s="191">
        <v>3995</v>
      </c>
      <c r="K1861" s="89"/>
      <c r="L1861" s="89"/>
      <c r="M1861" s="89"/>
    </row>
    <row r="1862" spans="1:13" x14ac:dyDescent="0.25">
      <c r="A1862" s="191">
        <v>3997</v>
      </c>
      <c r="B1862" s="89" t="s">
        <v>2195</v>
      </c>
      <c r="C1862" s="89" t="s">
        <v>2184</v>
      </c>
      <c r="D1862" s="89" t="s">
        <v>2029</v>
      </c>
      <c r="E1862" s="89" t="s">
        <v>336</v>
      </c>
      <c r="F1862" s="89">
        <v>24</v>
      </c>
      <c r="G1862" s="127">
        <v>0.95</v>
      </c>
      <c r="H1862" s="127">
        <v>0</v>
      </c>
      <c r="I1862" s="127"/>
      <c r="J1862" s="191">
        <v>3997</v>
      </c>
      <c r="K1862" s="89"/>
      <c r="L1862" s="89"/>
      <c r="M1862" s="89"/>
    </row>
    <row r="1863" spans="1:13" x14ac:dyDescent="0.25">
      <c r="A1863" s="191">
        <v>3998</v>
      </c>
      <c r="B1863" s="89" t="s">
        <v>2196</v>
      </c>
      <c r="C1863" s="89" t="s">
        <v>2197</v>
      </c>
      <c r="D1863" s="89" t="s">
        <v>2029</v>
      </c>
      <c r="E1863" s="89" t="s">
        <v>336</v>
      </c>
      <c r="F1863" s="89">
        <v>375</v>
      </c>
      <c r="G1863" s="127">
        <v>0</v>
      </c>
      <c r="H1863" s="127">
        <v>0.97376093294460642</v>
      </c>
      <c r="I1863" s="127"/>
      <c r="J1863" s="191">
        <v>3998</v>
      </c>
      <c r="K1863" s="89"/>
      <c r="L1863" s="89"/>
      <c r="M1863" s="89"/>
    </row>
    <row r="1864" spans="1:13" x14ac:dyDescent="0.25">
      <c r="A1864" s="191">
        <v>3999</v>
      </c>
      <c r="B1864" s="89" t="s">
        <v>2198</v>
      </c>
      <c r="C1864" s="89" t="s">
        <v>2197</v>
      </c>
      <c r="D1864" s="89" t="s">
        <v>2029</v>
      </c>
      <c r="E1864" s="89" t="s">
        <v>336</v>
      </c>
      <c r="F1864" s="89">
        <v>411</v>
      </c>
      <c r="G1864" s="127">
        <v>0.90476190476190477</v>
      </c>
      <c r="H1864" s="127">
        <v>0</v>
      </c>
      <c r="I1864" s="127"/>
      <c r="J1864" s="191">
        <v>3999</v>
      </c>
      <c r="K1864" s="89"/>
      <c r="L1864" s="89"/>
      <c r="M1864" s="89"/>
    </row>
    <row r="1865" spans="1:13" x14ac:dyDescent="0.25">
      <c r="A1865" s="191">
        <v>4000</v>
      </c>
      <c r="B1865" s="89" t="s">
        <v>2199</v>
      </c>
      <c r="C1865" s="89" t="s">
        <v>2197</v>
      </c>
      <c r="D1865" s="89" t="s">
        <v>2029</v>
      </c>
      <c r="E1865" s="89" t="s">
        <v>336</v>
      </c>
      <c r="F1865" s="89">
        <v>385</v>
      </c>
      <c r="G1865" s="127">
        <v>0.96518987341772156</v>
      </c>
      <c r="H1865" s="127">
        <v>0</v>
      </c>
      <c r="I1865" s="127"/>
      <c r="J1865" s="191">
        <v>4000</v>
      </c>
      <c r="K1865" s="89"/>
      <c r="L1865" s="89"/>
      <c r="M1865" s="89"/>
    </row>
    <row r="1866" spans="1:13" x14ac:dyDescent="0.25">
      <c r="A1866" s="191">
        <v>4001</v>
      </c>
      <c r="B1866" s="89" t="s">
        <v>2200</v>
      </c>
      <c r="C1866" s="89" t="s">
        <v>2197</v>
      </c>
      <c r="D1866" s="89" t="s">
        <v>2029</v>
      </c>
      <c r="E1866" s="89" t="s">
        <v>336</v>
      </c>
      <c r="F1866" s="89">
        <v>65</v>
      </c>
      <c r="G1866" s="127">
        <v>0.98</v>
      </c>
      <c r="H1866" s="127">
        <v>0</v>
      </c>
      <c r="I1866" s="127"/>
      <c r="J1866" s="191">
        <v>4001</v>
      </c>
      <c r="K1866" s="89"/>
      <c r="L1866" s="89"/>
      <c r="M1866" s="89"/>
    </row>
    <row r="1867" spans="1:13" x14ac:dyDescent="0.25">
      <c r="A1867" s="191">
        <v>4002</v>
      </c>
      <c r="B1867" s="89" t="s">
        <v>2201</v>
      </c>
      <c r="C1867" s="89" t="s">
        <v>2197</v>
      </c>
      <c r="D1867" s="89" t="s">
        <v>2029</v>
      </c>
      <c r="E1867" s="89" t="s">
        <v>336</v>
      </c>
      <c r="F1867" s="89">
        <v>278</v>
      </c>
      <c r="G1867" s="127">
        <v>0.94805194805194803</v>
      </c>
      <c r="H1867" s="127">
        <v>0</v>
      </c>
      <c r="I1867" s="127"/>
      <c r="J1867" s="191">
        <v>4002</v>
      </c>
      <c r="K1867" s="89"/>
      <c r="L1867" s="89"/>
      <c r="M1867" s="89"/>
    </row>
    <row r="1868" spans="1:13" x14ac:dyDescent="0.25">
      <c r="A1868" s="191">
        <v>4003</v>
      </c>
      <c r="B1868" s="89" t="s">
        <v>2202</v>
      </c>
      <c r="C1868" s="89" t="s">
        <v>2197</v>
      </c>
      <c r="D1868" s="89" t="s">
        <v>2029</v>
      </c>
      <c r="E1868" s="89" t="s">
        <v>336</v>
      </c>
      <c r="F1868" s="89">
        <v>21</v>
      </c>
      <c r="G1868" s="127">
        <v>1</v>
      </c>
      <c r="H1868" s="127">
        <v>0</v>
      </c>
      <c r="I1868" s="127"/>
      <c r="J1868" s="191">
        <v>4003</v>
      </c>
      <c r="K1868" s="89"/>
      <c r="L1868" s="89"/>
      <c r="M1868" s="89"/>
    </row>
    <row r="1869" spans="1:13" x14ac:dyDescent="0.25">
      <c r="A1869" s="191">
        <v>4005</v>
      </c>
      <c r="B1869" s="89" t="s">
        <v>2203</v>
      </c>
      <c r="C1869" s="89" t="s">
        <v>2197</v>
      </c>
      <c r="D1869" s="89" t="s">
        <v>2029</v>
      </c>
      <c r="E1869" s="89" t="s">
        <v>336</v>
      </c>
      <c r="F1869" s="89">
        <v>159</v>
      </c>
      <c r="G1869" s="127">
        <v>0.90151515151515149</v>
      </c>
      <c r="H1869" s="127">
        <v>0</v>
      </c>
      <c r="I1869" s="127"/>
      <c r="J1869" s="191">
        <v>4005</v>
      </c>
      <c r="K1869" s="89"/>
      <c r="L1869" s="89"/>
      <c r="M1869" s="89"/>
    </row>
    <row r="1870" spans="1:13" x14ac:dyDescent="0.25">
      <c r="A1870" s="191">
        <v>4006</v>
      </c>
      <c r="B1870" s="89" t="s">
        <v>2204</v>
      </c>
      <c r="C1870" s="89" t="s">
        <v>2197</v>
      </c>
      <c r="D1870" s="89" t="s">
        <v>2029</v>
      </c>
      <c r="E1870" s="89" t="s">
        <v>336</v>
      </c>
      <c r="F1870" s="89">
        <v>48</v>
      </c>
      <c r="G1870" s="127">
        <v>0.97499999999999998</v>
      </c>
      <c r="H1870" s="127">
        <v>0</v>
      </c>
      <c r="I1870" s="127"/>
      <c r="J1870" s="191">
        <v>4006</v>
      </c>
      <c r="K1870" s="89"/>
      <c r="L1870" s="89"/>
      <c r="M1870" s="89"/>
    </row>
    <row r="1871" spans="1:13" x14ac:dyDescent="0.25">
      <c r="A1871" s="191">
        <v>4016</v>
      </c>
      <c r="B1871" s="89" t="s">
        <v>2205</v>
      </c>
      <c r="C1871" s="89" t="s">
        <v>2197</v>
      </c>
      <c r="D1871" s="89" t="s">
        <v>2029</v>
      </c>
      <c r="E1871" s="89" t="s">
        <v>336</v>
      </c>
      <c r="F1871" s="89">
        <v>45</v>
      </c>
      <c r="G1871" s="127">
        <v>1</v>
      </c>
      <c r="H1871" s="127">
        <v>0</v>
      </c>
      <c r="I1871" s="127"/>
      <c r="J1871" s="191">
        <v>4016</v>
      </c>
      <c r="K1871" s="89"/>
      <c r="L1871" s="89"/>
      <c r="M1871" s="89"/>
    </row>
    <row r="1872" spans="1:13" x14ac:dyDescent="0.25">
      <c r="A1872" s="191">
        <v>4017</v>
      </c>
      <c r="B1872" s="89" t="s">
        <v>2206</v>
      </c>
      <c r="C1872" s="89" t="s">
        <v>2207</v>
      </c>
      <c r="D1872" s="89" t="s">
        <v>2029</v>
      </c>
      <c r="E1872" s="89" t="s">
        <v>336</v>
      </c>
      <c r="F1872" s="89">
        <v>4</v>
      </c>
      <c r="G1872" s="127">
        <v>1</v>
      </c>
      <c r="H1872" s="127">
        <v>0</v>
      </c>
      <c r="I1872" s="127"/>
      <c r="J1872" s="191">
        <v>4017</v>
      </c>
      <c r="K1872" s="89"/>
      <c r="L1872" s="89"/>
      <c r="M1872" s="89"/>
    </row>
    <row r="1873" spans="1:13" x14ac:dyDescent="0.25">
      <c r="A1873" s="191">
        <v>4019</v>
      </c>
      <c r="B1873" s="89" t="s">
        <v>2208</v>
      </c>
      <c r="C1873" s="89" t="s">
        <v>2197</v>
      </c>
      <c r="D1873" s="89" t="s">
        <v>2029</v>
      </c>
      <c r="E1873" s="89" t="s">
        <v>336</v>
      </c>
      <c r="F1873" s="89">
        <v>226</v>
      </c>
      <c r="G1873" s="127">
        <v>0.91623036649214662</v>
      </c>
      <c r="H1873" s="127">
        <v>0</v>
      </c>
      <c r="I1873" s="127"/>
      <c r="J1873" s="191">
        <v>4019</v>
      </c>
      <c r="K1873" s="89"/>
      <c r="L1873" s="89"/>
      <c r="M1873" s="89"/>
    </row>
    <row r="1874" spans="1:13" x14ac:dyDescent="0.25">
      <c r="A1874" s="191">
        <v>4022</v>
      </c>
      <c r="B1874" s="89" t="s">
        <v>2209</v>
      </c>
      <c r="C1874" s="89" t="s">
        <v>2210</v>
      </c>
      <c r="D1874" s="89" t="s">
        <v>2211</v>
      </c>
      <c r="E1874" s="89" t="s">
        <v>336</v>
      </c>
      <c r="F1874" s="89">
        <v>16</v>
      </c>
      <c r="G1874" s="127">
        <v>0.8571428571428571</v>
      </c>
      <c r="H1874" s="127">
        <v>0</v>
      </c>
      <c r="I1874" s="127"/>
      <c r="J1874" s="191">
        <v>4022</v>
      </c>
      <c r="K1874" s="89"/>
      <c r="L1874" s="89"/>
      <c r="M1874" s="89"/>
    </row>
    <row r="1875" spans="1:13" x14ac:dyDescent="0.25">
      <c r="A1875" s="191">
        <v>4025</v>
      </c>
      <c r="B1875" s="89" t="s">
        <v>2212</v>
      </c>
      <c r="C1875" s="89" t="s">
        <v>2207</v>
      </c>
      <c r="D1875" s="89" t="s">
        <v>2029</v>
      </c>
      <c r="E1875" s="89" t="s">
        <v>336</v>
      </c>
      <c r="F1875" s="89">
        <v>264</v>
      </c>
      <c r="G1875" s="127">
        <v>0</v>
      </c>
      <c r="H1875" s="127">
        <v>0.94921875</v>
      </c>
      <c r="I1875" s="127"/>
      <c r="J1875" s="191">
        <v>4025</v>
      </c>
      <c r="K1875" s="89"/>
      <c r="L1875" s="89"/>
      <c r="M1875" s="89"/>
    </row>
    <row r="1876" spans="1:13" x14ac:dyDescent="0.25">
      <c r="A1876" s="191">
        <v>4026</v>
      </c>
      <c r="B1876" s="89" t="s">
        <v>2213</v>
      </c>
      <c r="C1876" s="89" t="s">
        <v>2207</v>
      </c>
      <c r="D1876" s="89" t="s">
        <v>2029</v>
      </c>
      <c r="E1876" s="89" t="s">
        <v>336</v>
      </c>
      <c r="F1876" s="89">
        <v>62</v>
      </c>
      <c r="G1876" s="127">
        <v>0.9375</v>
      </c>
      <c r="H1876" s="127">
        <v>0</v>
      </c>
      <c r="I1876" s="127"/>
      <c r="J1876" s="191">
        <v>4026</v>
      </c>
      <c r="K1876" s="89"/>
      <c r="L1876" s="89"/>
      <c r="M1876" s="89"/>
    </row>
    <row r="1877" spans="1:13" x14ac:dyDescent="0.25">
      <c r="A1877" s="191">
        <v>4027</v>
      </c>
      <c r="B1877" s="89" t="s">
        <v>2214</v>
      </c>
      <c r="C1877" s="89" t="s">
        <v>2207</v>
      </c>
      <c r="D1877" s="89" t="s">
        <v>2029</v>
      </c>
      <c r="E1877" s="89" t="s">
        <v>336</v>
      </c>
      <c r="F1877" s="89">
        <v>51</v>
      </c>
      <c r="G1877" s="127">
        <v>0.91111111111111109</v>
      </c>
      <c r="H1877" s="127">
        <v>0</v>
      </c>
      <c r="I1877" s="127"/>
      <c r="J1877" s="191">
        <v>4027</v>
      </c>
      <c r="K1877" s="89"/>
      <c r="L1877" s="89"/>
      <c r="M1877" s="89"/>
    </row>
    <row r="1878" spans="1:13" x14ac:dyDescent="0.25">
      <c r="A1878" s="191">
        <v>4029</v>
      </c>
      <c r="B1878" s="89" t="s">
        <v>2215</v>
      </c>
      <c r="C1878" s="89" t="s">
        <v>2207</v>
      </c>
      <c r="D1878" s="89" t="s">
        <v>2029</v>
      </c>
      <c r="E1878" s="89" t="s">
        <v>336</v>
      </c>
      <c r="F1878" s="89">
        <v>95</v>
      </c>
      <c r="G1878" s="127">
        <v>0.90909090909090906</v>
      </c>
      <c r="H1878" s="127">
        <v>0</v>
      </c>
      <c r="I1878" s="127"/>
      <c r="J1878" s="191">
        <v>4029</v>
      </c>
      <c r="K1878" s="89"/>
      <c r="L1878" s="89"/>
      <c r="M1878" s="89"/>
    </row>
    <row r="1879" spans="1:13" x14ac:dyDescent="0.25">
      <c r="A1879" s="191">
        <v>4030</v>
      </c>
      <c r="B1879" s="89" t="s">
        <v>2216</v>
      </c>
      <c r="C1879" s="89" t="s">
        <v>2207</v>
      </c>
      <c r="D1879" s="89" t="s">
        <v>2029</v>
      </c>
      <c r="E1879" s="89" t="s">
        <v>336</v>
      </c>
      <c r="F1879" s="89">
        <v>18</v>
      </c>
      <c r="G1879" s="127">
        <v>0.85</v>
      </c>
      <c r="H1879" s="127">
        <v>0</v>
      </c>
      <c r="I1879" s="127"/>
      <c r="J1879" s="191">
        <v>4030</v>
      </c>
      <c r="K1879" s="89"/>
      <c r="L1879" s="89"/>
      <c r="M1879" s="89"/>
    </row>
    <row r="1880" spans="1:13" x14ac:dyDescent="0.25">
      <c r="A1880" s="191">
        <v>4032</v>
      </c>
      <c r="B1880" s="89" t="s">
        <v>2217</v>
      </c>
      <c r="C1880" s="89" t="s">
        <v>2218</v>
      </c>
      <c r="D1880" s="89" t="s">
        <v>2029</v>
      </c>
      <c r="E1880" s="89" t="s">
        <v>336</v>
      </c>
      <c r="F1880" s="89">
        <v>382</v>
      </c>
      <c r="G1880" s="127">
        <v>0.91836734693877553</v>
      </c>
      <c r="H1880" s="127">
        <v>0</v>
      </c>
      <c r="I1880" s="127"/>
      <c r="J1880" s="191">
        <v>4032</v>
      </c>
      <c r="K1880" s="89"/>
      <c r="L1880" s="89"/>
      <c r="M1880" s="89"/>
    </row>
    <row r="1881" spans="1:13" x14ac:dyDescent="0.25">
      <c r="A1881" s="191">
        <v>4034</v>
      </c>
      <c r="B1881" s="89" t="s">
        <v>2219</v>
      </c>
      <c r="C1881" s="89" t="s">
        <v>2218</v>
      </c>
      <c r="D1881" s="89" t="s">
        <v>2029</v>
      </c>
      <c r="E1881" s="89" t="s">
        <v>336</v>
      </c>
      <c r="F1881" s="89">
        <v>73</v>
      </c>
      <c r="G1881" s="127">
        <v>0.96363636363636362</v>
      </c>
      <c r="H1881" s="127">
        <v>0</v>
      </c>
      <c r="I1881" s="127"/>
      <c r="J1881" s="191">
        <v>4034</v>
      </c>
      <c r="K1881" s="89"/>
      <c r="L1881" s="89"/>
      <c r="M1881" s="89"/>
    </row>
    <row r="1882" spans="1:13" x14ac:dyDescent="0.25">
      <c r="A1882" s="191">
        <v>4037</v>
      </c>
      <c r="B1882" s="89" t="s">
        <v>2220</v>
      </c>
      <c r="C1882" s="89" t="s">
        <v>2218</v>
      </c>
      <c r="D1882" s="89" t="s">
        <v>2029</v>
      </c>
      <c r="E1882" s="89" t="s">
        <v>336</v>
      </c>
      <c r="F1882" s="89">
        <v>8</v>
      </c>
      <c r="G1882" s="127">
        <v>1</v>
      </c>
      <c r="H1882" s="127">
        <v>0</v>
      </c>
      <c r="I1882" s="127"/>
      <c r="J1882" s="191">
        <v>4037</v>
      </c>
      <c r="K1882" s="89"/>
      <c r="L1882" s="89"/>
      <c r="M1882" s="89"/>
    </row>
    <row r="1883" spans="1:13" x14ac:dyDescent="0.25">
      <c r="A1883" s="191">
        <v>4039</v>
      </c>
      <c r="B1883" s="89" t="s">
        <v>314</v>
      </c>
      <c r="C1883" s="89" t="s">
        <v>2218</v>
      </c>
      <c r="D1883" s="89" t="s">
        <v>2029</v>
      </c>
      <c r="E1883" s="89" t="s">
        <v>336</v>
      </c>
      <c r="F1883" s="89">
        <v>19</v>
      </c>
      <c r="G1883" s="127">
        <v>0.89473684210526316</v>
      </c>
      <c r="H1883" s="127">
        <v>0</v>
      </c>
      <c r="I1883" s="127"/>
      <c r="J1883" s="191">
        <v>4039</v>
      </c>
      <c r="K1883" s="89"/>
      <c r="L1883" s="89"/>
      <c r="M1883" s="89"/>
    </row>
    <row r="1884" spans="1:13" x14ac:dyDescent="0.25">
      <c r="A1884" s="191">
        <v>4040</v>
      </c>
      <c r="B1884" s="89" t="s">
        <v>2221</v>
      </c>
      <c r="C1884" s="89" t="s">
        <v>2218</v>
      </c>
      <c r="D1884" s="89" t="s">
        <v>2029</v>
      </c>
      <c r="E1884" s="89" t="s">
        <v>336</v>
      </c>
      <c r="F1884" s="89">
        <v>15</v>
      </c>
      <c r="G1884" s="127">
        <v>1</v>
      </c>
      <c r="H1884" s="127">
        <v>0</v>
      </c>
      <c r="I1884" s="127"/>
      <c r="J1884" s="191">
        <v>4040</v>
      </c>
      <c r="K1884" s="89"/>
      <c r="L1884" s="89"/>
      <c r="M1884" s="89"/>
    </row>
    <row r="1885" spans="1:13" x14ac:dyDescent="0.25">
      <c r="A1885" s="191">
        <v>4048</v>
      </c>
      <c r="B1885" s="89" t="s">
        <v>2222</v>
      </c>
      <c r="C1885" s="89" t="s">
        <v>2223</v>
      </c>
      <c r="D1885" s="89" t="s">
        <v>2029</v>
      </c>
      <c r="E1885" s="89" t="s">
        <v>336</v>
      </c>
      <c r="F1885" s="89">
        <v>648</v>
      </c>
      <c r="G1885" s="127">
        <v>0.91401869158878501</v>
      </c>
      <c r="H1885" s="127">
        <v>0</v>
      </c>
      <c r="I1885" s="127"/>
      <c r="J1885" s="191">
        <v>4048</v>
      </c>
      <c r="K1885" s="89"/>
      <c r="L1885" s="89"/>
      <c r="M1885" s="89"/>
    </row>
    <row r="1886" spans="1:13" x14ac:dyDescent="0.25">
      <c r="A1886" s="191">
        <v>4049</v>
      </c>
      <c r="B1886" s="89" t="s">
        <v>2224</v>
      </c>
      <c r="C1886" s="89" t="s">
        <v>2223</v>
      </c>
      <c r="D1886" s="89" t="s">
        <v>2029</v>
      </c>
      <c r="E1886" s="89" t="s">
        <v>336</v>
      </c>
      <c r="F1886" s="89">
        <v>819</v>
      </c>
      <c r="G1886" s="127">
        <v>0</v>
      </c>
      <c r="H1886" s="127">
        <v>0.89936305732484079</v>
      </c>
      <c r="I1886" s="127"/>
      <c r="J1886" s="191">
        <v>4049</v>
      </c>
      <c r="K1886" s="89"/>
      <c r="L1886" s="89"/>
      <c r="M1886" s="89"/>
    </row>
    <row r="1887" spans="1:13" x14ac:dyDescent="0.25">
      <c r="A1887" s="191">
        <v>4050</v>
      </c>
      <c r="B1887" s="89" t="s">
        <v>2225</v>
      </c>
      <c r="C1887" s="89" t="s">
        <v>2223</v>
      </c>
      <c r="D1887" s="89" t="s">
        <v>2029</v>
      </c>
      <c r="E1887" s="89" t="s">
        <v>336</v>
      </c>
      <c r="F1887" s="89">
        <v>465</v>
      </c>
      <c r="G1887" s="127">
        <v>0.81506849315068497</v>
      </c>
      <c r="H1887" s="127">
        <v>0</v>
      </c>
      <c r="I1887" s="127"/>
      <c r="J1887" s="191">
        <v>4050</v>
      </c>
      <c r="K1887" s="89"/>
      <c r="L1887" s="89"/>
      <c r="M1887" s="89"/>
    </row>
    <row r="1888" spans="1:13" x14ac:dyDescent="0.25">
      <c r="A1888" s="191">
        <v>4051</v>
      </c>
      <c r="B1888" s="89" t="s">
        <v>2226</v>
      </c>
      <c r="C1888" s="89" t="s">
        <v>2223</v>
      </c>
      <c r="D1888" s="89" t="s">
        <v>2029</v>
      </c>
      <c r="E1888" s="89" t="s">
        <v>336</v>
      </c>
      <c r="F1888" s="89">
        <v>125</v>
      </c>
      <c r="G1888" s="127">
        <v>0.96226415094339623</v>
      </c>
      <c r="H1888" s="127">
        <v>0</v>
      </c>
      <c r="I1888" s="127"/>
      <c r="J1888" s="191">
        <v>4051</v>
      </c>
      <c r="K1888" s="89"/>
      <c r="L1888" s="89"/>
      <c r="M1888" s="89"/>
    </row>
    <row r="1889" spans="1:13" x14ac:dyDescent="0.25">
      <c r="A1889" s="191">
        <v>4052</v>
      </c>
      <c r="B1889" s="89" t="s">
        <v>2227</v>
      </c>
      <c r="C1889" s="89" t="s">
        <v>2223</v>
      </c>
      <c r="D1889" s="89" t="s">
        <v>2029</v>
      </c>
      <c r="E1889" s="89" t="s">
        <v>336</v>
      </c>
      <c r="F1889" s="89">
        <v>291</v>
      </c>
      <c r="G1889" s="127">
        <v>0.87755102040816324</v>
      </c>
      <c r="H1889" s="127">
        <v>0</v>
      </c>
      <c r="I1889" s="127"/>
      <c r="J1889" s="191">
        <v>4052</v>
      </c>
      <c r="K1889" s="89"/>
      <c r="L1889" s="89"/>
      <c r="M1889" s="89"/>
    </row>
    <row r="1890" spans="1:13" x14ac:dyDescent="0.25">
      <c r="A1890" s="191">
        <v>4054</v>
      </c>
      <c r="B1890" s="89" t="s">
        <v>2228</v>
      </c>
      <c r="C1890" s="89" t="s">
        <v>2223</v>
      </c>
      <c r="D1890" s="89" t="s">
        <v>2029</v>
      </c>
      <c r="E1890" s="89" t="s">
        <v>336</v>
      </c>
      <c r="F1890" s="89">
        <v>7</v>
      </c>
      <c r="G1890" s="127">
        <v>1</v>
      </c>
      <c r="H1890" s="127">
        <v>0</v>
      </c>
      <c r="I1890" s="127"/>
      <c r="J1890" s="191">
        <v>4054</v>
      </c>
      <c r="K1890" s="89"/>
      <c r="L1890" s="89"/>
      <c r="M1890" s="89"/>
    </row>
    <row r="1891" spans="1:13" x14ac:dyDescent="0.25">
      <c r="A1891" s="191">
        <v>4058</v>
      </c>
      <c r="B1891" s="89" t="s">
        <v>2229</v>
      </c>
      <c r="C1891" s="89" t="s">
        <v>2223</v>
      </c>
      <c r="D1891" s="89" t="s">
        <v>2029</v>
      </c>
      <c r="E1891" s="89" t="s">
        <v>336</v>
      </c>
      <c r="F1891" s="89">
        <v>2</v>
      </c>
      <c r="G1891" s="127">
        <v>0.83333333333333337</v>
      </c>
      <c r="H1891" s="127">
        <v>0</v>
      </c>
      <c r="I1891" s="127"/>
      <c r="J1891" s="191">
        <v>4058</v>
      </c>
      <c r="K1891" s="89"/>
      <c r="L1891" s="89"/>
      <c r="M1891" s="89"/>
    </row>
    <row r="1892" spans="1:13" x14ac:dyDescent="0.25">
      <c r="A1892" s="191">
        <v>4059</v>
      </c>
      <c r="B1892" s="89" t="s">
        <v>2230</v>
      </c>
      <c r="C1892" s="89" t="s">
        <v>2223</v>
      </c>
      <c r="D1892" s="89" t="s">
        <v>2029</v>
      </c>
      <c r="E1892" s="89" t="s">
        <v>336</v>
      </c>
      <c r="F1892" s="89">
        <v>60</v>
      </c>
      <c r="G1892" s="127">
        <v>0.98076923076923073</v>
      </c>
      <c r="H1892" s="127">
        <v>0</v>
      </c>
      <c r="I1892" s="127"/>
      <c r="J1892" s="191">
        <v>4059</v>
      </c>
      <c r="K1892" s="89"/>
      <c r="L1892" s="89"/>
      <c r="M1892" s="89"/>
    </row>
    <row r="1893" spans="1:13" x14ac:dyDescent="0.25">
      <c r="A1893" s="191">
        <v>4061</v>
      </c>
      <c r="B1893" s="89" t="s">
        <v>687</v>
      </c>
      <c r="C1893" s="89" t="s">
        <v>2207</v>
      </c>
      <c r="D1893" s="89" t="s">
        <v>2029</v>
      </c>
      <c r="E1893" s="89" t="s">
        <v>336</v>
      </c>
      <c r="F1893" s="89">
        <v>74</v>
      </c>
      <c r="G1893" s="127">
        <v>0.88235294117647056</v>
      </c>
      <c r="H1893" s="127">
        <v>0</v>
      </c>
      <c r="I1893" s="127"/>
      <c r="J1893" s="191">
        <v>4061</v>
      </c>
      <c r="K1893" s="89"/>
      <c r="L1893" s="89"/>
      <c r="M1893" s="89"/>
    </row>
    <row r="1894" spans="1:13" x14ac:dyDescent="0.25">
      <c r="A1894" s="191">
        <v>4062</v>
      </c>
      <c r="B1894" s="89" t="s">
        <v>2231</v>
      </c>
      <c r="C1894" s="89" t="s">
        <v>2223</v>
      </c>
      <c r="D1894" s="89" t="s">
        <v>2029</v>
      </c>
      <c r="E1894" s="89" t="s">
        <v>336</v>
      </c>
      <c r="F1894" s="89">
        <v>27</v>
      </c>
      <c r="G1894" s="127">
        <v>0.93548387096774188</v>
      </c>
      <c r="H1894" s="127">
        <v>0</v>
      </c>
      <c r="I1894" s="127"/>
      <c r="J1894" s="191">
        <v>4062</v>
      </c>
      <c r="K1894" s="89"/>
      <c r="L1894" s="89"/>
      <c r="M1894" s="89"/>
    </row>
    <row r="1895" spans="1:13" x14ac:dyDescent="0.25">
      <c r="A1895" s="191">
        <v>4064</v>
      </c>
      <c r="B1895" s="89" t="s">
        <v>2232</v>
      </c>
      <c r="C1895" s="89" t="s">
        <v>2223</v>
      </c>
      <c r="D1895" s="89" t="s">
        <v>2029</v>
      </c>
      <c r="E1895" s="89" t="s">
        <v>336</v>
      </c>
      <c r="F1895" s="89">
        <v>12</v>
      </c>
      <c r="G1895" s="127">
        <v>1</v>
      </c>
      <c r="H1895" s="127">
        <v>0</v>
      </c>
      <c r="I1895" s="127"/>
      <c r="J1895" s="191">
        <v>4064</v>
      </c>
      <c r="K1895" s="89"/>
      <c r="L1895" s="89"/>
      <c r="M1895" s="89"/>
    </row>
    <row r="1896" spans="1:13" x14ac:dyDescent="0.25">
      <c r="A1896" s="191">
        <v>4067</v>
      </c>
      <c r="B1896" s="89" t="s">
        <v>927</v>
      </c>
      <c r="C1896" s="89" t="s">
        <v>2223</v>
      </c>
      <c r="D1896" s="89" t="s">
        <v>2029</v>
      </c>
      <c r="E1896" s="89" t="s">
        <v>336</v>
      </c>
      <c r="F1896" s="89">
        <v>4</v>
      </c>
      <c r="G1896" s="127">
        <v>1</v>
      </c>
      <c r="H1896" s="127">
        <v>0</v>
      </c>
      <c r="I1896" s="127"/>
      <c r="J1896" s="191">
        <v>4067</v>
      </c>
      <c r="K1896" s="89"/>
      <c r="L1896" s="89"/>
      <c r="M1896" s="89"/>
    </row>
    <row r="1897" spans="1:13" x14ac:dyDescent="0.25">
      <c r="A1897" s="191">
        <v>4068</v>
      </c>
      <c r="B1897" s="89" t="s">
        <v>2233</v>
      </c>
      <c r="C1897" s="89" t="s">
        <v>2223</v>
      </c>
      <c r="D1897" s="89" t="s">
        <v>2029</v>
      </c>
      <c r="E1897" s="89" t="s">
        <v>336</v>
      </c>
      <c r="F1897" s="89">
        <v>1</v>
      </c>
      <c r="G1897" s="127">
        <v>1</v>
      </c>
      <c r="H1897" s="127">
        <v>0</v>
      </c>
      <c r="I1897" s="127"/>
      <c r="J1897" s="191">
        <v>4068</v>
      </c>
      <c r="K1897" s="89"/>
      <c r="L1897" s="89"/>
      <c r="M1897" s="89"/>
    </row>
    <row r="1898" spans="1:13" x14ac:dyDescent="0.25">
      <c r="A1898" s="191">
        <v>4070</v>
      </c>
      <c r="B1898" s="89" t="s">
        <v>2234</v>
      </c>
      <c r="C1898" s="89" t="s">
        <v>2235</v>
      </c>
      <c r="D1898" s="89" t="s">
        <v>2029</v>
      </c>
      <c r="E1898" s="89" t="s">
        <v>336</v>
      </c>
      <c r="F1898" s="89">
        <v>75</v>
      </c>
      <c r="G1898" s="127">
        <v>0.9538461538461539</v>
      </c>
      <c r="H1898" s="127">
        <v>0</v>
      </c>
      <c r="I1898" s="127"/>
      <c r="J1898" s="191">
        <v>4070</v>
      </c>
      <c r="K1898" s="89"/>
      <c r="L1898" s="89"/>
      <c r="M1898" s="89"/>
    </row>
    <row r="1899" spans="1:13" x14ac:dyDescent="0.25">
      <c r="A1899" s="191">
        <v>4071</v>
      </c>
      <c r="B1899" s="89" t="s">
        <v>2236</v>
      </c>
      <c r="C1899" s="89" t="s">
        <v>2235</v>
      </c>
      <c r="D1899" s="89" t="s">
        <v>2029</v>
      </c>
      <c r="E1899" s="89" t="s">
        <v>336</v>
      </c>
      <c r="F1899" s="89">
        <v>203</v>
      </c>
      <c r="G1899" s="127">
        <v>0.94705882352941173</v>
      </c>
      <c r="H1899" s="127">
        <v>0</v>
      </c>
      <c r="I1899" s="127"/>
      <c r="J1899" s="191">
        <v>4071</v>
      </c>
      <c r="K1899" s="89"/>
      <c r="L1899" s="89"/>
      <c r="M1899" s="89"/>
    </row>
    <row r="1900" spans="1:13" x14ac:dyDescent="0.25">
      <c r="A1900" s="191">
        <v>4073</v>
      </c>
      <c r="B1900" s="89" t="s">
        <v>2237</v>
      </c>
      <c r="C1900" s="89" t="s">
        <v>2235</v>
      </c>
      <c r="D1900" s="89" t="s">
        <v>2029</v>
      </c>
      <c r="E1900" s="89" t="s">
        <v>336</v>
      </c>
      <c r="F1900" s="89">
        <v>5</v>
      </c>
      <c r="G1900" s="127">
        <v>1</v>
      </c>
      <c r="H1900" s="127">
        <v>0</v>
      </c>
      <c r="I1900" s="127"/>
      <c r="J1900" s="191">
        <v>4073</v>
      </c>
      <c r="K1900" s="89"/>
      <c r="L1900" s="89"/>
      <c r="M1900" s="89"/>
    </row>
    <row r="1901" spans="1:13" x14ac:dyDescent="0.25">
      <c r="A1901" s="191">
        <v>4074</v>
      </c>
      <c r="B1901" s="89" t="s">
        <v>2238</v>
      </c>
      <c r="C1901" s="89" t="s">
        <v>2235</v>
      </c>
      <c r="D1901" s="89" t="s">
        <v>2029</v>
      </c>
      <c r="E1901" s="89" t="s">
        <v>336</v>
      </c>
      <c r="F1901" s="89">
        <v>2</v>
      </c>
      <c r="G1901" s="127">
        <v>1</v>
      </c>
      <c r="H1901" s="127">
        <v>0</v>
      </c>
      <c r="I1901" s="127"/>
      <c r="J1901" s="191">
        <v>4074</v>
      </c>
      <c r="K1901" s="89"/>
      <c r="L1901" s="89"/>
      <c r="M1901" s="89"/>
    </row>
    <row r="1902" spans="1:13" x14ac:dyDescent="0.25">
      <c r="A1902" s="191">
        <v>4076</v>
      </c>
      <c r="B1902" s="89" t="s">
        <v>2239</v>
      </c>
      <c r="C1902" s="89" t="s">
        <v>2235</v>
      </c>
      <c r="D1902" s="89" t="s">
        <v>2029</v>
      </c>
      <c r="E1902" s="89" t="s">
        <v>336</v>
      </c>
      <c r="F1902" s="89">
        <v>45</v>
      </c>
      <c r="G1902" s="127">
        <v>0.96153846153846156</v>
      </c>
      <c r="H1902" s="127">
        <v>0</v>
      </c>
      <c r="I1902" s="127"/>
      <c r="J1902" s="191">
        <v>4076</v>
      </c>
      <c r="K1902" s="89"/>
      <c r="L1902" s="89"/>
      <c r="M1902" s="89"/>
    </row>
    <row r="1903" spans="1:13" x14ac:dyDescent="0.25">
      <c r="A1903" s="191">
        <v>4077</v>
      </c>
      <c r="B1903" s="89" t="s">
        <v>2240</v>
      </c>
      <c r="C1903" s="89" t="s">
        <v>2235</v>
      </c>
      <c r="D1903" s="89" t="s">
        <v>2029</v>
      </c>
      <c r="E1903" s="89" t="s">
        <v>336</v>
      </c>
      <c r="F1903" s="89">
        <v>5</v>
      </c>
      <c r="G1903" s="127">
        <v>1</v>
      </c>
      <c r="H1903" s="127">
        <v>0</v>
      </c>
      <c r="I1903" s="127"/>
      <c r="J1903" s="191">
        <v>4077</v>
      </c>
      <c r="K1903" s="89"/>
      <c r="L1903" s="89"/>
      <c r="M1903" s="89"/>
    </row>
    <row r="1904" spans="1:13" x14ac:dyDescent="0.25">
      <c r="A1904" s="191">
        <v>4079</v>
      </c>
      <c r="B1904" s="89" t="s">
        <v>2241</v>
      </c>
      <c r="C1904" s="89" t="s">
        <v>2235</v>
      </c>
      <c r="D1904" s="89" t="s">
        <v>2029</v>
      </c>
      <c r="E1904" s="89" t="s">
        <v>336</v>
      </c>
      <c r="F1904" s="89">
        <v>2</v>
      </c>
      <c r="G1904" s="127">
        <v>1</v>
      </c>
      <c r="H1904" s="127">
        <v>0</v>
      </c>
      <c r="I1904" s="127"/>
      <c r="J1904" s="191">
        <v>4079</v>
      </c>
      <c r="K1904" s="89"/>
      <c r="L1904" s="89"/>
      <c r="M1904" s="89"/>
    </row>
    <row r="1905" spans="1:13" x14ac:dyDescent="0.25">
      <c r="A1905" s="191">
        <v>4084</v>
      </c>
      <c r="B1905" s="89" t="s">
        <v>2242</v>
      </c>
      <c r="C1905" s="89" t="s">
        <v>2243</v>
      </c>
      <c r="D1905" s="89" t="s">
        <v>2029</v>
      </c>
      <c r="E1905" s="89" t="s">
        <v>336</v>
      </c>
      <c r="F1905" s="89">
        <v>120</v>
      </c>
      <c r="G1905" s="127">
        <v>0</v>
      </c>
      <c r="H1905" s="127">
        <v>0.95</v>
      </c>
      <c r="I1905" s="127"/>
      <c r="J1905" s="191">
        <v>4084</v>
      </c>
      <c r="K1905" s="89"/>
      <c r="L1905" s="89"/>
      <c r="M1905" s="89"/>
    </row>
    <row r="1906" spans="1:13" x14ac:dyDescent="0.25">
      <c r="A1906" s="191">
        <v>4085</v>
      </c>
      <c r="B1906" s="89" t="s">
        <v>2244</v>
      </c>
      <c r="C1906" s="89" t="s">
        <v>2243</v>
      </c>
      <c r="D1906" s="89" t="s">
        <v>2029</v>
      </c>
      <c r="E1906" s="89" t="s">
        <v>336</v>
      </c>
      <c r="F1906" s="89">
        <v>12</v>
      </c>
      <c r="G1906" s="127">
        <v>0.84615384615384615</v>
      </c>
      <c r="H1906" s="127">
        <v>0</v>
      </c>
      <c r="I1906" s="127"/>
      <c r="J1906" s="191">
        <v>4085</v>
      </c>
      <c r="K1906" s="89"/>
      <c r="L1906" s="89"/>
      <c r="M1906" s="89"/>
    </row>
    <row r="1907" spans="1:13" x14ac:dyDescent="0.25">
      <c r="A1907" s="191">
        <v>4087</v>
      </c>
      <c r="B1907" s="89" t="s">
        <v>2245</v>
      </c>
      <c r="C1907" s="89" t="s">
        <v>2243</v>
      </c>
      <c r="D1907" s="89" t="s">
        <v>2029</v>
      </c>
      <c r="E1907" s="89" t="s">
        <v>336</v>
      </c>
      <c r="F1907" s="89">
        <v>116</v>
      </c>
      <c r="G1907" s="127">
        <v>0.88541666666666663</v>
      </c>
      <c r="H1907" s="127">
        <v>0</v>
      </c>
      <c r="I1907" s="127"/>
      <c r="J1907" s="191">
        <v>4087</v>
      </c>
      <c r="K1907" s="89"/>
      <c r="L1907" s="89"/>
      <c r="M1907" s="89"/>
    </row>
    <row r="1908" spans="1:13" x14ac:dyDescent="0.25">
      <c r="A1908" s="191">
        <v>4088</v>
      </c>
      <c r="B1908" s="89" t="s">
        <v>2246</v>
      </c>
      <c r="C1908" s="89" t="s">
        <v>2243</v>
      </c>
      <c r="D1908" s="89" t="s">
        <v>2029</v>
      </c>
      <c r="E1908" s="89" t="s">
        <v>336</v>
      </c>
      <c r="F1908" s="89">
        <v>2</v>
      </c>
      <c r="G1908" s="127">
        <v>1</v>
      </c>
      <c r="H1908" s="127">
        <v>0</v>
      </c>
      <c r="I1908" s="127"/>
      <c r="J1908" s="191">
        <v>4088</v>
      </c>
      <c r="K1908" s="89"/>
      <c r="L1908" s="89"/>
      <c r="M1908" s="89"/>
    </row>
    <row r="1909" spans="1:13" x14ac:dyDescent="0.25">
      <c r="A1909" s="191">
        <v>4089</v>
      </c>
      <c r="B1909" s="89" t="s">
        <v>2247</v>
      </c>
      <c r="C1909" s="89" t="s">
        <v>2243</v>
      </c>
      <c r="D1909" s="89" t="s">
        <v>2029</v>
      </c>
      <c r="E1909" s="89" t="s">
        <v>336</v>
      </c>
      <c r="F1909" s="89">
        <v>7</v>
      </c>
      <c r="G1909" s="127">
        <v>1</v>
      </c>
      <c r="H1909" s="127">
        <v>0</v>
      </c>
      <c r="I1909" s="127"/>
      <c r="J1909" s="191">
        <v>4089</v>
      </c>
      <c r="K1909" s="89"/>
      <c r="L1909" s="89"/>
      <c r="M1909" s="89"/>
    </row>
    <row r="1910" spans="1:13" x14ac:dyDescent="0.25">
      <c r="A1910" s="191">
        <v>4090</v>
      </c>
      <c r="B1910" s="89" t="s">
        <v>2248</v>
      </c>
      <c r="C1910" s="89" t="s">
        <v>2243</v>
      </c>
      <c r="D1910" s="89" t="s">
        <v>2029</v>
      </c>
      <c r="E1910" s="89" t="s">
        <v>336</v>
      </c>
      <c r="F1910" s="89">
        <v>12</v>
      </c>
      <c r="G1910" s="127">
        <v>0.81818181818181823</v>
      </c>
      <c r="H1910" s="127">
        <v>0</v>
      </c>
      <c r="I1910" s="127"/>
      <c r="J1910" s="191">
        <v>4090</v>
      </c>
      <c r="K1910" s="89"/>
      <c r="L1910" s="89"/>
      <c r="M1910" s="89"/>
    </row>
    <row r="1911" spans="1:13" x14ac:dyDescent="0.25">
      <c r="A1911" s="191">
        <v>4091</v>
      </c>
      <c r="B1911" s="89" t="s">
        <v>2249</v>
      </c>
      <c r="C1911" s="89" t="s">
        <v>2243</v>
      </c>
      <c r="D1911" s="89" t="s">
        <v>2029</v>
      </c>
      <c r="E1911" s="89" t="s">
        <v>336</v>
      </c>
      <c r="F1911" s="89">
        <v>2</v>
      </c>
      <c r="G1911" s="127">
        <v>1</v>
      </c>
      <c r="H1911" s="127">
        <v>0</v>
      </c>
      <c r="I1911" s="127"/>
      <c r="J1911" s="191">
        <v>4091</v>
      </c>
      <c r="K1911" s="89"/>
      <c r="L1911" s="89"/>
      <c r="M1911" s="89"/>
    </row>
    <row r="1912" spans="1:13" x14ac:dyDescent="0.25">
      <c r="A1912" s="191">
        <v>4093</v>
      </c>
      <c r="B1912" s="89" t="s">
        <v>2250</v>
      </c>
      <c r="C1912" s="89" t="s">
        <v>2243</v>
      </c>
      <c r="D1912" s="89" t="s">
        <v>2029</v>
      </c>
      <c r="E1912" s="89" t="s">
        <v>336</v>
      </c>
      <c r="F1912" s="89">
        <v>3</v>
      </c>
      <c r="G1912" s="127">
        <v>1</v>
      </c>
      <c r="H1912" s="127">
        <v>0</v>
      </c>
      <c r="I1912" s="127"/>
      <c r="J1912" s="191">
        <v>4093</v>
      </c>
      <c r="K1912" s="89"/>
      <c r="L1912" s="89"/>
      <c r="M1912" s="89"/>
    </row>
    <row r="1913" spans="1:13" x14ac:dyDescent="0.25">
      <c r="A1913" s="191">
        <v>4094</v>
      </c>
      <c r="B1913" s="89" t="s">
        <v>2251</v>
      </c>
      <c r="C1913" s="89" t="s">
        <v>2243</v>
      </c>
      <c r="D1913" s="89" t="s">
        <v>2029</v>
      </c>
      <c r="E1913" s="89" t="s">
        <v>336</v>
      </c>
      <c r="F1913" s="89">
        <v>25</v>
      </c>
      <c r="G1913" s="127">
        <v>0.95454545454545459</v>
      </c>
      <c r="H1913" s="127">
        <v>0</v>
      </c>
      <c r="I1913" s="127"/>
      <c r="J1913" s="191">
        <v>4094</v>
      </c>
      <c r="K1913" s="89"/>
      <c r="L1913" s="89"/>
      <c r="M1913" s="89"/>
    </row>
    <row r="1914" spans="1:13" x14ac:dyDescent="0.25">
      <c r="A1914" s="191">
        <v>4095</v>
      </c>
      <c r="B1914" s="89" t="s">
        <v>2252</v>
      </c>
      <c r="C1914" s="89" t="s">
        <v>2243</v>
      </c>
      <c r="D1914" s="89" t="s">
        <v>2029</v>
      </c>
      <c r="E1914" s="89" t="s">
        <v>336</v>
      </c>
      <c r="F1914" s="89">
        <v>5</v>
      </c>
      <c r="G1914" s="127">
        <v>1</v>
      </c>
      <c r="H1914" s="127">
        <v>0</v>
      </c>
      <c r="I1914" s="127"/>
      <c r="J1914" s="191">
        <v>4095</v>
      </c>
      <c r="K1914" s="89"/>
      <c r="L1914" s="89"/>
      <c r="M1914" s="89"/>
    </row>
    <row r="1915" spans="1:13" x14ac:dyDescent="0.25">
      <c r="A1915" s="191">
        <v>4096</v>
      </c>
      <c r="B1915" s="89" t="s">
        <v>2253</v>
      </c>
      <c r="C1915" s="89" t="s">
        <v>2243</v>
      </c>
      <c r="D1915" s="89" t="s">
        <v>2029</v>
      </c>
      <c r="E1915" s="89" t="s">
        <v>336</v>
      </c>
      <c r="F1915" s="89">
        <v>4</v>
      </c>
      <c r="G1915" s="127">
        <v>1</v>
      </c>
      <c r="H1915" s="127">
        <v>0</v>
      </c>
      <c r="I1915" s="127"/>
      <c r="J1915" s="191">
        <v>4096</v>
      </c>
      <c r="K1915" s="89"/>
      <c r="L1915" s="89"/>
      <c r="M1915" s="89"/>
    </row>
    <row r="1916" spans="1:13" x14ac:dyDescent="0.25">
      <c r="A1916" s="191">
        <v>4097</v>
      </c>
      <c r="B1916" s="89" t="s">
        <v>2254</v>
      </c>
      <c r="C1916" s="89" t="s">
        <v>2243</v>
      </c>
      <c r="D1916" s="89" t="s">
        <v>2029</v>
      </c>
      <c r="E1916" s="89" t="s">
        <v>336</v>
      </c>
      <c r="F1916" s="89">
        <v>3</v>
      </c>
      <c r="G1916" s="127">
        <v>1</v>
      </c>
      <c r="H1916" s="127">
        <v>0</v>
      </c>
      <c r="I1916" s="127"/>
      <c r="J1916" s="191">
        <v>4097</v>
      </c>
      <c r="K1916" s="89"/>
      <c r="L1916" s="89"/>
      <c r="M1916" s="89"/>
    </row>
    <row r="1917" spans="1:13" x14ac:dyDescent="0.25">
      <c r="A1917" s="191">
        <v>4100</v>
      </c>
      <c r="B1917" s="89" t="s">
        <v>2255</v>
      </c>
      <c r="C1917" s="89" t="s">
        <v>2243</v>
      </c>
      <c r="D1917" s="89" t="s">
        <v>2029</v>
      </c>
      <c r="E1917" s="89" t="s">
        <v>336</v>
      </c>
      <c r="F1917" s="89">
        <v>3</v>
      </c>
      <c r="G1917" s="127">
        <v>1</v>
      </c>
      <c r="H1917" s="127">
        <v>0</v>
      </c>
      <c r="I1917" s="127"/>
      <c r="J1917" s="191">
        <v>4100</v>
      </c>
      <c r="K1917" s="89"/>
      <c r="L1917" s="89"/>
      <c r="M1917" s="89"/>
    </row>
    <row r="1918" spans="1:13" x14ac:dyDescent="0.25">
      <c r="A1918" s="191">
        <v>4101</v>
      </c>
      <c r="B1918" s="89" t="s">
        <v>2256</v>
      </c>
      <c r="C1918" s="89" t="s">
        <v>2243</v>
      </c>
      <c r="D1918" s="89" t="s">
        <v>2029</v>
      </c>
      <c r="E1918" s="89" t="s">
        <v>336</v>
      </c>
      <c r="F1918" s="89">
        <v>15</v>
      </c>
      <c r="G1918" s="127">
        <v>0.8571428571428571</v>
      </c>
      <c r="H1918" s="127">
        <v>0</v>
      </c>
      <c r="I1918" s="127"/>
      <c r="J1918" s="191">
        <v>4101</v>
      </c>
      <c r="K1918" s="89"/>
      <c r="L1918" s="89"/>
      <c r="M1918" s="89"/>
    </row>
    <row r="1919" spans="1:13" x14ac:dyDescent="0.25">
      <c r="A1919" s="191">
        <v>4102</v>
      </c>
      <c r="B1919" s="89" t="s">
        <v>2257</v>
      </c>
      <c r="C1919" s="89" t="s">
        <v>2258</v>
      </c>
      <c r="D1919" s="89" t="s">
        <v>2029</v>
      </c>
      <c r="E1919" s="89" t="s">
        <v>336</v>
      </c>
      <c r="F1919" s="89">
        <v>602</v>
      </c>
      <c r="G1919" s="127">
        <v>0</v>
      </c>
      <c r="H1919" s="127">
        <v>0.94376098418277676</v>
      </c>
      <c r="I1919" s="127"/>
      <c r="J1919" s="191">
        <v>4102</v>
      </c>
      <c r="K1919" s="89"/>
      <c r="L1919" s="89"/>
      <c r="M1919" s="89"/>
    </row>
    <row r="1920" spans="1:13" x14ac:dyDescent="0.25">
      <c r="A1920" s="191">
        <v>4103</v>
      </c>
      <c r="B1920" s="89" t="s">
        <v>2259</v>
      </c>
      <c r="C1920" s="89" t="s">
        <v>2258</v>
      </c>
      <c r="D1920" s="89" t="s">
        <v>2029</v>
      </c>
      <c r="E1920" s="89" t="s">
        <v>336</v>
      </c>
      <c r="F1920" s="89">
        <v>402</v>
      </c>
      <c r="G1920" s="127">
        <v>0.91460055096418735</v>
      </c>
      <c r="H1920" s="127">
        <v>0</v>
      </c>
      <c r="I1920" s="127"/>
      <c r="J1920" s="191">
        <v>4103</v>
      </c>
      <c r="K1920" s="89"/>
      <c r="L1920" s="89"/>
      <c r="M1920" s="89"/>
    </row>
    <row r="1921" spans="1:13" x14ac:dyDescent="0.25">
      <c r="A1921" s="191">
        <v>4104</v>
      </c>
      <c r="B1921" s="89" t="s">
        <v>2260</v>
      </c>
      <c r="C1921" s="89" t="s">
        <v>2258</v>
      </c>
      <c r="D1921" s="89" t="s">
        <v>2029</v>
      </c>
      <c r="E1921" s="89" t="s">
        <v>336</v>
      </c>
      <c r="F1921" s="89">
        <v>481</v>
      </c>
      <c r="G1921" s="127">
        <v>0.91176470588235292</v>
      </c>
      <c r="H1921" s="127">
        <v>0</v>
      </c>
      <c r="I1921" s="127"/>
      <c r="J1921" s="191">
        <v>4104</v>
      </c>
      <c r="K1921" s="89"/>
      <c r="L1921" s="89"/>
      <c r="M1921" s="89"/>
    </row>
    <row r="1922" spans="1:13" x14ac:dyDescent="0.25">
      <c r="A1922" s="191">
        <v>4106</v>
      </c>
      <c r="B1922" s="89" t="s">
        <v>2261</v>
      </c>
      <c r="C1922" s="89" t="s">
        <v>2258</v>
      </c>
      <c r="D1922" s="89" t="s">
        <v>2029</v>
      </c>
      <c r="E1922" s="89" t="s">
        <v>336</v>
      </c>
      <c r="F1922" s="89">
        <v>19</v>
      </c>
      <c r="G1922" s="127">
        <v>0</v>
      </c>
      <c r="H1922" s="127">
        <v>0</v>
      </c>
      <c r="I1922" s="128">
        <v>0.90233545647558389</v>
      </c>
      <c r="J1922" s="191">
        <v>4106</v>
      </c>
      <c r="K1922" s="89"/>
      <c r="L1922" s="89"/>
      <c r="M1922" s="89"/>
    </row>
    <row r="1923" spans="1:13" x14ac:dyDescent="0.25">
      <c r="A1923" s="191">
        <v>4107</v>
      </c>
      <c r="B1923" s="89" t="s">
        <v>2262</v>
      </c>
      <c r="C1923" s="89" t="s">
        <v>2258</v>
      </c>
      <c r="D1923" s="89" t="s">
        <v>2029</v>
      </c>
      <c r="E1923" s="89" t="s">
        <v>336</v>
      </c>
      <c r="F1923" s="89">
        <v>17</v>
      </c>
      <c r="G1923" s="127">
        <v>0.9</v>
      </c>
      <c r="H1923" s="127">
        <v>0</v>
      </c>
      <c r="I1923" s="127"/>
      <c r="J1923" s="191">
        <v>4107</v>
      </c>
      <c r="K1923" s="89"/>
      <c r="L1923" s="89"/>
      <c r="M1923" s="89"/>
    </row>
    <row r="1924" spans="1:13" x14ac:dyDescent="0.25">
      <c r="A1924" s="191">
        <v>4112</v>
      </c>
      <c r="B1924" s="89" t="s">
        <v>2263</v>
      </c>
      <c r="C1924" s="89" t="s">
        <v>2258</v>
      </c>
      <c r="D1924" s="89" t="s">
        <v>2029</v>
      </c>
      <c r="E1924" s="89" t="s">
        <v>336</v>
      </c>
      <c r="F1924" s="89">
        <v>17</v>
      </c>
      <c r="G1924" s="127">
        <v>1</v>
      </c>
      <c r="H1924" s="127">
        <v>0</v>
      </c>
      <c r="I1924" s="127"/>
      <c r="J1924" s="191">
        <v>4112</v>
      </c>
      <c r="K1924" s="89"/>
      <c r="L1924" s="89"/>
      <c r="M1924" s="89"/>
    </row>
    <row r="1925" spans="1:13" x14ac:dyDescent="0.25">
      <c r="A1925" s="191">
        <v>4124</v>
      </c>
      <c r="B1925" s="89" t="s">
        <v>2264</v>
      </c>
      <c r="C1925" s="89" t="s">
        <v>2265</v>
      </c>
      <c r="D1925" s="89" t="s">
        <v>2029</v>
      </c>
      <c r="E1925" s="89" t="s">
        <v>336</v>
      </c>
      <c r="F1925" s="89">
        <v>242</v>
      </c>
      <c r="G1925" s="127">
        <v>0</v>
      </c>
      <c r="H1925" s="127">
        <v>0.95022624434389136</v>
      </c>
      <c r="I1925" s="127"/>
      <c r="J1925" s="191">
        <v>4124</v>
      </c>
      <c r="K1925" s="89"/>
      <c r="L1925" s="89"/>
      <c r="M1925" s="89"/>
    </row>
    <row r="1926" spans="1:13" x14ac:dyDescent="0.25">
      <c r="A1926" s="191">
        <v>4125</v>
      </c>
      <c r="B1926" s="89" t="s">
        <v>2266</v>
      </c>
      <c r="C1926" s="89" t="s">
        <v>2265</v>
      </c>
      <c r="D1926" s="89" t="s">
        <v>2029</v>
      </c>
      <c r="E1926" s="89" t="s">
        <v>336</v>
      </c>
      <c r="F1926" s="89">
        <v>51</v>
      </c>
      <c r="G1926" s="127">
        <v>1</v>
      </c>
      <c r="H1926" s="127">
        <v>0</v>
      </c>
      <c r="I1926" s="127"/>
      <c r="J1926" s="191">
        <v>4125</v>
      </c>
      <c r="K1926" s="89"/>
      <c r="L1926" s="89"/>
      <c r="M1926" s="89"/>
    </row>
    <row r="1927" spans="1:13" x14ac:dyDescent="0.25">
      <c r="A1927" s="191">
        <v>4128</v>
      </c>
      <c r="B1927" s="89" t="s">
        <v>2267</v>
      </c>
      <c r="C1927" s="89" t="s">
        <v>2265</v>
      </c>
      <c r="D1927" s="89" t="s">
        <v>2029</v>
      </c>
      <c r="E1927" s="89" t="s">
        <v>336</v>
      </c>
      <c r="F1927" s="89">
        <v>9</v>
      </c>
      <c r="G1927" s="127">
        <v>1</v>
      </c>
      <c r="H1927" s="127">
        <v>0</v>
      </c>
      <c r="I1927" s="127"/>
      <c r="J1927" s="191">
        <v>4128</v>
      </c>
      <c r="K1927" s="89"/>
      <c r="L1927" s="89"/>
      <c r="M1927" s="89"/>
    </row>
    <row r="1928" spans="1:13" x14ac:dyDescent="0.25">
      <c r="A1928" s="191">
        <v>4130</v>
      </c>
      <c r="B1928" s="89" t="s">
        <v>1123</v>
      </c>
      <c r="C1928" s="89" t="s">
        <v>2265</v>
      </c>
      <c r="D1928" s="89" t="s">
        <v>2029</v>
      </c>
      <c r="E1928" s="89" t="s">
        <v>336</v>
      </c>
      <c r="F1928" s="89">
        <v>48</v>
      </c>
      <c r="G1928" s="127">
        <v>0.96551724137931039</v>
      </c>
      <c r="H1928" s="127">
        <v>0</v>
      </c>
      <c r="I1928" s="127"/>
      <c r="J1928" s="191">
        <v>4130</v>
      </c>
      <c r="K1928" s="89"/>
      <c r="L1928" s="89"/>
      <c r="M1928" s="89"/>
    </row>
    <row r="1929" spans="1:13" x14ac:dyDescent="0.25">
      <c r="A1929" s="191">
        <v>4131</v>
      </c>
      <c r="B1929" s="89" t="s">
        <v>2268</v>
      </c>
      <c r="C1929" s="89" t="s">
        <v>2265</v>
      </c>
      <c r="D1929" s="89" t="s">
        <v>2029</v>
      </c>
      <c r="E1929" s="89" t="s">
        <v>336</v>
      </c>
      <c r="F1929" s="89">
        <v>20</v>
      </c>
      <c r="G1929" s="127">
        <v>0.92</v>
      </c>
      <c r="H1929" s="127">
        <v>0</v>
      </c>
      <c r="I1929" s="127"/>
      <c r="J1929" s="191">
        <v>4131</v>
      </c>
      <c r="K1929" s="89"/>
      <c r="L1929" s="89"/>
      <c r="M1929" s="89"/>
    </row>
    <row r="1930" spans="1:13" x14ac:dyDescent="0.25">
      <c r="A1930" s="191">
        <v>4133</v>
      </c>
      <c r="B1930" s="89" t="s">
        <v>2269</v>
      </c>
      <c r="C1930" s="89" t="s">
        <v>2265</v>
      </c>
      <c r="D1930" s="89" t="s">
        <v>2029</v>
      </c>
      <c r="E1930" s="89" t="s">
        <v>336</v>
      </c>
      <c r="F1930" s="89">
        <v>10</v>
      </c>
      <c r="G1930" s="127">
        <v>0.88888888888888884</v>
      </c>
      <c r="H1930" s="127">
        <v>0</v>
      </c>
      <c r="I1930" s="127"/>
      <c r="J1930" s="191">
        <v>4133</v>
      </c>
      <c r="K1930" s="89"/>
      <c r="L1930" s="89"/>
      <c r="M1930" s="89"/>
    </row>
    <row r="1931" spans="1:13" x14ac:dyDescent="0.25">
      <c r="A1931" s="191">
        <v>4134</v>
      </c>
      <c r="B1931" s="89" t="s">
        <v>2270</v>
      </c>
      <c r="C1931" s="89" t="s">
        <v>2265</v>
      </c>
      <c r="D1931" s="89" t="s">
        <v>2029</v>
      </c>
      <c r="E1931" s="89" t="s">
        <v>336</v>
      </c>
      <c r="F1931" s="89">
        <v>57</v>
      </c>
      <c r="G1931" s="127">
        <v>0.98275862068965514</v>
      </c>
      <c r="H1931" s="127">
        <v>0</v>
      </c>
      <c r="I1931" s="127"/>
      <c r="J1931" s="191">
        <v>4134</v>
      </c>
      <c r="K1931" s="89"/>
      <c r="L1931" s="89"/>
      <c r="M1931" s="89"/>
    </row>
    <row r="1932" spans="1:13" x14ac:dyDescent="0.25">
      <c r="A1932" s="191">
        <v>4140</v>
      </c>
      <c r="B1932" s="89" t="s">
        <v>2271</v>
      </c>
      <c r="C1932" s="89" t="s">
        <v>2056</v>
      </c>
      <c r="D1932" s="89" t="s">
        <v>2029</v>
      </c>
      <c r="E1932" s="89" t="s">
        <v>336</v>
      </c>
      <c r="F1932" s="129">
        <v>2566</v>
      </c>
      <c r="G1932" s="127">
        <v>0.83153526970954361</v>
      </c>
      <c r="H1932" s="127">
        <v>0</v>
      </c>
      <c r="I1932" s="127"/>
      <c r="J1932" s="191">
        <v>4140</v>
      </c>
      <c r="K1932" s="89"/>
      <c r="L1932" s="89"/>
      <c r="M1932" s="89"/>
    </row>
    <row r="1933" spans="1:13" x14ac:dyDescent="0.25">
      <c r="A1933" s="191">
        <v>4141</v>
      </c>
      <c r="B1933" s="89" t="s">
        <v>2272</v>
      </c>
      <c r="C1933" s="89" t="s">
        <v>2056</v>
      </c>
      <c r="D1933" s="89" t="s">
        <v>2029</v>
      </c>
      <c r="E1933" s="89" t="s">
        <v>336</v>
      </c>
      <c r="F1933" s="89">
        <v>517</v>
      </c>
      <c r="G1933" s="127">
        <v>0.95539033457249067</v>
      </c>
      <c r="H1933" s="127">
        <v>0</v>
      </c>
      <c r="I1933" s="127"/>
      <c r="J1933" s="191">
        <v>4141</v>
      </c>
      <c r="K1933" s="89"/>
      <c r="L1933" s="89"/>
      <c r="M1933" s="89"/>
    </row>
    <row r="1934" spans="1:13" x14ac:dyDescent="0.25">
      <c r="A1934" s="191">
        <v>4142</v>
      </c>
      <c r="B1934" s="89" t="s">
        <v>2273</v>
      </c>
      <c r="C1934" s="89" t="s">
        <v>2066</v>
      </c>
      <c r="D1934" s="89" t="s">
        <v>2029</v>
      </c>
      <c r="E1934" s="89" t="s">
        <v>336</v>
      </c>
      <c r="F1934" s="89">
        <v>26</v>
      </c>
      <c r="G1934" s="127">
        <v>0.95238095238095233</v>
      </c>
      <c r="H1934" s="127">
        <v>0</v>
      </c>
      <c r="I1934" s="127"/>
      <c r="J1934" s="191">
        <v>4142</v>
      </c>
      <c r="K1934" s="89"/>
      <c r="L1934" s="89"/>
      <c r="M1934" s="89"/>
    </row>
    <row r="1935" spans="1:13" x14ac:dyDescent="0.25">
      <c r="A1935" s="191">
        <v>4146</v>
      </c>
      <c r="B1935" s="89" t="s">
        <v>2274</v>
      </c>
      <c r="C1935" s="89" t="s">
        <v>2056</v>
      </c>
      <c r="D1935" s="89" t="s">
        <v>2029</v>
      </c>
      <c r="E1935" s="89" t="s">
        <v>336</v>
      </c>
      <c r="F1935" s="89">
        <v>146</v>
      </c>
      <c r="G1935" s="127">
        <v>0.86868686868686873</v>
      </c>
      <c r="H1935" s="127">
        <v>0</v>
      </c>
      <c r="I1935" s="127"/>
      <c r="J1935" s="191">
        <v>4146</v>
      </c>
      <c r="K1935" s="89"/>
      <c r="L1935" s="89"/>
      <c r="M1935" s="89"/>
    </row>
    <row r="1936" spans="1:13" x14ac:dyDescent="0.25">
      <c r="A1936" s="191">
        <v>4154</v>
      </c>
      <c r="B1936" s="89" t="s">
        <v>2275</v>
      </c>
      <c r="C1936" s="89" t="s">
        <v>2056</v>
      </c>
      <c r="D1936" s="89" t="s">
        <v>2029</v>
      </c>
      <c r="E1936" s="89" t="s">
        <v>336</v>
      </c>
      <c r="F1936" s="89">
        <v>48</v>
      </c>
      <c r="G1936" s="127">
        <v>1</v>
      </c>
      <c r="H1936" s="127">
        <v>0</v>
      </c>
      <c r="I1936" s="127"/>
      <c r="J1936" s="191">
        <v>4154</v>
      </c>
      <c r="K1936" s="89"/>
      <c r="L1936" s="89"/>
      <c r="M1936" s="89"/>
    </row>
    <row r="1937" spans="1:13" x14ac:dyDescent="0.25">
      <c r="A1937" s="191">
        <v>4155</v>
      </c>
      <c r="B1937" s="89" t="s">
        <v>2276</v>
      </c>
      <c r="C1937" s="89" t="s">
        <v>2056</v>
      </c>
      <c r="D1937" s="89" t="s">
        <v>2029</v>
      </c>
      <c r="E1937" s="89" t="s">
        <v>336</v>
      </c>
      <c r="F1937" s="89">
        <v>47</v>
      </c>
      <c r="G1937" s="127">
        <v>0.95348837209302328</v>
      </c>
      <c r="H1937" s="127">
        <v>0</v>
      </c>
      <c r="I1937" s="127"/>
      <c r="J1937" s="191">
        <v>4155</v>
      </c>
      <c r="K1937" s="89"/>
      <c r="L1937" s="89"/>
      <c r="M1937" s="89"/>
    </row>
    <row r="1938" spans="1:13" x14ac:dyDescent="0.25">
      <c r="A1938" s="191">
        <v>4158</v>
      </c>
      <c r="B1938" s="89" t="s">
        <v>2277</v>
      </c>
      <c r="C1938" s="89" t="s">
        <v>2056</v>
      </c>
      <c r="D1938" s="89" t="s">
        <v>2029</v>
      </c>
      <c r="E1938" s="89" t="s">
        <v>336</v>
      </c>
      <c r="F1938" s="89">
        <v>115</v>
      </c>
      <c r="G1938" s="127">
        <v>0.91044776119402981</v>
      </c>
      <c r="H1938" s="127">
        <v>0</v>
      </c>
      <c r="I1938" s="127"/>
      <c r="J1938" s="191">
        <v>4158</v>
      </c>
      <c r="K1938" s="89"/>
      <c r="L1938" s="89"/>
      <c r="M1938" s="89"/>
    </row>
    <row r="1939" spans="1:13" x14ac:dyDescent="0.25">
      <c r="A1939" s="191">
        <v>4162</v>
      </c>
      <c r="B1939" s="89" t="s">
        <v>2278</v>
      </c>
      <c r="C1939" s="89" t="s">
        <v>2279</v>
      </c>
      <c r="D1939" s="89" t="s">
        <v>2211</v>
      </c>
      <c r="E1939" s="89" t="s">
        <v>336</v>
      </c>
      <c r="F1939" s="129">
        <v>1410</v>
      </c>
      <c r="G1939" s="127">
        <v>0</v>
      </c>
      <c r="H1939" s="127">
        <v>0.92877906976744184</v>
      </c>
      <c r="I1939" s="127"/>
      <c r="J1939" s="191">
        <v>4162</v>
      </c>
      <c r="K1939" s="89"/>
      <c r="L1939" s="89"/>
      <c r="M1939" s="89"/>
    </row>
    <row r="1940" spans="1:13" x14ac:dyDescent="0.25">
      <c r="A1940" s="191">
        <v>4163</v>
      </c>
      <c r="B1940" s="89" t="s">
        <v>2280</v>
      </c>
      <c r="C1940" s="89" t="s">
        <v>2279</v>
      </c>
      <c r="D1940" s="89" t="s">
        <v>2211</v>
      </c>
      <c r="E1940" s="89" t="s">
        <v>336</v>
      </c>
      <c r="F1940" s="129">
        <v>1564</v>
      </c>
      <c r="G1940" s="127">
        <v>0.81589958158995812</v>
      </c>
      <c r="H1940" s="127">
        <v>0</v>
      </c>
      <c r="I1940" s="127"/>
      <c r="J1940" s="191">
        <v>4163</v>
      </c>
      <c r="K1940" s="89"/>
      <c r="L1940" s="89"/>
      <c r="M1940" s="89"/>
    </row>
    <row r="1941" spans="1:13" x14ac:dyDescent="0.25">
      <c r="A1941" s="191">
        <v>4164</v>
      </c>
      <c r="B1941" s="89" t="s">
        <v>2281</v>
      </c>
      <c r="C1941" s="89" t="s">
        <v>2279</v>
      </c>
      <c r="D1941" s="89" t="s">
        <v>2211</v>
      </c>
      <c r="E1941" s="89" t="s">
        <v>336</v>
      </c>
      <c r="F1941" s="129">
        <v>1078</v>
      </c>
      <c r="G1941" s="127">
        <v>0.89583333333333337</v>
      </c>
      <c r="H1941" s="127">
        <v>0</v>
      </c>
      <c r="I1941" s="127"/>
      <c r="J1941" s="191">
        <v>4164</v>
      </c>
      <c r="K1941" s="89"/>
      <c r="L1941" s="89"/>
      <c r="M1941" s="89"/>
    </row>
    <row r="1942" spans="1:13" x14ac:dyDescent="0.25">
      <c r="A1942" s="191">
        <v>4165</v>
      </c>
      <c r="B1942" s="89" t="s">
        <v>2282</v>
      </c>
      <c r="C1942" s="89" t="s">
        <v>2279</v>
      </c>
      <c r="D1942" s="89" t="s">
        <v>2211</v>
      </c>
      <c r="E1942" s="89" t="s">
        <v>336</v>
      </c>
      <c r="F1942" s="89">
        <v>906</v>
      </c>
      <c r="G1942" s="127">
        <v>0</v>
      </c>
      <c r="H1942" s="127">
        <v>0.96658097686375322</v>
      </c>
      <c r="I1942" s="127"/>
      <c r="J1942" s="191">
        <v>4165</v>
      </c>
      <c r="K1942" s="89"/>
      <c r="L1942" s="89"/>
      <c r="M1942" s="89"/>
    </row>
    <row r="1943" spans="1:13" x14ac:dyDescent="0.25">
      <c r="A1943" s="191">
        <v>4166</v>
      </c>
      <c r="B1943" s="89" t="s">
        <v>2283</v>
      </c>
      <c r="C1943" s="89" t="s">
        <v>2279</v>
      </c>
      <c r="D1943" s="89" t="s">
        <v>2211</v>
      </c>
      <c r="E1943" s="89" t="s">
        <v>336</v>
      </c>
      <c r="F1943" s="89">
        <v>850</v>
      </c>
      <c r="G1943" s="127">
        <v>0</v>
      </c>
      <c r="H1943" s="127">
        <v>0.96153846153846156</v>
      </c>
      <c r="I1943" s="127"/>
      <c r="J1943" s="191">
        <v>4166</v>
      </c>
      <c r="K1943" s="89"/>
      <c r="L1943" s="89"/>
      <c r="M1943" s="89"/>
    </row>
    <row r="1944" spans="1:13" x14ac:dyDescent="0.25">
      <c r="A1944" s="191">
        <v>4168</v>
      </c>
      <c r="B1944" s="89" t="s">
        <v>2284</v>
      </c>
      <c r="C1944" s="89" t="s">
        <v>2279</v>
      </c>
      <c r="D1944" s="89" t="s">
        <v>2211</v>
      </c>
      <c r="E1944" s="89" t="s">
        <v>336</v>
      </c>
      <c r="F1944" s="89">
        <v>168</v>
      </c>
      <c r="G1944" s="127">
        <v>0.89947089947089942</v>
      </c>
      <c r="H1944" s="127">
        <v>0</v>
      </c>
      <c r="I1944" s="127"/>
      <c r="J1944" s="191">
        <v>4168</v>
      </c>
      <c r="K1944" s="89"/>
      <c r="L1944" s="89"/>
      <c r="M1944" s="89"/>
    </row>
    <row r="1945" spans="1:13" x14ac:dyDescent="0.25">
      <c r="A1945" s="191">
        <v>4169</v>
      </c>
      <c r="B1945" s="89" t="s">
        <v>862</v>
      </c>
      <c r="C1945" s="89" t="s">
        <v>2279</v>
      </c>
      <c r="D1945" s="89" t="s">
        <v>2211</v>
      </c>
      <c r="E1945" s="89" t="s">
        <v>336</v>
      </c>
      <c r="F1945" s="89">
        <v>785</v>
      </c>
      <c r="G1945" s="127">
        <v>0.85094850948509482</v>
      </c>
      <c r="H1945" s="127">
        <v>0</v>
      </c>
      <c r="I1945" s="127"/>
      <c r="J1945" s="191">
        <v>4169</v>
      </c>
      <c r="K1945" s="89"/>
      <c r="L1945" s="89"/>
      <c r="M1945" s="89"/>
    </row>
    <row r="1946" spans="1:13" x14ac:dyDescent="0.25">
      <c r="A1946" s="191">
        <v>4171</v>
      </c>
      <c r="B1946" s="89" t="s">
        <v>2285</v>
      </c>
      <c r="C1946" s="89" t="s">
        <v>2279</v>
      </c>
      <c r="D1946" s="89" t="s">
        <v>2211</v>
      </c>
      <c r="E1946" s="89" t="s">
        <v>336</v>
      </c>
      <c r="F1946" s="89">
        <v>283</v>
      </c>
      <c r="G1946" s="127">
        <v>0.94841269841269837</v>
      </c>
      <c r="H1946" s="127">
        <v>0</v>
      </c>
      <c r="I1946" s="127"/>
      <c r="J1946" s="191">
        <v>4171</v>
      </c>
      <c r="K1946" s="89"/>
      <c r="L1946" s="89"/>
      <c r="M1946" s="89"/>
    </row>
    <row r="1947" spans="1:13" x14ac:dyDescent="0.25">
      <c r="A1947" s="191">
        <v>4172</v>
      </c>
      <c r="B1947" s="89" t="s">
        <v>2286</v>
      </c>
      <c r="C1947" s="89" t="s">
        <v>2279</v>
      </c>
      <c r="D1947" s="89" t="s">
        <v>2211</v>
      </c>
      <c r="E1947" s="89" t="s">
        <v>336</v>
      </c>
      <c r="F1947" s="89">
        <v>274</v>
      </c>
      <c r="G1947" s="127">
        <v>0.88</v>
      </c>
      <c r="H1947" s="127">
        <v>0</v>
      </c>
      <c r="I1947" s="127"/>
      <c r="J1947" s="191">
        <v>4172</v>
      </c>
      <c r="K1947" s="89"/>
      <c r="L1947" s="89"/>
      <c r="M1947" s="89"/>
    </row>
    <row r="1948" spans="1:13" x14ac:dyDescent="0.25">
      <c r="A1948" s="191">
        <v>4173</v>
      </c>
      <c r="B1948" s="89" t="s">
        <v>2287</v>
      </c>
      <c r="C1948" s="89" t="s">
        <v>2279</v>
      </c>
      <c r="D1948" s="89" t="s">
        <v>2211</v>
      </c>
      <c r="E1948" s="89" t="s">
        <v>336</v>
      </c>
      <c r="F1948" s="89">
        <v>406</v>
      </c>
      <c r="G1948" s="127">
        <v>0.90026246719160108</v>
      </c>
      <c r="H1948" s="127">
        <v>0</v>
      </c>
      <c r="I1948" s="127"/>
      <c r="J1948" s="191">
        <v>4173</v>
      </c>
      <c r="K1948" s="89"/>
      <c r="L1948" s="89"/>
      <c r="M1948" s="89"/>
    </row>
    <row r="1949" spans="1:13" x14ac:dyDescent="0.25">
      <c r="A1949" s="191">
        <v>4174</v>
      </c>
      <c r="B1949" s="89" t="s">
        <v>2288</v>
      </c>
      <c r="C1949" s="89" t="s">
        <v>2279</v>
      </c>
      <c r="D1949" s="89" t="s">
        <v>2211</v>
      </c>
      <c r="E1949" s="89" t="s">
        <v>336</v>
      </c>
      <c r="F1949" s="89">
        <v>393</v>
      </c>
      <c r="G1949" s="127">
        <v>0.94428969359331472</v>
      </c>
      <c r="H1949" s="127">
        <v>0</v>
      </c>
      <c r="I1949" s="127"/>
      <c r="J1949" s="191">
        <v>4174</v>
      </c>
      <c r="K1949" s="89"/>
      <c r="L1949" s="89"/>
      <c r="M1949" s="89"/>
    </row>
    <row r="1950" spans="1:13" x14ac:dyDescent="0.25">
      <c r="A1950" s="191">
        <v>4175</v>
      </c>
      <c r="B1950" s="89" t="s">
        <v>2289</v>
      </c>
      <c r="C1950" s="89" t="s">
        <v>2279</v>
      </c>
      <c r="D1950" s="89" t="s">
        <v>2211</v>
      </c>
      <c r="E1950" s="89" t="s">
        <v>336</v>
      </c>
      <c r="F1950" s="89">
        <v>458</v>
      </c>
      <c r="G1950" s="127">
        <v>0.88261851015801351</v>
      </c>
      <c r="H1950" s="127">
        <v>0</v>
      </c>
      <c r="I1950" s="127"/>
      <c r="J1950" s="191">
        <v>4175</v>
      </c>
      <c r="K1950" s="89"/>
      <c r="L1950" s="89"/>
      <c r="M1950" s="89"/>
    </row>
    <row r="1951" spans="1:13" x14ac:dyDescent="0.25">
      <c r="A1951" s="191">
        <v>4176</v>
      </c>
      <c r="B1951" s="89" t="s">
        <v>2290</v>
      </c>
      <c r="C1951" s="89" t="s">
        <v>2279</v>
      </c>
      <c r="D1951" s="89" t="s">
        <v>2211</v>
      </c>
      <c r="E1951" s="89" t="s">
        <v>336</v>
      </c>
      <c r="F1951" s="89">
        <v>640</v>
      </c>
      <c r="G1951" s="127">
        <v>0.85756676557863498</v>
      </c>
      <c r="H1951" s="127">
        <v>0</v>
      </c>
      <c r="I1951" s="127"/>
      <c r="J1951" s="191">
        <v>4176</v>
      </c>
      <c r="K1951" s="89"/>
      <c r="L1951" s="89"/>
      <c r="M1951" s="89"/>
    </row>
    <row r="1952" spans="1:13" x14ac:dyDescent="0.25">
      <c r="A1952" s="191">
        <v>4177</v>
      </c>
      <c r="B1952" s="89" t="s">
        <v>2291</v>
      </c>
      <c r="C1952" s="89" t="s">
        <v>2279</v>
      </c>
      <c r="D1952" s="89" t="s">
        <v>2211</v>
      </c>
      <c r="E1952" s="89" t="s">
        <v>336</v>
      </c>
      <c r="F1952" s="89">
        <v>102</v>
      </c>
      <c r="G1952" s="127">
        <v>0.9375</v>
      </c>
      <c r="H1952" s="127">
        <v>0</v>
      </c>
      <c r="I1952" s="127"/>
      <c r="J1952" s="191">
        <v>4177</v>
      </c>
      <c r="K1952" s="89"/>
      <c r="L1952" s="89"/>
      <c r="M1952" s="89"/>
    </row>
    <row r="1953" spans="1:13" x14ac:dyDescent="0.25">
      <c r="A1953" s="191">
        <v>4179</v>
      </c>
      <c r="B1953" s="89" t="s">
        <v>2292</v>
      </c>
      <c r="C1953" s="89" t="s">
        <v>2279</v>
      </c>
      <c r="D1953" s="89" t="s">
        <v>2211</v>
      </c>
      <c r="E1953" s="89" t="s">
        <v>336</v>
      </c>
      <c r="F1953" s="89">
        <v>650</v>
      </c>
      <c r="G1953" s="127">
        <v>0.92013311148086518</v>
      </c>
      <c r="H1953" s="127">
        <v>0</v>
      </c>
      <c r="I1953" s="127"/>
      <c r="J1953" s="191">
        <v>4179</v>
      </c>
      <c r="K1953" s="89"/>
      <c r="L1953" s="89"/>
      <c r="M1953" s="89"/>
    </row>
    <row r="1954" spans="1:13" x14ac:dyDescent="0.25">
      <c r="A1954" s="191">
        <v>4180</v>
      </c>
      <c r="B1954" s="89" t="s">
        <v>1605</v>
      </c>
      <c r="C1954" s="89" t="s">
        <v>2279</v>
      </c>
      <c r="D1954" s="89" t="s">
        <v>2211</v>
      </c>
      <c r="E1954" s="89" t="s">
        <v>336</v>
      </c>
      <c r="F1954" s="89">
        <v>512</v>
      </c>
      <c r="G1954" s="127">
        <v>0.94540942928039706</v>
      </c>
      <c r="H1954" s="127">
        <v>0</v>
      </c>
      <c r="I1954" s="127"/>
      <c r="J1954" s="191">
        <v>4180</v>
      </c>
      <c r="K1954" s="89"/>
      <c r="L1954" s="89"/>
      <c r="M1954" s="89"/>
    </row>
    <row r="1955" spans="1:13" x14ac:dyDescent="0.25">
      <c r="A1955" s="191">
        <v>4181</v>
      </c>
      <c r="B1955" s="89" t="s">
        <v>2293</v>
      </c>
      <c r="C1955" s="89" t="s">
        <v>2279</v>
      </c>
      <c r="D1955" s="89" t="s">
        <v>2211</v>
      </c>
      <c r="E1955" s="89" t="s">
        <v>336</v>
      </c>
      <c r="F1955" s="89">
        <v>249</v>
      </c>
      <c r="G1955" s="127">
        <v>0.79824561403508776</v>
      </c>
      <c r="H1955" s="127">
        <v>0</v>
      </c>
      <c r="I1955" s="127"/>
      <c r="J1955" s="191">
        <v>4181</v>
      </c>
      <c r="K1955" s="89"/>
      <c r="L1955" s="89"/>
      <c r="M1955" s="89"/>
    </row>
    <row r="1956" spans="1:13" x14ac:dyDescent="0.25">
      <c r="A1956" s="191">
        <v>4183</v>
      </c>
      <c r="B1956" s="89" t="s">
        <v>1090</v>
      </c>
      <c r="C1956" s="89" t="s">
        <v>2279</v>
      </c>
      <c r="D1956" s="89" t="s">
        <v>2211</v>
      </c>
      <c r="E1956" s="89" t="s">
        <v>336</v>
      </c>
      <c r="F1956" s="89">
        <v>156</v>
      </c>
      <c r="G1956" s="127">
        <v>0.97887323943661975</v>
      </c>
      <c r="H1956" s="127">
        <v>0</v>
      </c>
      <c r="I1956" s="127"/>
      <c r="J1956" s="191">
        <v>4183</v>
      </c>
      <c r="K1956" s="89"/>
      <c r="L1956" s="89"/>
      <c r="M1956" s="89"/>
    </row>
    <row r="1957" spans="1:13" x14ac:dyDescent="0.25">
      <c r="A1957" s="191">
        <v>4185</v>
      </c>
      <c r="B1957" s="89" t="s">
        <v>2294</v>
      </c>
      <c r="C1957" s="89" t="s">
        <v>2279</v>
      </c>
      <c r="D1957" s="89" t="s">
        <v>2211</v>
      </c>
      <c r="E1957" s="89" t="s">
        <v>336</v>
      </c>
      <c r="F1957" s="89">
        <v>419</v>
      </c>
      <c r="G1957" s="127">
        <v>0.93975903614457834</v>
      </c>
      <c r="H1957" s="127">
        <v>0</v>
      </c>
      <c r="I1957" s="127"/>
      <c r="J1957" s="191">
        <v>4185</v>
      </c>
      <c r="K1957" s="89"/>
      <c r="L1957" s="89"/>
      <c r="M1957" s="89"/>
    </row>
    <row r="1958" spans="1:13" x14ac:dyDescent="0.25">
      <c r="A1958" s="191">
        <v>4186</v>
      </c>
      <c r="B1958" s="89" t="s">
        <v>2295</v>
      </c>
      <c r="C1958" s="89" t="s">
        <v>2279</v>
      </c>
      <c r="D1958" s="89" t="s">
        <v>2211</v>
      </c>
      <c r="E1958" s="89" t="s">
        <v>336</v>
      </c>
      <c r="F1958" s="89">
        <v>268</v>
      </c>
      <c r="G1958" s="127">
        <v>0.90612244897959182</v>
      </c>
      <c r="H1958" s="127">
        <v>0</v>
      </c>
      <c r="I1958" s="127"/>
      <c r="J1958" s="191">
        <v>4186</v>
      </c>
      <c r="K1958" s="89"/>
      <c r="L1958" s="89"/>
      <c r="M1958" s="89"/>
    </row>
    <row r="1959" spans="1:13" x14ac:dyDescent="0.25">
      <c r="A1959" s="191">
        <v>4187</v>
      </c>
      <c r="B1959" s="89" t="s">
        <v>2296</v>
      </c>
      <c r="C1959" s="89" t="s">
        <v>2279</v>
      </c>
      <c r="D1959" s="89" t="s">
        <v>2211</v>
      </c>
      <c r="E1959" s="89" t="s">
        <v>336</v>
      </c>
      <c r="F1959" s="89">
        <v>99</v>
      </c>
      <c r="G1959" s="127">
        <v>0</v>
      </c>
      <c r="H1959" s="127">
        <v>0</v>
      </c>
      <c r="I1959" s="128">
        <v>0.82535606501826653</v>
      </c>
      <c r="J1959" s="191">
        <v>4187</v>
      </c>
      <c r="K1959" s="89"/>
      <c r="L1959" s="89"/>
      <c r="M1959" s="89"/>
    </row>
    <row r="1960" spans="1:13" x14ac:dyDescent="0.25">
      <c r="A1960" s="191">
        <v>4188</v>
      </c>
      <c r="B1960" s="89" t="s">
        <v>1378</v>
      </c>
      <c r="C1960" s="89" t="s">
        <v>2279</v>
      </c>
      <c r="D1960" s="89" t="s">
        <v>2211</v>
      </c>
      <c r="E1960" s="89" t="s">
        <v>336</v>
      </c>
      <c r="F1960" s="89">
        <v>91</v>
      </c>
      <c r="G1960" s="127">
        <v>0.9213483146067416</v>
      </c>
      <c r="H1960" s="127">
        <v>0</v>
      </c>
      <c r="I1960" s="127"/>
      <c r="J1960" s="191">
        <v>4188</v>
      </c>
      <c r="K1960" s="89"/>
      <c r="L1960" s="89"/>
      <c r="M1960" s="89"/>
    </row>
    <row r="1961" spans="1:13" x14ac:dyDescent="0.25">
      <c r="A1961" s="191">
        <v>4189</v>
      </c>
      <c r="B1961" s="89" t="s">
        <v>2297</v>
      </c>
      <c r="C1961" s="89" t="s">
        <v>2279</v>
      </c>
      <c r="D1961" s="89" t="s">
        <v>2211</v>
      </c>
      <c r="E1961" s="89" t="s">
        <v>336</v>
      </c>
      <c r="F1961" s="89">
        <v>229</v>
      </c>
      <c r="G1961" s="127">
        <v>0.95675675675675675</v>
      </c>
      <c r="H1961" s="127">
        <v>0</v>
      </c>
      <c r="I1961" s="127"/>
      <c r="J1961" s="191">
        <v>4189</v>
      </c>
      <c r="K1961" s="89"/>
      <c r="L1961" s="89"/>
      <c r="M1961" s="89"/>
    </row>
    <row r="1962" spans="1:13" x14ac:dyDescent="0.25">
      <c r="A1962" s="191">
        <v>4190</v>
      </c>
      <c r="B1962" s="89" t="s">
        <v>2298</v>
      </c>
      <c r="C1962" s="89" t="s">
        <v>2279</v>
      </c>
      <c r="D1962" s="89" t="s">
        <v>2211</v>
      </c>
      <c r="E1962" s="89" t="s">
        <v>336</v>
      </c>
      <c r="F1962" s="89">
        <v>573</v>
      </c>
      <c r="G1962" s="127">
        <v>0.91428571428571426</v>
      </c>
      <c r="H1962" s="127">
        <v>0</v>
      </c>
      <c r="I1962" s="127"/>
      <c r="J1962" s="191">
        <v>4190</v>
      </c>
      <c r="K1962" s="89"/>
      <c r="L1962" s="89"/>
      <c r="M1962" s="89"/>
    </row>
    <row r="1963" spans="1:13" x14ac:dyDescent="0.25">
      <c r="A1963" s="191">
        <v>4191</v>
      </c>
      <c r="B1963" s="89" t="s">
        <v>2299</v>
      </c>
      <c r="C1963" s="89" t="s">
        <v>2279</v>
      </c>
      <c r="D1963" s="89" t="s">
        <v>2211</v>
      </c>
      <c r="E1963" s="89" t="s">
        <v>336</v>
      </c>
      <c r="F1963" s="89">
        <v>214</v>
      </c>
      <c r="G1963" s="127">
        <v>0.96710526315789469</v>
      </c>
      <c r="H1963" s="127">
        <v>0</v>
      </c>
      <c r="I1963" s="127"/>
      <c r="J1963" s="191">
        <v>4191</v>
      </c>
      <c r="K1963" s="89"/>
      <c r="L1963" s="89"/>
      <c r="M1963" s="89"/>
    </row>
    <row r="1964" spans="1:13" x14ac:dyDescent="0.25">
      <c r="A1964" s="191">
        <v>4193</v>
      </c>
      <c r="B1964" s="89" t="s">
        <v>2300</v>
      </c>
      <c r="C1964" s="89" t="s">
        <v>2279</v>
      </c>
      <c r="D1964" s="89" t="s">
        <v>2211</v>
      </c>
      <c r="E1964" s="89" t="s">
        <v>336</v>
      </c>
      <c r="F1964" s="89">
        <v>33</v>
      </c>
      <c r="G1964" s="127">
        <v>1</v>
      </c>
      <c r="H1964" s="127">
        <v>0</v>
      </c>
      <c r="I1964" s="127"/>
      <c r="J1964" s="191">
        <v>4193</v>
      </c>
      <c r="K1964" s="89"/>
      <c r="L1964" s="89"/>
      <c r="M1964" s="89"/>
    </row>
    <row r="1965" spans="1:13" x14ac:dyDescent="0.25">
      <c r="A1965" s="191">
        <v>4194</v>
      </c>
      <c r="B1965" s="89" t="s">
        <v>2301</v>
      </c>
      <c r="C1965" s="89" t="s">
        <v>2279</v>
      </c>
      <c r="D1965" s="89" t="s">
        <v>2211</v>
      </c>
      <c r="E1965" s="89" t="s">
        <v>336</v>
      </c>
      <c r="F1965" s="89">
        <v>108</v>
      </c>
      <c r="G1965" s="127">
        <v>0.95774647887323938</v>
      </c>
      <c r="H1965" s="127">
        <v>0</v>
      </c>
      <c r="I1965" s="127"/>
      <c r="J1965" s="191">
        <v>4194</v>
      </c>
      <c r="K1965" s="89"/>
      <c r="L1965" s="89"/>
      <c r="M1965" s="89"/>
    </row>
    <row r="1966" spans="1:13" x14ac:dyDescent="0.25">
      <c r="A1966" s="191">
        <v>4195</v>
      </c>
      <c r="B1966" s="89" t="s">
        <v>2302</v>
      </c>
      <c r="C1966" s="89" t="s">
        <v>2279</v>
      </c>
      <c r="D1966" s="89" t="s">
        <v>2211</v>
      </c>
      <c r="E1966" s="89" t="s">
        <v>336</v>
      </c>
      <c r="F1966" s="89">
        <v>364</v>
      </c>
      <c r="G1966" s="127">
        <v>0.96987951807228912</v>
      </c>
      <c r="H1966" s="127">
        <v>0</v>
      </c>
      <c r="I1966" s="127"/>
      <c r="J1966" s="191">
        <v>4195</v>
      </c>
      <c r="K1966" s="89"/>
      <c r="L1966" s="89"/>
      <c r="M1966" s="89"/>
    </row>
    <row r="1967" spans="1:13" x14ac:dyDescent="0.25">
      <c r="A1967" s="191">
        <v>4197</v>
      </c>
      <c r="B1967" s="89" t="s">
        <v>2303</v>
      </c>
      <c r="C1967" s="89" t="s">
        <v>2279</v>
      </c>
      <c r="D1967" s="89" t="s">
        <v>2211</v>
      </c>
      <c r="E1967" s="89" t="s">
        <v>336</v>
      </c>
      <c r="F1967" s="89">
        <v>165</v>
      </c>
      <c r="G1967" s="127">
        <v>0.98571428571428577</v>
      </c>
      <c r="H1967" s="127">
        <v>0</v>
      </c>
      <c r="I1967" s="127"/>
      <c r="J1967" s="191">
        <v>4197</v>
      </c>
      <c r="K1967" s="89"/>
      <c r="L1967" s="89"/>
      <c r="M1967" s="89"/>
    </row>
    <row r="1968" spans="1:13" x14ac:dyDescent="0.25">
      <c r="A1968" s="191">
        <v>4199</v>
      </c>
      <c r="B1968" s="89" t="s">
        <v>2304</v>
      </c>
      <c r="C1968" s="89" t="s">
        <v>2279</v>
      </c>
      <c r="D1968" s="89" t="s">
        <v>2211</v>
      </c>
      <c r="E1968" s="89" t="s">
        <v>336</v>
      </c>
      <c r="F1968" s="89">
        <v>156</v>
      </c>
      <c r="G1968" s="127">
        <v>0.88524590163934425</v>
      </c>
      <c r="H1968" s="127">
        <v>0</v>
      </c>
      <c r="I1968" s="127"/>
      <c r="J1968" s="191">
        <v>4199</v>
      </c>
      <c r="K1968" s="89"/>
      <c r="L1968" s="89"/>
      <c r="M1968" s="89"/>
    </row>
    <row r="1969" spans="1:13" x14ac:dyDescent="0.25">
      <c r="A1969" s="191">
        <v>4200</v>
      </c>
      <c r="B1969" s="89" t="s">
        <v>2305</v>
      </c>
      <c r="C1969" s="89" t="s">
        <v>2279</v>
      </c>
      <c r="D1969" s="89" t="s">
        <v>2211</v>
      </c>
      <c r="E1969" s="89" t="s">
        <v>336</v>
      </c>
      <c r="F1969" s="89">
        <v>255</v>
      </c>
      <c r="G1969" s="127">
        <v>0.9285714285714286</v>
      </c>
      <c r="H1969" s="127">
        <v>0</v>
      </c>
      <c r="I1969" s="127"/>
      <c r="J1969" s="191">
        <v>4200</v>
      </c>
      <c r="K1969" s="89"/>
      <c r="L1969" s="89"/>
      <c r="M1969" s="89"/>
    </row>
    <row r="1970" spans="1:13" x14ac:dyDescent="0.25">
      <c r="A1970" s="191">
        <v>4201</v>
      </c>
      <c r="B1970" s="89" t="s">
        <v>2306</v>
      </c>
      <c r="C1970" s="89" t="s">
        <v>2279</v>
      </c>
      <c r="D1970" s="89" t="s">
        <v>2211</v>
      </c>
      <c r="E1970" s="89" t="s">
        <v>336</v>
      </c>
      <c r="F1970" s="89">
        <v>225</v>
      </c>
      <c r="G1970" s="127">
        <v>0.91907514450867056</v>
      </c>
      <c r="H1970" s="127">
        <v>0</v>
      </c>
      <c r="I1970" s="127"/>
      <c r="J1970" s="191">
        <v>4201</v>
      </c>
      <c r="K1970" s="89"/>
      <c r="L1970" s="89"/>
      <c r="M1970" s="89"/>
    </row>
    <row r="1971" spans="1:13" x14ac:dyDescent="0.25">
      <c r="A1971" s="191">
        <v>4202</v>
      </c>
      <c r="B1971" s="89" t="s">
        <v>2307</v>
      </c>
      <c r="C1971" s="89" t="s">
        <v>2279</v>
      </c>
      <c r="D1971" s="89" t="s">
        <v>2211</v>
      </c>
      <c r="E1971" s="89" t="s">
        <v>336</v>
      </c>
      <c r="F1971" s="89">
        <v>17</v>
      </c>
      <c r="G1971" s="127">
        <v>1</v>
      </c>
      <c r="H1971" s="127">
        <v>0</v>
      </c>
      <c r="I1971" s="127"/>
      <c r="J1971" s="191">
        <v>4202</v>
      </c>
      <c r="K1971" s="89"/>
      <c r="L1971" s="89"/>
      <c r="M1971" s="89"/>
    </row>
    <row r="1972" spans="1:13" x14ac:dyDescent="0.25">
      <c r="A1972" s="191">
        <v>4204</v>
      </c>
      <c r="B1972" s="89" t="s">
        <v>2308</v>
      </c>
      <c r="C1972" s="89" t="s">
        <v>2279</v>
      </c>
      <c r="D1972" s="89" t="s">
        <v>2211</v>
      </c>
      <c r="E1972" s="89" t="s">
        <v>336</v>
      </c>
      <c r="F1972" s="89">
        <v>200</v>
      </c>
      <c r="G1972" s="127">
        <v>0.9375</v>
      </c>
      <c r="H1972" s="127">
        <v>0</v>
      </c>
      <c r="I1972" s="127"/>
      <c r="J1972" s="191">
        <v>4204</v>
      </c>
      <c r="K1972" s="89"/>
      <c r="L1972" s="89"/>
      <c r="M1972" s="89"/>
    </row>
    <row r="1973" spans="1:13" x14ac:dyDescent="0.25">
      <c r="A1973" s="191">
        <v>4205</v>
      </c>
      <c r="B1973" s="89" t="s">
        <v>1056</v>
      </c>
      <c r="C1973" s="89" t="s">
        <v>2279</v>
      </c>
      <c r="D1973" s="89" t="s">
        <v>2211</v>
      </c>
      <c r="E1973" s="89" t="s">
        <v>336</v>
      </c>
      <c r="F1973" s="89">
        <v>382</v>
      </c>
      <c r="G1973" s="127">
        <v>0.94152046783625731</v>
      </c>
      <c r="H1973" s="127">
        <v>0</v>
      </c>
      <c r="I1973" s="127"/>
      <c r="J1973" s="191">
        <v>4205</v>
      </c>
      <c r="K1973" s="89"/>
      <c r="L1973" s="89"/>
      <c r="M1973" s="89"/>
    </row>
    <row r="1974" spans="1:13" x14ac:dyDescent="0.25">
      <c r="A1974" s="191">
        <v>4207</v>
      </c>
      <c r="B1974" s="89" t="s">
        <v>2309</v>
      </c>
      <c r="C1974" s="89" t="s">
        <v>2279</v>
      </c>
      <c r="D1974" s="89" t="s">
        <v>2211</v>
      </c>
      <c r="E1974" s="89" t="s">
        <v>336</v>
      </c>
      <c r="F1974" s="89">
        <v>169</v>
      </c>
      <c r="G1974" s="127">
        <v>0.96103896103896103</v>
      </c>
      <c r="H1974" s="127">
        <v>0</v>
      </c>
      <c r="I1974" s="127"/>
      <c r="J1974" s="191">
        <v>4207</v>
      </c>
      <c r="K1974" s="89"/>
      <c r="L1974" s="89"/>
      <c r="M1974" s="89"/>
    </row>
    <row r="1975" spans="1:13" x14ac:dyDescent="0.25">
      <c r="A1975" s="191">
        <v>4210</v>
      </c>
      <c r="B1975" s="89" t="s">
        <v>2310</v>
      </c>
      <c r="C1975" s="89" t="s">
        <v>2279</v>
      </c>
      <c r="D1975" s="89" t="s">
        <v>2211</v>
      </c>
      <c r="E1975" s="89" t="s">
        <v>336</v>
      </c>
      <c r="F1975" s="89">
        <v>62</v>
      </c>
      <c r="G1975" s="127">
        <v>0.98333333333333328</v>
      </c>
      <c r="H1975" s="127">
        <v>0</v>
      </c>
      <c r="I1975" s="127"/>
      <c r="J1975" s="191">
        <v>4210</v>
      </c>
      <c r="K1975" s="89"/>
      <c r="L1975" s="89"/>
      <c r="M1975" s="89"/>
    </row>
    <row r="1976" spans="1:13" x14ac:dyDescent="0.25">
      <c r="A1976" s="191">
        <v>4212</v>
      </c>
      <c r="B1976" s="89" t="s">
        <v>2311</v>
      </c>
      <c r="C1976" s="89" t="s">
        <v>2279</v>
      </c>
      <c r="D1976" s="89" t="s">
        <v>2211</v>
      </c>
      <c r="E1976" s="89" t="s">
        <v>336</v>
      </c>
      <c r="F1976" s="89">
        <v>94</v>
      </c>
      <c r="G1976" s="127">
        <v>0.95890410958904104</v>
      </c>
      <c r="H1976" s="127">
        <v>0</v>
      </c>
      <c r="I1976" s="127"/>
      <c r="J1976" s="191">
        <v>4212</v>
      </c>
      <c r="K1976" s="89"/>
      <c r="L1976" s="89"/>
      <c r="M1976" s="89"/>
    </row>
    <row r="1977" spans="1:13" x14ac:dyDescent="0.25">
      <c r="A1977" s="191">
        <v>4216</v>
      </c>
      <c r="B1977" s="89" t="s">
        <v>2312</v>
      </c>
      <c r="C1977" s="89" t="s">
        <v>2279</v>
      </c>
      <c r="D1977" s="89" t="s">
        <v>2211</v>
      </c>
      <c r="E1977" s="89" t="s">
        <v>336</v>
      </c>
      <c r="F1977" s="89">
        <v>8</v>
      </c>
      <c r="G1977" s="127">
        <v>1</v>
      </c>
      <c r="H1977" s="127">
        <v>0</v>
      </c>
      <c r="I1977" s="127"/>
      <c r="J1977" s="191">
        <v>4216</v>
      </c>
      <c r="K1977" s="89"/>
      <c r="L1977" s="89"/>
      <c r="M1977" s="89"/>
    </row>
    <row r="1978" spans="1:13" x14ac:dyDescent="0.25">
      <c r="A1978" s="191">
        <v>4221</v>
      </c>
      <c r="B1978" s="89" t="s">
        <v>2313</v>
      </c>
      <c r="C1978" s="89" t="s">
        <v>2279</v>
      </c>
      <c r="D1978" s="89" t="s">
        <v>2211</v>
      </c>
      <c r="E1978" s="89" t="s">
        <v>336</v>
      </c>
      <c r="F1978" s="89">
        <v>98</v>
      </c>
      <c r="G1978" s="127">
        <v>0.9726027397260274</v>
      </c>
      <c r="H1978" s="127">
        <v>0</v>
      </c>
      <c r="I1978" s="127"/>
      <c r="J1978" s="191">
        <v>4221</v>
      </c>
      <c r="K1978" s="89"/>
      <c r="L1978" s="89"/>
      <c r="M1978" s="89"/>
    </row>
    <row r="1979" spans="1:13" x14ac:dyDescent="0.25">
      <c r="A1979" s="191">
        <v>4228</v>
      </c>
      <c r="B1979" s="89" t="s">
        <v>2314</v>
      </c>
      <c r="C1979" s="89" t="s">
        <v>2279</v>
      </c>
      <c r="D1979" s="89" t="s">
        <v>2211</v>
      </c>
      <c r="E1979" s="89" t="s">
        <v>336</v>
      </c>
      <c r="F1979" s="89">
        <v>15</v>
      </c>
      <c r="G1979" s="127">
        <v>1</v>
      </c>
      <c r="H1979" s="127">
        <v>0</v>
      </c>
      <c r="I1979" s="127"/>
      <c r="J1979" s="191">
        <v>4228</v>
      </c>
      <c r="K1979" s="89"/>
      <c r="L1979" s="89"/>
      <c r="M1979" s="89"/>
    </row>
    <row r="1980" spans="1:13" x14ac:dyDescent="0.25">
      <c r="A1980" s="191">
        <v>4231</v>
      </c>
      <c r="B1980" s="89" t="s">
        <v>2315</v>
      </c>
      <c r="C1980" s="89" t="s">
        <v>2279</v>
      </c>
      <c r="D1980" s="89" t="s">
        <v>2211</v>
      </c>
      <c r="E1980" s="89" t="s">
        <v>336</v>
      </c>
      <c r="F1980" s="89">
        <v>135</v>
      </c>
      <c r="G1980" s="127">
        <v>0.95652173913043481</v>
      </c>
      <c r="H1980" s="127">
        <v>0</v>
      </c>
      <c r="I1980" s="127"/>
      <c r="J1980" s="191">
        <v>4231</v>
      </c>
      <c r="K1980" s="89"/>
      <c r="L1980" s="89"/>
      <c r="M1980" s="89"/>
    </row>
    <row r="1981" spans="1:13" x14ac:dyDescent="0.25">
      <c r="A1981" s="191">
        <v>4235</v>
      </c>
      <c r="B1981" s="89" t="s">
        <v>2316</v>
      </c>
      <c r="C1981" s="89" t="s">
        <v>2279</v>
      </c>
      <c r="D1981" s="89" t="s">
        <v>2211</v>
      </c>
      <c r="E1981" s="89" t="s">
        <v>336</v>
      </c>
      <c r="F1981" s="89">
        <v>243</v>
      </c>
      <c r="G1981" s="127">
        <v>0.96296296296296291</v>
      </c>
      <c r="H1981" s="127">
        <v>0</v>
      </c>
      <c r="I1981" s="127"/>
      <c r="J1981" s="191">
        <v>4235</v>
      </c>
      <c r="K1981" s="89"/>
      <c r="L1981" s="89"/>
      <c r="M1981" s="89"/>
    </row>
    <row r="1982" spans="1:13" x14ac:dyDescent="0.25">
      <c r="A1982" s="191">
        <v>4241</v>
      </c>
      <c r="B1982" s="89" t="s">
        <v>2317</v>
      </c>
      <c r="C1982" s="89" t="s">
        <v>2279</v>
      </c>
      <c r="D1982" s="89" t="s">
        <v>2211</v>
      </c>
      <c r="E1982" s="89" t="s">
        <v>336</v>
      </c>
      <c r="F1982" s="89">
        <v>48</v>
      </c>
      <c r="G1982" s="127">
        <v>1</v>
      </c>
      <c r="H1982" s="127">
        <v>0</v>
      </c>
      <c r="I1982" s="127"/>
      <c r="J1982" s="191">
        <v>4241</v>
      </c>
      <c r="K1982" s="89"/>
      <c r="L1982" s="89"/>
      <c r="M1982" s="89"/>
    </row>
    <row r="1983" spans="1:13" x14ac:dyDescent="0.25">
      <c r="A1983" s="191">
        <v>4254</v>
      </c>
      <c r="B1983" s="89" t="s">
        <v>2318</v>
      </c>
      <c r="C1983" s="89" t="s">
        <v>2319</v>
      </c>
      <c r="D1983" s="89" t="s">
        <v>2211</v>
      </c>
      <c r="E1983" s="89" t="s">
        <v>336</v>
      </c>
      <c r="F1983" s="89">
        <v>142</v>
      </c>
      <c r="G1983" s="127">
        <v>0.94117647058823528</v>
      </c>
      <c r="H1983" s="127">
        <v>0</v>
      </c>
      <c r="I1983" s="127"/>
      <c r="J1983" s="191">
        <v>4254</v>
      </c>
      <c r="K1983" s="89"/>
      <c r="L1983" s="89"/>
      <c r="M1983" s="89"/>
    </row>
    <row r="1984" spans="1:13" x14ac:dyDescent="0.25">
      <c r="A1984" s="191">
        <v>4255</v>
      </c>
      <c r="B1984" s="89" t="s">
        <v>2320</v>
      </c>
      <c r="C1984" s="89" t="s">
        <v>2279</v>
      </c>
      <c r="D1984" s="89" t="s">
        <v>2211</v>
      </c>
      <c r="E1984" s="89" t="s">
        <v>336</v>
      </c>
      <c r="F1984" s="89">
        <v>229</v>
      </c>
      <c r="G1984" s="127">
        <v>0.9821428571428571</v>
      </c>
      <c r="H1984" s="127">
        <v>0</v>
      </c>
      <c r="I1984" s="127"/>
      <c r="J1984" s="191">
        <v>4255</v>
      </c>
      <c r="K1984" s="89"/>
      <c r="L1984" s="89"/>
      <c r="M1984" s="89"/>
    </row>
    <row r="1985" spans="1:13" x14ac:dyDescent="0.25">
      <c r="A1985" s="191">
        <v>4287</v>
      </c>
      <c r="B1985" s="89" t="s">
        <v>2321</v>
      </c>
      <c r="C1985" s="89" t="s">
        <v>2279</v>
      </c>
      <c r="D1985" s="89" t="s">
        <v>2211</v>
      </c>
      <c r="E1985" s="89" t="s">
        <v>630</v>
      </c>
      <c r="F1985" s="89">
        <v>590</v>
      </c>
      <c r="G1985" s="127">
        <v>0</v>
      </c>
      <c r="H1985" s="127">
        <v>0.94711538461538458</v>
      </c>
      <c r="I1985" s="127"/>
      <c r="J1985" s="191">
        <v>4287</v>
      </c>
      <c r="K1985" s="89"/>
      <c r="L1985" s="89"/>
      <c r="M1985" s="89"/>
    </row>
    <row r="1986" spans="1:13" x14ac:dyDescent="0.25">
      <c r="A1986" s="191">
        <v>4288</v>
      </c>
      <c r="B1986" s="89" t="s">
        <v>2322</v>
      </c>
      <c r="C1986" s="89" t="s">
        <v>2210</v>
      </c>
      <c r="D1986" s="89" t="s">
        <v>2211</v>
      </c>
      <c r="E1986" s="89" t="s">
        <v>336</v>
      </c>
      <c r="F1986" s="89">
        <v>597</v>
      </c>
      <c r="G1986" s="127">
        <v>0</v>
      </c>
      <c r="H1986" s="127">
        <v>0.94339622641509435</v>
      </c>
      <c r="I1986" s="127"/>
      <c r="J1986" s="191">
        <v>4288</v>
      </c>
      <c r="K1986" s="89"/>
      <c r="L1986" s="89"/>
      <c r="M1986" s="89"/>
    </row>
    <row r="1987" spans="1:13" x14ac:dyDescent="0.25">
      <c r="A1987" s="191">
        <v>4289</v>
      </c>
      <c r="B1987" s="89" t="s">
        <v>2323</v>
      </c>
      <c r="C1987" s="89" t="s">
        <v>2210</v>
      </c>
      <c r="D1987" s="89" t="s">
        <v>2211</v>
      </c>
      <c r="E1987" s="89" t="s">
        <v>336</v>
      </c>
      <c r="F1987" s="89">
        <v>580</v>
      </c>
      <c r="G1987" s="127">
        <v>0</v>
      </c>
      <c r="H1987" s="127">
        <v>0.9135802469135802</v>
      </c>
      <c r="I1987" s="127"/>
      <c r="J1987" s="191">
        <v>4289</v>
      </c>
      <c r="K1987" s="89"/>
      <c r="L1987" s="89"/>
      <c r="M1987" s="89"/>
    </row>
    <row r="1988" spans="1:13" x14ac:dyDescent="0.25">
      <c r="A1988" s="191">
        <v>4290</v>
      </c>
      <c r="B1988" s="89" t="s">
        <v>2324</v>
      </c>
      <c r="C1988" s="89" t="s">
        <v>2210</v>
      </c>
      <c r="D1988" s="89" t="s">
        <v>2211</v>
      </c>
      <c r="E1988" s="89" t="s">
        <v>336</v>
      </c>
      <c r="F1988" s="89">
        <v>161</v>
      </c>
      <c r="G1988" s="127">
        <v>0.92436974789915971</v>
      </c>
      <c r="H1988" s="127">
        <v>0</v>
      </c>
      <c r="I1988" s="127"/>
      <c r="J1988" s="191">
        <v>4290</v>
      </c>
      <c r="K1988" s="89"/>
      <c r="L1988" s="89"/>
      <c r="M1988" s="89"/>
    </row>
    <row r="1989" spans="1:13" x14ac:dyDescent="0.25">
      <c r="A1989" s="191">
        <v>4292</v>
      </c>
      <c r="B1989" s="89" t="s">
        <v>2325</v>
      </c>
      <c r="C1989" s="89" t="s">
        <v>2210</v>
      </c>
      <c r="D1989" s="89" t="s">
        <v>2211</v>
      </c>
      <c r="E1989" s="89" t="s">
        <v>336</v>
      </c>
      <c r="F1989" s="89">
        <v>386</v>
      </c>
      <c r="G1989" s="127">
        <v>0.91935483870967738</v>
      </c>
      <c r="H1989" s="127">
        <v>0</v>
      </c>
      <c r="I1989" s="127"/>
      <c r="J1989" s="191">
        <v>4292</v>
      </c>
      <c r="K1989" s="89"/>
      <c r="L1989" s="89"/>
      <c r="M1989" s="89"/>
    </row>
    <row r="1990" spans="1:13" x14ac:dyDescent="0.25">
      <c r="A1990" s="191">
        <v>4295</v>
      </c>
      <c r="B1990" s="89" t="s">
        <v>2326</v>
      </c>
      <c r="C1990" s="89" t="s">
        <v>2210</v>
      </c>
      <c r="D1990" s="89" t="s">
        <v>2211</v>
      </c>
      <c r="E1990" s="89" t="s">
        <v>336</v>
      </c>
      <c r="F1990" s="89">
        <v>16</v>
      </c>
      <c r="G1990" s="127">
        <v>1</v>
      </c>
      <c r="H1990" s="127">
        <v>0</v>
      </c>
      <c r="I1990" s="127"/>
      <c r="J1990" s="191">
        <v>4295</v>
      </c>
      <c r="K1990" s="89"/>
      <c r="L1990" s="89"/>
      <c r="M1990" s="89"/>
    </row>
    <row r="1991" spans="1:13" x14ac:dyDescent="0.25">
      <c r="A1991" s="191">
        <v>4297</v>
      </c>
      <c r="B1991" s="89" t="s">
        <v>2327</v>
      </c>
      <c r="C1991" s="89" t="s">
        <v>2210</v>
      </c>
      <c r="D1991" s="89" t="s">
        <v>2211</v>
      </c>
      <c r="E1991" s="89" t="s">
        <v>336</v>
      </c>
      <c r="F1991" s="89">
        <v>10</v>
      </c>
      <c r="G1991" s="127">
        <v>1</v>
      </c>
      <c r="H1991" s="127">
        <v>0</v>
      </c>
      <c r="I1991" s="127"/>
      <c r="J1991" s="191">
        <v>4297</v>
      </c>
      <c r="K1991" s="89"/>
      <c r="L1991" s="89"/>
      <c r="M1991" s="89"/>
    </row>
    <row r="1992" spans="1:13" x14ac:dyDescent="0.25">
      <c r="A1992" s="191">
        <v>4299</v>
      </c>
      <c r="B1992" s="89" t="s">
        <v>2328</v>
      </c>
      <c r="C1992" s="89" t="s">
        <v>2210</v>
      </c>
      <c r="D1992" s="89" t="s">
        <v>2211</v>
      </c>
      <c r="E1992" s="89" t="s">
        <v>336</v>
      </c>
      <c r="F1992" s="89">
        <v>18</v>
      </c>
      <c r="G1992" s="127">
        <v>0.81818181818181823</v>
      </c>
      <c r="H1992" s="127">
        <v>0</v>
      </c>
      <c r="I1992" s="127"/>
      <c r="J1992" s="191">
        <v>4299</v>
      </c>
      <c r="K1992" s="89"/>
      <c r="L1992" s="89"/>
      <c r="M1992" s="89"/>
    </row>
    <row r="1993" spans="1:13" x14ac:dyDescent="0.25">
      <c r="A1993" s="191">
        <v>4300</v>
      </c>
      <c r="B1993" s="89" t="s">
        <v>2329</v>
      </c>
      <c r="C1993" s="89" t="s">
        <v>2210</v>
      </c>
      <c r="D1993" s="89" t="s">
        <v>2211</v>
      </c>
      <c r="E1993" s="89" t="s">
        <v>336</v>
      </c>
      <c r="F1993" s="89">
        <v>17</v>
      </c>
      <c r="G1993" s="127">
        <v>1</v>
      </c>
      <c r="H1993" s="127">
        <v>0</v>
      </c>
      <c r="I1993" s="127"/>
      <c r="J1993" s="191">
        <v>4300</v>
      </c>
      <c r="K1993" s="89"/>
      <c r="L1993" s="89"/>
      <c r="M1993" s="89"/>
    </row>
    <row r="1994" spans="1:13" x14ac:dyDescent="0.25">
      <c r="A1994" s="191">
        <v>4302</v>
      </c>
      <c r="B1994" s="89" t="s">
        <v>2330</v>
      </c>
      <c r="C1994" s="89" t="s">
        <v>2210</v>
      </c>
      <c r="D1994" s="89" t="s">
        <v>2211</v>
      </c>
      <c r="E1994" s="89" t="s">
        <v>336</v>
      </c>
      <c r="F1994" s="89">
        <v>27</v>
      </c>
      <c r="G1994" s="127">
        <v>0.84615384615384615</v>
      </c>
      <c r="H1994" s="127">
        <v>0</v>
      </c>
      <c r="I1994" s="127"/>
      <c r="J1994" s="191">
        <v>4302</v>
      </c>
      <c r="K1994" s="89"/>
      <c r="L1994" s="89"/>
      <c r="M1994" s="89"/>
    </row>
    <row r="1995" spans="1:13" x14ac:dyDescent="0.25">
      <c r="A1995" s="191">
        <v>4304</v>
      </c>
      <c r="B1995" s="89" t="s">
        <v>1846</v>
      </c>
      <c r="C1995" s="89" t="s">
        <v>2210</v>
      </c>
      <c r="D1995" s="89" t="s">
        <v>2211</v>
      </c>
      <c r="E1995" s="89" t="s">
        <v>336</v>
      </c>
      <c r="F1995" s="89">
        <v>14</v>
      </c>
      <c r="G1995" s="127">
        <v>0.90909090909090906</v>
      </c>
      <c r="H1995" s="127">
        <v>0</v>
      </c>
      <c r="I1995" s="127"/>
      <c r="J1995" s="191">
        <v>4304</v>
      </c>
      <c r="K1995" s="89"/>
      <c r="L1995" s="89"/>
      <c r="M1995" s="89"/>
    </row>
    <row r="1996" spans="1:13" x14ac:dyDescent="0.25">
      <c r="A1996" s="191">
        <v>4305</v>
      </c>
      <c r="B1996" s="89" t="s">
        <v>2331</v>
      </c>
      <c r="C1996" s="89" t="s">
        <v>2210</v>
      </c>
      <c r="D1996" s="89" t="s">
        <v>2211</v>
      </c>
      <c r="E1996" s="89" t="s">
        <v>336</v>
      </c>
      <c r="F1996" s="89">
        <v>4</v>
      </c>
      <c r="G1996" s="127">
        <v>1</v>
      </c>
      <c r="H1996" s="127">
        <v>0</v>
      </c>
      <c r="I1996" s="127"/>
      <c r="J1996" s="191">
        <v>4305</v>
      </c>
      <c r="K1996" s="89"/>
      <c r="L1996" s="89"/>
      <c r="M1996" s="89"/>
    </row>
    <row r="1997" spans="1:13" x14ac:dyDescent="0.25">
      <c r="A1997" s="191">
        <v>4306</v>
      </c>
      <c r="B1997" s="89" t="s">
        <v>1619</v>
      </c>
      <c r="C1997" s="89" t="s">
        <v>2210</v>
      </c>
      <c r="D1997" s="89" t="s">
        <v>2211</v>
      </c>
      <c r="E1997" s="89" t="s">
        <v>336</v>
      </c>
      <c r="F1997" s="89">
        <v>37</v>
      </c>
      <c r="G1997" s="127">
        <v>1</v>
      </c>
      <c r="H1997" s="127">
        <v>0</v>
      </c>
      <c r="I1997" s="127"/>
      <c r="J1997" s="191">
        <v>4306</v>
      </c>
      <c r="K1997" s="89"/>
      <c r="L1997" s="89"/>
      <c r="M1997" s="89"/>
    </row>
    <row r="1998" spans="1:13" x14ac:dyDescent="0.25">
      <c r="A1998" s="191">
        <v>4309</v>
      </c>
      <c r="B1998" s="89" t="s">
        <v>2332</v>
      </c>
      <c r="C1998" s="89" t="s">
        <v>2333</v>
      </c>
      <c r="D1998" s="89" t="s">
        <v>2211</v>
      </c>
      <c r="E1998" s="89" t="s">
        <v>336</v>
      </c>
      <c r="F1998" s="89">
        <v>363</v>
      </c>
      <c r="G1998" s="127">
        <v>0</v>
      </c>
      <c r="H1998" s="127">
        <v>0.93968253968253967</v>
      </c>
      <c r="I1998" s="127"/>
      <c r="J1998" s="191">
        <v>4309</v>
      </c>
      <c r="K1998" s="89"/>
      <c r="L1998" s="89"/>
      <c r="M1998" s="89"/>
    </row>
    <row r="1999" spans="1:13" x14ac:dyDescent="0.25">
      <c r="A1999" s="191">
        <v>4310</v>
      </c>
      <c r="B1999" s="89" t="s">
        <v>2334</v>
      </c>
      <c r="C1999" s="89" t="s">
        <v>2333</v>
      </c>
      <c r="D1999" s="89" t="s">
        <v>2211</v>
      </c>
      <c r="E1999" s="89" t="s">
        <v>336</v>
      </c>
      <c r="F1999" s="89">
        <v>421</v>
      </c>
      <c r="G1999" s="127">
        <v>0.91891891891891897</v>
      </c>
      <c r="H1999" s="127">
        <v>0</v>
      </c>
      <c r="I1999" s="127"/>
      <c r="J1999" s="191">
        <v>4310</v>
      </c>
      <c r="K1999" s="89"/>
      <c r="L1999" s="89"/>
      <c r="M1999" s="89"/>
    </row>
    <row r="2000" spans="1:13" x14ac:dyDescent="0.25">
      <c r="A2000" s="191">
        <v>4311</v>
      </c>
      <c r="B2000" s="89" t="s">
        <v>2335</v>
      </c>
      <c r="C2000" s="89" t="s">
        <v>2333</v>
      </c>
      <c r="D2000" s="89" t="s">
        <v>2211</v>
      </c>
      <c r="E2000" s="89" t="s">
        <v>336</v>
      </c>
      <c r="F2000" s="89">
        <v>127</v>
      </c>
      <c r="G2000" s="127">
        <v>0.875</v>
      </c>
      <c r="H2000" s="127">
        <v>0</v>
      </c>
      <c r="I2000" s="127"/>
      <c r="J2000" s="191">
        <v>4311</v>
      </c>
      <c r="K2000" s="89"/>
      <c r="L2000" s="89"/>
      <c r="M2000" s="89"/>
    </row>
    <row r="2001" spans="1:13" x14ac:dyDescent="0.25">
      <c r="A2001" s="191">
        <v>4312</v>
      </c>
      <c r="B2001" s="89" t="s">
        <v>2336</v>
      </c>
      <c r="C2001" s="89" t="s">
        <v>2333</v>
      </c>
      <c r="D2001" s="89" t="s">
        <v>2211</v>
      </c>
      <c r="E2001" s="89" t="s">
        <v>336</v>
      </c>
      <c r="F2001" s="89">
        <v>162</v>
      </c>
      <c r="G2001" s="127">
        <v>0.94957983193277307</v>
      </c>
      <c r="H2001" s="127">
        <v>0</v>
      </c>
      <c r="I2001" s="127"/>
      <c r="J2001" s="191">
        <v>4312</v>
      </c>
      <c r="K2001" s="89"/>
      <c r="L2001" s="89"/>
      <c r="M2001" s="89"/>
    </row>
    <row r="2002" spans="1:13" x14ac:dyDescent="0.25">
      <c r="A2002" s="191">
        <v>4314</v>
      </c>
      <c r="B2002" s="89" t="s">
        <v>2337</v>
      </c>
      <c r="C2002" s="89" t="s">
        <v>2333</v>
      </c>
      <c r="D2002" s="89" t="s">
        <v>2211</v>
      </c>
      <c r="E2002" s="89" t="s">
        <v>336</v>
      </c>
      <c r="F2002" s="89">
        <v>6</v>
      </c>
      <c r="G2002" s="127">
        <v>1</v>
      </c>
      <c r="H2002" s="127">
        <v>0</v>
      </c>
      <c r="I2002" s="127"/>
      <c r="J2002" s="191">
        <v>4314</v>
      </c>
      <c r="K2002" s="89"/>
      <c r="L2002" s="89"/>
      <c r="M2002" s="89"/>
    </row>
    <row r="2003" spans="1:13" x14ac:dyDescent="0.25">
      <c r="A2003" s="191">
        <v>4317</v>
      </c>
      <c r="B2003" s="89" t="s">
        <v>2338</v>
      </c>
      <c r="C2003" s="89" t="s">
        <v>2333</v>
      </c>
      <c r="D2003" s="89" t="s">
        <v>2211</v>
      </c>
      <c r="E2003" s="89" t="s">
        <v>336</v>
      </c>
      <c r="F2003" s="89">
        <v>16</v>
      </c>
      <c r="G2003" s="127">
        <v>1</v>
      </c>
      <c r="H2003" s="127">
        <v>0</v>
      </c>
      <c r="I2003" s="127"/>
      <c r="J2003" s="191">
        <v>4317</v>
      </c>
      <c r="K2003" s="89"/>
      <c r="L2003" s="89"/>
      <c r="M2003" s="89"/>
    </row>
    <row r="2004" spans="1:13" x14ac:dyDescent="0.25">
      <c r="A2004" s="191">
        <v>4321</v>
      </c>
      <c r="B2004" s="89" t="s">
        <v>2339</v>
      </c>
      <c r="C2004" s="89" t="s">
        <v>2333</v>
      </c>
      <c r="D2004" s="89" t="s">
        <v>2211</v>
      </c>
      <c r="E2004" s="89" t="s">
        <v>336</v>
      </c>
      <c r="F2004" s="89">
        <v>11</v>
      </c>
      <c r="G2004" s="127">
        <v>1</v>
      </c>
      <c r="H2004" s="127">
        <v>0</v>
      </c>
      <c r="I2004" s="127"/>
      <c r="J2004" s="191">
        <v>4321</v>
      </c>
      <c r="K2004" s="89"/>
      <c r="L2004" s="89"/>
      <c r="M2004" s="89"/>
    </row>
    <row r="2005" spans="1:13" x14ac:dyDescent="0.25">
      <c r="A2005" s="191">
        <v>4324</v>
      </c>
      <c r="B2005" s="89" t="s">
        <v>2340</v>
      </c>
      <c r="C2005" s="89" t="s">
        <v>2341</v>
      </c>
      <c r="D2005" s="89" t="s">
        <v>2211</v>
      </c>
      <c r="E2005" s="89" t="s">
        <v>336</v>
      </c>
      <c r="F2005" s="89">
        <v>548</v>
      </c>
      <c r="G2005" s="127">
        <v>0.92758620689655169</v>
      </c>
      <c r="H2005" s="127">
        <v>0</v>
      </c>
      <c r="I2005" s="127"/>
      <c r="J2005" s="191">
        <v>4324</v>
      </c>
      <c r="K2005" s="89"/>
      <c r="L2005" s="89"/>
      <c r="M2005" s="89"/>
    </row>
    <row r="2006" spans="1:13" x14ac:dyDescent="0.25">
      <c r="A2006" s="191">
        <v>4327</v>
      </c>
      <c r="B2006" s="89" t="s">
        <v>2342</v>
      </c>
      <c r="C2006" s="89" t="s">
        <v>2341</v>
      </c>
      <c r="D2006" s="89" t="s">
        <v>2211</v>
      </c>
      <c r="E2006" s="89" t="s">
        <v>336</v>
      </c>
      <c r="F2006" s="89">
        <v>21</v>
      </c>
      <c r="G2006" s="127">
        <v>1</v>
      </c>
      <c r="H2006" s="127">
        <v>0</v>
      </c>
      <c r="I2006" s="127"/>
      <c r="J2006" s="191">
        <v>4327</v>
      </c>
      <c r="K2006" s="89"/>
      <c r="L2006" s="89"/>
      <c r="M2006" s="89"/>
    </row>
    <row r="2007" spans="1:13" x14ac:dyDescent="0.25">
      <c r="A2007" s="191">
        <v>4330</v>
      </c>
      <c r="B2007" s="89" t="s">
        <v>2343</v>
      </c>
      <c r="C2007" s="89" t="s">
        <v>2341</v>
      </c>
      <c r="D2007" s="89" t="s">
        <v>2211</v>
      </c>
      <c r="E2007" s="89" t="s">
        <v>336</v>
      </c>
      <c r="F2007" s="89">
        <v>28</v>
      </c>
      <c r="G2007" s="127">
        <v>1</v>
      </c>
      <c r="H2007" s="127">
        <v>0</v>
      </c>
      <c r="I2007" s="127"/>
      <c r="J2007" s="191">
        <v>4330</v>
      </c>
      <c r="K2007" s="89"/>
      <c r="L2007" s="89"/>
      <c r="M2007" s="89"/>
    </row>
    <row r="2008" spans="1:13" x14ac:dyDescent="0.25">
      <c r="A2008" s="191">
        <v>4331</v>
      </c>
      <c r="B2008" s="89" t="s">
        <v>2344</v>
      </c>
      <c r="C2008" s="89" t="s">
        <v>2345</v>
      </c>
      <c r="D2008" s="89" t="s">
        <v>2211</v>
      </c>
      <c r="E2008" s="89" t="s">
        <v>336</v>
      </c>
      <c r="F2008" s="89">
        <v>571</v>
      </c>
      <c r="G2008" s="127">
        <v>0.90251572327044027</v>
      </c>
      <c r="H2008" s="127">
        <v>0</v>
      </c>
      <c r="I2008" s="127"/>
      <c r="J2008" s="191">
        <v>4331</v>
      </c>
      <c r="K2008" s="89"/>
      <c r="L2008" s="89"/>
      <c r="M2008" s="89"/>
    </row>
    <row r="2009" spans="1:13" x14ac:dyDescent="0.25">
      <c r="A2009" s="191">
        <v>4333</v>
      </c>
      <c r="B2009" s="89" t="s">
        <v>2346</v>
      </c>
      <c r="C2009" s="89" t="s">
        <v>2345</v>
      </c>
      <c r="D2009" s="89" t="s">
        <v>2211</v>
      </c>
      <c r="E2009" s="89" t="s">
        <v>336</v>
      </c>
      <c r="F2009" s="89">
        <v>389</v>
      </c>
      <c r="G2009" s="127">
        <v>0.9152542372881356</v>
      </c>
      <c r="H2009" s="127">
        <v>0</v>
      </c>
      <c r="I2009" s="127"/>
      <c r="J2009" s="191">
        <v>4333</v>
      </c>
      <c r="K2009" s="89"/>
      <c r="L2009" s="89"/>
      <c r="M2009" s="89"/>
    </row>
    <row r="2010" spans="1:13" x14ac:dyDescent="0.25">
      <c r="A2010" s="191">
        <v>4334</v>
      </c>
      <c r="B2010" s="89" t="s">
        <v>2347</v>
      </c>
      <c r="C2010" s="89" t="s">
        <v>2345</v>
      </c>
      <c r="D2010" s="89" t="s">
        <v>2211</v>
      </c>
      <c r="E2010" s="89" t="s">
        <v>336</v>
      </c>
      <c r="F2010" s="89">
        <v>177</v>
      </c>
      <c r="G2010" s="127">
        <v>0.97368421052631582</v>
      </c>
      <c r="H2010" s="127">
        <v>0</v>
      </c>
      <c r="I2010" s="127"/>
      <c r="J2010" s="191">
        <v>4334</v>
      </c>
      <c r="K2010" s="89"/>
      <c r="L2010" s="89"/>
      <c r="M2010" s="89"/>
    </row>
    <row r="2011" spans="1:13" x14ac:dyDescent="0.25">
      <c r="A2011" s="191">
        <v>4335</v>
      </c>
      <c r="B2011" s="89" t="s">
        <v>2348</v>
      </c>
      <c r="C2011" s="89" t="s">
        <v>2345</v>
      </c>
      <c r="D2011" s="89" t="s">
        <v>2211</v>
      </c>
      <c r="E2011" s="89" t="s">
        <v>336</v>
      </c>
      <c r="F2011" s="89">
        <v>3</v>
      </c>
      <c r="G2011" s="127">
        <v>1</v>
      </c>
      <c r="H2011" s="127">
        <v>0</v>
      </c>
      <c r="I2011" s="127"/>
      <c r="J2011" s="191">
        <v>4335</v>
      </c>
      <c r="K2011" s="89"/>
      <c r="L2011" s="89"/>
      <c r="M2011" s="89"/>
    </row>
    <row r="2012" spans="1:13" x14ac:dyDescent="0.25">
      <c r="A2012" s="191">
        <v>4337</v>
      </c>
      <c r="B2012" s="89" t="s">
        <v>2349</v>
      </c>
      <c r="C2012" s="89" t="s">
        <v>2345</v>
      </c>
      <c r="D2012" s="89" t="s">
        <v>2211</v>
      </c>
      <c r="E2012" s="89" t="s">
        <v>336</v>
      </c>
      <c r="F2012" s="89">
        <v>3</v>
      </c>
      <c r="G2012" s="127">
        <v>1</v>
      </c>
      <c r="H2012" s="127">
        <v>0</v>
      </c>
      <c r="I2012" s="127"/>
      <c r="J2012" s="191">
        <v>4337</v>
      </c>
      <c r="K2012" s="89"/>
      <c r="L2012" s="89"/>
      <c r="M2012" s="89"/>
    </row>
    <row r="2013" spans="1:13" x14ac:dyDescent="0.25">
      <c r="A2013" s="191">
        <v>4338</v>
      </c>
      <c r="B2013" s="89" t="s">
        <v>2350</v>
      </c>
      <c r="C2013" s="89" t="s">
        <v>2345</v>
      </c>
      <c r="D2013" s="89" t="s">
        <v>2211</v>
      </c>
      <c r="E2013" s="89" t="s">
        <v>336</v>
      </c>
      <c r="F2013" s="89">
        <v>5</v>
      </c>
      <c r="G2013" s="127">
        <v>0.88888888888888884</v>
      </c>
      <c r="H2013" s="127">
        <v>0</v>
      </c>
      <c r="I2013" s="127"/>
      <c r="J2013" s="191">
        <v>4338</v>
      </c>
      <c r="K2013" s="89"/>
      <c r="L2013" s="89"/>
      <c r="M2013" s="89"/>
    </row>
    <row r="2014" spans="1:13" x14ac:dyDescent="0.25">
      <c r="A2014" s="191">
        <v>4339</v>
      </c>
      <c r="B2014" s="89" t="s">
        <v>2351</v>
      </c>
      <c r="C2014" s="89" t="s">
        <v>2345</v>
      </c>
      <c r="D2014" s="89" t="s">
        <v>2211</v>
      </c>
      <c r="E2014" s="89" t="s">
        <v>336</v>
      </c>
      <c r="F2014" s="89">
        <v>3</v>
      </c>
      <c r="G2014" s="127">
        <v>1</v>
      </c>
      <c r="H2014" s="127">
        <v>0</v>
      </c>
      <c r="I2014" s="127"/>
      <c r="J2014" s="191">
        <v>4339</v>
      </c>
      <c r="K2014" s="89"/>
      <c r="L2014" s="89"/>
      <c r="M2014" s="89"/>
    </row>
    <row r="2015" spans="1:13" x14ac:dyDescent="0.25">
      <c r="A2015" s="191">
        <v>4340</v>
      </c>
      <c r="B2015" s="89" t="s">
        <v>2352</v>
      </c>
      <c r="C2015" s="89" t="s">
        <v>2345</v>
      </c>
      <c r="D2015" s="89" t="s">
        <v>2211</v>
      </c>
      <c r="E2015" s="89" t="s">
        <v>336</v>
      </c>
      <c r="F2015" s="89">
        <v>4</v>
      </c>
      <c r="G2015" s="127">
        <v>1</v>
      </c>
      <c r="H2015" s="127">
        <v>0</v>
      </c>
      <c r="I2015" s="127"/>
      <c r="J2015" s="191">
        <v>4340</v>
      </c>
      <c r="K2015" s="89"/>
      <c r="L2015" s="89"/>
      <c r="M2015" s="89"/>
    </row>
    <row r="2016" spans="1:13" x14ac:dyDescent="0.25">
      <c r="A2016" s="191">
        <v>4342</v>
      </c>
      <c r="B2016" s="89" t="s">
        <v>2353</v>
      </c>
      <c r="C2016" s="89" t="s">
        <v>2345</v>
      </c>
      <c r="D2016" s="89" t="s">
        <v>2211</v>
      </c>
      <c r="E2016" s="89" t="s">
        <v>336</v>
      </c>
      <c r="F2016" s="89">
        <v>10</v>
      </c>
      <c r="G2016" s="127">
        <v>1</v>
      </c>
      <c r="H2016" s="127">
        <v>0</v>
      </c>
      <c r="I2016" s="127"/>
      <c r="J2016" s="191">
        <v>4342</v>
      </c>
      <c r="K2016" s="89"/>
      <c r="L2016" s="89"/>
      <c r="M2016" s="89"/>
    </row>
    <row r="2017" spans="1:13" x14ac:dyDescent="0.25">
      <c r="A2017" s="191">
        <v>4345</v>
      </c>
      <c r="B2017" s="89" t="s">
        <v>2354</v>
      </c>
      <c r="C2017" s="89" t="s">
        <v>2345</v>
      </c>
      <c r="D2017" s="89" t="s">
        <v>2211</v>
      </c>
      <c r="E2017" s="89" t="s">
        <v>336</v>
      </c>
      <c r="F2017" s="89">
        <v>11</v>
      </c>
      <c r="G2017" s="127">
        <v>1</v>
      </c>
      <c r="H2017" s="127">
        <v>0</v>
      </c>
      <c r="I2017" s="127"/>
      <c r="J2017" s="191">
        <v>4345</v>
      </c>
      <c r="K2017" s="89"/>
      <c r="L2017" s="89"/>
      <c r="M2017" s="89"/>
    </row>
    <row r="2018" spans="1:13" x14ac:dyDescent="0.25">
      <c r="A2018" s="191">
        <v>4347</v>
      </c>
      <c r="B2018" s="89" t="s">
        <v>2355</v>
      </c>
      <c r="C2018" s="89" t="s">
        <v>2345</v>
      </c>
      <c r="D2018" s="89" t="s">
        <v>2211</v>
      </c>
      <c r="E2018" s="89" t="s">
        <v>336</v>
      </c>
      <c r="F2018" s="89">
        <v>4</v>
      </c>
      <c r="G2018" s="127">
        <v>1</v>
      </c>
      <c r="H2018" s="127">
        <v>0</v>
      </c>
      <c r="I2018" s="127"/>
      <c r="J2018" s="191">
        <v>4347</v>
      </c>
      <c r="K2018" s="89"/>
      <c r="L2018" s="89"/>
      <c r="M2018" s="89"/>
    </row>
    <row r="2019" spans="1:13" x14ac:dyDescent="0.25">
      <c r="A2019" s="191">
        <v>4348</v>
      </c>
      <c r="B2019" s="89" t="s">
        <v>2356</v>
      </c>
      <c r="C2019" s="89" t="s">
        <v>2345</v>
      </c>
      <c r="D2019" s="89" t="s">
        <v>2211</v>
      </c>
      <c r="E2019" s="89" t="s">
        <v>336</v>
      </c>
      <c r="F2019" s="89">
        <v>36</v>
      </c>
      <c r="G2019" s="127">
        <v>0.83333333333333337</v>
      </c>
      <c r="H2019" s="127">
        <v>0</v>
      </c>
      <c r="I2019" s="127"/>
      <c r="J2019" s="191">
        <v>4348</v>
      </c>
      <c r="K2019" s="89"/>
      <c r="L2019" s="89"/>
      <c r="M2019" s="89"/>
    </row>
    <row r="2020" spans="1:13" x14ac:dyDescent="0.25">
      <c r="A2020" s="191">
        <v>4352</v>
      </c>
      <c r="B2020" s="89" t="s">
        <v>2357</v>
      </c>
      <c r="C2020" s="89" t="s">
        <v>2358</v>
      </c>
      <c r="D2020" s="89" t="s">
        <v>2211</v>
      </c>
      <c r="E2020" s="89" t="s">
        <v>336</v>
      </c>
      <c r="F2020" s="89">
        <v>262</v>
      </c>
      <c r="G2020" s="127">
        <v>0.98654708520179368</v>
      </c>
      <c r="H2020" s="127">
        <v>0</v>
      </c>
      <c r="I2020" s="127"/>
      <c r="J2020" s="191">
        <v>4352</v>
      </c>
      <c r="K2020" s="89"/>
      <c r="L2020" s="89"/>
      <c r="M2020" s="89"/>
    </row>
    <row r="2021" spans="1:13" x14ac:dyDescent="0.25">
      <c r="A2021" s="191">
        <v>4353</v>
      </c>
      <c r="B2021" s="89" t="s">
        <v>2359</v>
      </c>
      <c r="C2021" s="89" t="s">
        <v>2358</v>
      </c>
      <c r="D2021" s="89" t="s">
        <v>2211</v>
      </c>
      <c r="E2021" s="89" t="s">
        <v>336</v>
      </c>
      <c r="F2021" s="89">
        <v>377</v>
      </c>
      <c r="G2021" s="127">
        <v>0</v>
      </c>
      <c r="H2021" s="127">
        <v>0.94508670520231219</v>
      </c>
      <c r="I2021" s="127"/>
      <c r="J2021" s="191">
        <v>4353</v>
      </c>
      <c r="K2021" s="89"/>
      <c r="L2021" s="89"/>
      <c r="M2021" s="89"/>
    </row>
    <row r="2022" spans="1:13" x14ac:dyDescent="0.25">
      <c r="A2022" s="191">
        <v>4354</v>
      </c>
      <c r="B2022" s="89" t="s">
        <v>2360</v>
      </c>
      <c r="C2022" s="89" t="s">
        <v>2361</v>
      </c>
      <c r="D2022" s="89" t="s">
        <v>2211</v>
      </c>
      <c r="E2022" s="89" t="s">
        <v>336</v>
      </c>
      <c r="F2022" s="89">
        <v>370</v>
      </c>
      <c r="G2022" s="127">
        <v>0.95695364238410596</v>
      </c>
      <c r="H2022" s="127">
        <v>0</v>
      </c>
      <c r="I2022" s="127"/>
      <c r="J2022" s="191">
        <v>4354</v>
      </c>
      <c r="K2022" s="89"/>
      <c r="L2022" s="89"/>
      <c r="M2022" s="89"/>
    </row>
    <row r="2023" spans="1:13" x14ac:dyDescent="0.25">
      <c r="A2023" s="191">
        <v>4355</v>
      </c>
      <c r="B2023" s="89" t="s">
        <v>2362</v>
      </c>
      <c r="C2023" s="89" t="s">
        <v>2358</v>
      </c>
      <c r="D2023" s="89" t="s">
        <v>2211</v>
      </c>
      <c r="E2023" s="89" t="s">
        <v>336</v>
      </c>
      <c r="F2023" s="89">
        <v>59</v>
      </c>
      <c r="G2023" s="127">
        <v>0.97674418604651159</v>
      </c>
      <c r="H2023" s="127">
        <v>0</v>
      </c>
      <c r="I2023" s="127"/>
      <c r="J2023" s="191">
        <v>4355</v>
      </c>
      <c r="K2023" s="89"/>
      <c r="L2023" s="89"/>
      <c r="M2023" s="89"/>
    </row>
    <row r="2024" spans="1:13" x14ac:dyDescent="0.25">
      <c r="A2024" s="191">
        <v>4356</v>
      </c>
      <c r="B2024" s="89" t="s">
        <v>2363</v>
      </c>
      <c r="C2024" s="89" t="s">
        <v>2358</v>
      </c>
      <c r="D2024" s="89" t="s">
        <v>2211</v>
      </c>
      <c r="E2024" s="89" t="s">
        <v>336</v>
      </c>
      <c r="F2024" s="89">
        <v>104</v>
      </c>
      <c r="G2024" s="127">
        <v>0.89610389610389607</v>
      </c>
      <c r="H2024" s="127">
        <v>0</v>
      </c>
      <c r="I2024" s="127"/>
      <c r="J2024" s="191">
        <v>4356</v>
      </c>
      <c r="K2024" s="89"/>
      <c r="L2024" s="89"/>
      <c r="M2024" s="89"/>
    </row>
    <row r="2025" spans="1:13" x14ac:dyDescent="0.25">
      <c r="A2025" s="191">
        <v>4357</v>
      </c>
      <c r="B2025" s="89" t="s">
        <v>2364</v>
      </c>
      <c r="C2025" s="89" t="s">
        <v>2358</v>
      </c>
      <c r="D2025" s="89" t="s">
        <v>2211</v>
      </c>
      <c r="E2025" s="89" t="s">
        <v>336</v>
      </c>
      <c r="F2025" s="89">
        <v>51</v>
      </c>
      <c r="G2025" s="127">
        <v>0.97959183673469385</v>
      </c>
      <c r="H2025" s="127">
        <v>0</v>
      </c>
      <c r="I2025" s="127"/>
      <c r="J2025" s="191">
        <v>4357</v>
      </c>
      <c r="K2025" s="89"/>
      <c r="L2025" s="89"/>
      <c r="M2025" s="89"/>
    </row>
    <row r="2026" spans="1:13" x14ac:dyDescent="0.25">
      <c r="A2026" s="191">
        <v>4358</v>
      </c>
      <c r="B2026" s="89" t="s">
        <v>2365</v>
      </c>
      <c r="C2026" s="89" t="s">
        <v>2358</v>
      </c>
      <c r="D2026" s="89" t="s">
        <v>2211</v>
      </c>
      <c r="E2026" s="89" t="s">
        <v>336</v>
      </c>
      <c r="F2026" s="89">
        <v>160</v>
      </c>
      <c r="G2026" s="127">
        <v>0.94736842105263153</v>
      </c>
      <c r="H2026" s="127">
        <v>0</v>
      </c>
      <c r="I2026" s="127"/>
      <c r="J2026" s="191">
        <v>4358</v>
      </c>
      <c r="K2026" s="89"/>
      <c r="L2026" s="89"/>
      <c r="M2026" s="89"/>
    </row>
    <row r="2027" spans="1:13" x14ac:dyDescent="0.25">
      <c r="A2027" s="191">
        <v>4359</v>
      </c>
      <c r="B2027" s="89" t="s">
        <v>2366</v>
      </c>
      <c r="C2027" s="89" t="s">
        <v>2358</v>
      </c>
      <c r="D2027" s="89" t="s">
        <v>2211</v>
      </c>
      <c r="E2027" s="89" t="s">
        <v>336</v>
      </c>
      <c r="F2027" s="89">
        <v>93</v>
      </c>
      <c r="G2027" s="127">
        <v>0.97058823529411764</v>
      </c>
      <c r="H2027" s="127">
        <v>0</v>
      </c>
      <c r="I2027" s="127"/>
      <c r="J2027" s="191">
        <v>4359</v>
      </c>
      <c r="K2027" s="89"/>
      <c r="L2027" s="89"/>
      <c r="M2027" s="89"/>
    </row>
    <row r="2028" spans="1:13" x14ac:dyDescent="0.25">
      <c r="A2028" s="191">
        <v>4361</v>
      </c>
      <c r="B2028" s="89" t="s">
        <v>2367</v>
      </c>
      <c r="C2028" s="89" t="s">
        <v>2358</v>
      </c>
      <c r="D2028" s="89" t="s">
        <v>2211</v>
      </c>
      <c r="E2028" s="89" t="s">
        <v>336</v>
      </c>
      <c r="F2028" s="89">
        <v>19</v>
      </c>
      <c r="G2028" s="127">
        <v>1</v>
      </c>
      <c r="H2028" s="127">
        <v>0</v>
      </c>
      <c r="I2028" s="127"/>
      <c r="J2028" s="191">
        <v>4361</v>
      </c>
      <c r="K2028" s="89"/>
      <c r="L2028" s="89"/>
      <c r="M2028" s="89"/>
    </row>
    <row r="2029" spans="1:13" x14ac:dyDescent="0.25">
      <c r="A2029" s="191">
        <v>4365</v>
      </c>
      <c r="B2029" s="89" t="s">
        <v>2368</v>
      </c>
      <c r="C2029" s="89" t="s">
        <v>2358</v>
      </c>
      <c r="D2029" s="89" t="s">
        <v>2211</v>
      </c>
      <c r="E2029" s="89" t="s">
        <v>336</v>
      </c>
      <c r="F2029" s="89">
        <v>30</v>
      </c>
      <c r="G2029" s="127">
        <v>0.92592592592592593</v>
      </c>
      <c r="H2029" s="127">
        <v>0</v>
      </c>
      <c r="I2029" s="127"/>
      <c r="J2029" s="191">
        <v>4365</v>
      </c>
      <c r="K2029" s="89"/>
      <c r="L2029" s="89"/>
      <c r="M2029" s="89"/>
    </row>
    <row r="2030" spans="1:13" x14ac:dyDescent="0.25">
      <c r="A2030" s="191">
        <v>4368</v>
      </c>
      <c r="B2030" s="89" t="s">
        <v>2369</v>
      </c>
      <c r="C2030" s="89" t="s">
        <v>2358</v>
      </c>
      <c r="D2030" s="89" t="s">
        <v>2211</v>
      </c>
      <c r="E2030" s="89" t="s">
        <v>336</v>
      </c>
      <c r="F2030" s="89">
        <v>29</v>
      </c>
      <c r="G2030" s="127">
        <v>0.89655172413793105</v>
      </c>
      <c r="H2030" s="127">
        <v>0</v>
      </c>
      <c r="I2030" s="127"/>
      <c r="J2030" s="191">
        <v>4368</v>
      </c>
      <c r="K2030" s="89"/>
      <c r="L2030" s="89"/>
      <c r="M2030" s="89"/>
    </row>
    <row r="2031" spans="1:13" x14ac:dyDescent="0.25">
      <c r="A2031" s="191">
        <v>4372</v>
      </c>
      <c r="B2031" s="89" t="s">
        <v>2370</v>
      </c>
      <c r="C2031" s="89" t="s">
        <v>2358</v>
      </c>
      <c r="D2031" s="89" t="s">
        <v>2211</v>
      </c>
      <c r="E2031" s="89" t="s">
        <v>336</v>
      </c>
      <c r="F2031" s="89">
        <v>27</v>
      </c>
      <c r="G2031" s="127">
        <v>1</v>
      </c>
      <c r="H2031" s="127">
        <v>0</v>
      </c>
      <c r="I2031" s="127"/>
      <c r="J2031" s="191">
        <v>4372</v>
      </c>
      <c r="K2031" s="89"/>
      <c r="L2031" s="89"/>
      <c r="M2031" s="89"/>
    </row>
    <row r="2032" spans="1:13" x14ac:dyDescent="0.25">
      <c r="A2032" s="191">
        <v>4374</v>
      </c>
      <c r="B2032" s="89" t="s">
        <v>2371</v>
      </c>
      <c r="C2032" s="89" t="s">
        <v>2361</v>
      </c>
      <c r="D2032" s="89" t="s">
        <v>2211</v>
      </c>
      <c r="E2032" s="89" t="s">
        <v>336</v>
      </c>
      <c r="F2032" s="89">
        <v>116</v>
      </c>
      <c r="G2032" s="127">
        <v>1</v>
      </c>
      <c r="H2032" s="127">
        <v>0</v>
      </c>
      <c r="I2032" s="127"/>
      <c r="J2032" s="191">
        <v>4374</v>
      </c>
      <c r="K2032" s="89"/>
      <c r="L2032" s="89"/>
      <c r="M2032" s="89"/>
    </row>
    <row r="2033" spans="1:13" x14ac:dyDescent="0.25">
      <c r="A2033" s="191">
        <v>4375</v>
      </c>
      <c r="B2033" s="89" t="s">
        <v>2372</v>
      </c>
      <c r="C2033" s="89" t="s">
        <v>2361</v>
      </c>
      <c r="D2033" s="89" t="s">
        <v>2211</v>
      </c>
      <c r="E2033" s="89" t="s">
        <v>336</v>
      </c>
      <c r="F2033" s="89">
        <v>183</v>
      </c>
      <c r="G2033" s="127">
        <v>0.99367088607594933</v>
      </c>
      <c r="H2033" s="127">
        <v>0</v>
      </c>
      <c r="I2033" s="127"/>
      <c r="J2033" s="191">
        <v>4375</v>
      </c>
      <c r="K2033" s="89"/>
      <c r="L2033" s="89"/>
      <c r="M2033" s="89"/>
    </row>
    <row r="2034" spans="1:13" x14ac:dyDescent="0.25">
      <c r="A2034" s="191">
        <v>4379</v>
      </c>
      <c r="B2034" s="89" t="s">
        <v>2373</v>
      </c>
      <c r="C2034" s="89" t="s">
        <v>2361</v>
      </c>
      <c r="D2034" s="89" t="s">
        <v>2211</v>
      </c>
      <c r="E2034" s="89" t="s">
        <v>336</v>
      </c>
      <c r="F2034" s="89">
        <v>147</v>
      </c>
      <c r="G2034" s="127">
        <v>0.9910714285714286</v>
      </c>
      <c r="H2034" s="127">
        <v>0</v>
      </c>
      <c r="I2034" s="127"/>
      <c r="J2034" s="191">
        <v>4379</v>
      </c>
      <c r="K2034" s="89"/>
      <c r="L2034" s="89"/>
      <c r="M2034" s="89"/>
    </row>
    <row r="2035" spans="1:13" x14ac:dyDescent="0.25">
      <c r="A2035" s="191">
        <v>4392</v>
      </c>
      <c r="B2035" s="89" t="s">
        <v>2374</v>
      </c>
      <c r="C2035" s="89" t="s">
        <v>2375</v>
      </c>
      <c r="D2035" s="89" t="s">
        <v>2211</v>
      </c>
      <c r="E2035" s="89" t="s">
        <v>336</v>
      </c>
      <c r="F2035" s="89">
        <v>450</v>
      </c>
      <c r="G2035" s="127">
        <v>0.9550561797752809</v>
      </c>
      <c r="H2035" s="127">
        <v>0</v>
      </c>
      <c r="I2035" s="127"/>
      <c r="J2035" s="191">
        <v>4392</v>
      </c>
      <c r="K2035" s="89"/>
      <c r="L2035" s="89"/>
      <c r="M2035" s="89"/>
    </row>
    <row r="2036" spans="1:13" x14ac:dyDescent="0.25">
      <c r="A2036" s="191">
        <v>4393</v>
      </c>
      <c r="B2036" s="89" t="s">
        <v>2376</v>
      </c>
      <c r="C2036" s="89" t="s">
        <v>2375</v>
      </c>
      <c r="D2036" s="89" t="s">
        <v>2211</v>
      </c>
      <c r="E2036" s="89" t="s">
        <v>336</v>
      </c>
      <c r="F2036" s="89">
        <v>37</v>
      </c>
      <c r="G2036" s="127">
        <v>0.96296296296296291</v>
      </c>
      <c r="H2036" s="127">
        <v>0</v>
      </c>
      <c r="I2036" s="127"/>
      <c r="J2036" s="191">
        <v>4393</v>
      </c>
      <c r="K2036" s="89"/>
      <c r="L2036" s="89"/>
      <c r="M2036" s="89"/>
    </row>
    <row r="2037" spans="1:13" x14ac:dyDescent="0.25">
      <c r="A2037" s="191">
        <v>4395</v>
      </c>
      <c r="B2037" s="89" t="s">
        <v>2377</v>
      </c>
      <c r="C2037" s="89" t="s">
        <v>2375</v>
      </c>
      <c r="D2037" s="89" t="s">
        <v>2211</v>
      </c>
      <c r="E2037" s="89" t="s">
        <v>336</v>
      </c>
      <c r="F2037" s="89">
        <v>1</v>
      </c>
      <c r="G2037" s="127">
        <v>1</v>
      </c>
      <c r="H2037" s="127">
        <v>0</v>
      </c>
      <c r="I2037" s="127"/>
      <c r="J2037" s="191">
        <v>4395</v>
      </c>
      <c r="K2037" s="89"/>
      <c r="L2037" s="89"/>
      <c r="M2037" s="89"/>
    </row>
    <row r="2038" spans="1:13" x14ac:dyDescent="0.25">
      <c r="A2038" s="191">
        <v>4396</v>
      </c>
      <c r="B2038" s="89" t="s">
        <v>2378</v>
      </c>
      <c r="C2038" s="89" t="s">
        <v>2375</v>
      </c>
      <c r="D2038" s="89" t="s">
        <v>2211</v>
      </c>
      <c r="E2038" s="89" t="s">
        <v>336</v>
      </c>
      <c r="F2038" s="89">
        <v>21</v>
      </c>
      <c r="G2038" s="127">
        <v>0.95</v>
      </c>
      <c r="H2038" s="127">
        <v>0</v>
      </c>
      <c r="I2038" s="127"/>
      <c r="J2038" s="191">
        <v>4396</v>
      </c>
      <c r="K2038" s="89"/>
      <c r="L2038" s="89"/>
      <c r="M2038" s="89"/>
    </row>
    <row r="2039" spans="1:13" x14ac:dyDescent="0.25">
      <c r="A2039" s="191">
        <v>4398</v>
      </c>
      <c r="B2039" s="89" t="s">
        <v>2379</v>
      </c>
      <c r="C2039" s="89" t="s">
        <v>2375</v>
      </c>
      <c r="D2039" s="89" t="s">
        <v>2211</v>
      </c>
      <c r="E2039" s="89" t="s">
        <v>336</v>
      </c>
      <c r="F2039" s="89">
        <v>4</v>
      </c>
      <c r="G2039" s="127">
        <v>1</v>
      </c>
      <c r="H2039" s="127">
        <v>0</v>
      </c>
      <c r="I2039" s="127"/>
      <c r="J2039" s="191">
        <v>4398</v>
      </c>
      <c r="K2039" s="89"/>
      <c r="L2039" s="89"/>
      <c r="M2039" s="89"/>
    </row>
    <row r="2040" spans="1:13" x14ac:dyDescent="0.25">
      <c r="A2040" s="191">
        <v>4402</v>
      </c>
      <c r="B2040" s="89" t="s">
        <v>2380</v>
      </c>
      <c r="C2040" s="89" t="s">
        <v>2375</v>
      </c>
      <c r="D2040" s="89" t="s">
        <v>2211</v>
      </c>
      <c r="E2040" s="89" t="s">
        <v>336</v>
      </c>
      <c r="F2040" s="89">
        <v>59</v>
      </c>
      <c r="G2040" s="127">
        <v>0.94871794871794868</v>
      </c>
      <c r="H2040" s="127">
        <v>0</v>
      </c>
      <c r="I2040" s="127"/>
      <c r="J2040" s="191">
        <v>4402</v>
      </c>
      <c r="K2040" s="89"/>
      <c r="L2040" s="89"/>
      <c r="M2040" s="89"/>
    </row>
    <row r="2041" spans="1:13" x14ac:dyDescent="0.25">
      <c r="A2041" s="191">
        <v>4403</v>
      </c>
      <c r="B2041" s="89" t="s">
        <v>2381</v>
      </c>
      <c r="C2041" s="89" t="s">
        <v>2382</v>
      </c>
      <c r="D2041" s="89" t="s">
        <v>2211</v>
      </c>
      <c r="E2041" s="89" t="s">
        <v>336</v>
      </c>
      <c r="F2041" s="89">
        <v>17</v>
      </c>
      <c r="G2041" s="127">
        <v>0</v>
      </c>
      <c r="H2041" s="127">
        <v>0</v>
      </c>
      <c r="I2041" s="128">
        <v>0.92368103101087395</v>
      </c>
      <c r="J2041" s="191">
        <v>4403</v>
      </c>
      <c r="K2041" s="89"/>
      <c r="L2041" s="89"/>
      <c r="M2041" s="89"/>
    </row>
    <row r="2042" spans="1:13" x14ac:dyDescent="0.25">
      <c r="A2042" s="191">
        <v>4404</v>
      </c>
      <c r="B2042" s="89" t="s">
        <v>2383</v>
      </c>
      <c r="C2042" s="89" t="s">
        <v>2382</v>
      </c>
      <c r="D2042" s="89" t="s">
        <v>2211</v>
      </c>
      <c r="E2042" s="89" t="s">
        <v>336</v>
      </c>
      <c r="F2042" s="89">
        <v>621</v>
      </c>
      <c r="G2042" s="127">
        <v>0</v>
      </c>
      <c r="H2042" s="127">
        <v>0.87198795180722888</v>
      </c>
      <c r="I2042" s="127"/>
      <c r="J2042" s="191">
        <v>4404</v>
      </c>
      <c r="K2042" s="89"/>
      <c r="L2042" s="89"/>
      <c r="M2042" s="89"/>
    </row>
    <row r="2043" spans="1:13" x14ac:dyDescent="0.25">
      <c r="A2043" s="191">
        <v>4405</v>
      </c>
      <c r="B2043" s="89" t="s">
        <v>2287</v>
      </c>
      <c r="C2043" s="89" t="s">
        <v>2382</v>
      </c>
      <c r="D2043" s="89" t="s">
        <v>2211</v>
      </c>
      <c r="E2043" s="89" t="s">
        <v>336</v>
      </c>
      <c r="F2043" s="89">
        <v>485</v>
      </c>
      <c r="G2043" s="127">
        <v>0.91574279379157431</v>
      </c>
      <c r="H2043" s="127">
        <v>0</v>
      </c>
      <c r="I2043" s="127"/>
      <c r="J2043" s="191">
        <v>4405</v>
      </c>
      <c r="K2043" s="89"/>
      <c r="L2043" s="89"/>
      <c r="M2043" s="89"/>
    </row>
    <row r="2044" spans="1:13" x14ac:dyDescent="0.25">
      <c r="A2044" s="191">
        <v>4406</v>
      </c>
      <c r="B2044" s="89" t="s">
        <v>2384</v>
      </c>
      <c r="C2044" s="89" t="s">
        <v>2382</v>
      </c>
      <c r="D2044" s="89" t="s">
        <v>2211</v>
      </c>
      <c r="E2044" s="89" t="s">
        <v>336</v>
      </c>
      <c r="F2044" s="89">
        <v>717</v>
      </c>
      <c r="G2044" s="127">
        <v>0.84370015948963317</v>
      </c>
      <c r="H2044" s="127">
        <v>0</v>
      </c>
      <c r="I2044" s="127"/>
      <c r="J2044" s="191">
        <v>4406</v>
      </c>
      <c r="K2044" s="89"/>
      <c r="L2044" s="89"/>
      <c r="M2044" s="89"/>
    </row>
    <row r="2045" spans="1:13" x14ac:dyDescent="0.25">
      <c r="A2045" s="191">
        <v>4407</v>
      </c>
      <c r="B2045" s="89" t="s">
        <v>2385</v>
      </c>
      <c r="C2045" s="89" t="s">
        <v>2382</v>
      </c>
      <c r="D2045" s="89" t="s">
        <v>2211</v>
      </c>
      <c r="E2045" s="89" t="s">
        <v>336</v>
      </c>
      <c r="F2045" s="89">
        <v>286</v>
      </c>
      <c r="G2045" s="127">
        <v>0.91818181818181821</v>
      </c>
      <c r="H2045" s="127">
        <v>0</v>
      </c>
      <c r="I2045" s="127"/>
      <c r="J2045" s="191">
        <v>4407</v>
      </c>
      <c r="K2045" s="89"/>
      <c r="L2045" s="89"/>
      <c r="M2045" s="89"/>
    </row>
    <row r="2046" spans="1:13" x14ac:dyDescent="0.25">
      <c r="A2046" s="191">
        <v>4408</v>
      </c>
      <c r="B2046" s="89" t="s">
        <v>2386</v>
      </c>
      <c r="C2046" s="89" t="s">
        <v>2382</v>
      </c>
      <c r="D2046" s="89" t="s">
        <v>2211</v>
      </c>
      <c r="E2046" s="89" t="s">
        <v>336</v>
      </c>
      <c r="F2046" s="89">
        <v>529</v>
      </c>
      <c r="G2046" s="127">
        <v>1</v>
      </c>
      <c r="H2046" s="127">
        <v>0</v>
      </c>
      <c r="I2046" s="127"/>
      <c r="J2046" s="191">
        <v>4408</v>
      </c>
      <c r="K2046" s="89"/>
      <c r="L2046" s="89"/>
      <c r="M2046" s="89"/>
    </row>
    <row r="2047" spans="1:13" x14ac:dyDescent="0.25">
      <c r="A2047" s="191">
        <v>4409</v>
      </c>
      <c r="B2047" s="89" t="s">
        <v>2387</v>
      </c>
      <c r="C2047" s="89" t="s">
        <v>2382</v>
      </c>
      <c r="D2047" s="89" t="s">
        <v>2211</v>
      </c>
      <c r="E2047" s="89" t="s">
        <v>336</v>
      </c>
      <c r="F2047" s="89">
        <v>296</v>
      </c>
      <c r="G2047" s="127">
        <v>0.91200000000000003</v>
      </c>
      <c r="H2047" s="127">
        <v>0</v>
      </c>
      <c r="I2047" s="127"/>
      <c r="J2047" s="191">
        <v>4409</v>
      </c>
      <c r="K2047" s="89"/>
      <c r="L2047" s="89"/>
      <c r="M2047" s="89"/>
    </row>
    <row r="2048" spans="1:13" x14ac:dyDescent="0.25">
      <c r="A2048" s="191">
        <v>4410</v>
      </c>
      <c r="B2048" s="89" t="s">
        <v>2388</v>
      </c>
      <c r="C2048" s="89" t="s">
        <v>2382</v>
      </c>
      <c r="D2048" s="89" t="s">
        <v>2211</v>
      </c>
      <c r="E2048" s="89" t="s">
        <v>336</v>
      </c>
      <c r="F2048" s="89">
        <v>223</v>
      </c>
      <c r="G2048" s="127">
        <v>0.967741935483871</v>
      </c>
      <c r="H2048" s="127">
        <v>0</v>
      </c>
      <c r="I2048" s="127"/>
      <c r="J2048" s="191">
        <v>4410</v>
      </c>
      <c r="K2048" s="89"/>
      <c r="L2048" s="89"/>
      <c r="M2048" s="89"/>
    </row>
    <row r="2049" spans="1:13" x14ac:dyDescent="0.25">
      <c r="A2049" s="191">
        <v>4412</v>
      </c>
      <c r="B2049" s="89" t="s">
        <v>2389</v>
      </c>
      <c r="C2049" s="89" t="s">
        <v>2382</v>
      </c>
      <c r="D2049" s="89" t="s">
        <v>2211</v>
      </c>
      <c r="E2049" s="89" t="s">
        <v>336</v>
      </c>
      <c r="F2049" s="89">
        <v>21</v>
      </c>
      <c r="G2049" s="127">
        <v>1</v>
      </c>
      <c r="H2049" s="127">
        <v>0</v>
      </c>
      <c r="I2049" s="127"/>
      <c r="J2049" s="191">
        <v>4412</v>
      </c>
      <c r="K2049" s="89"/>
      <c r="L2049" s="89"/>
      <c r="M2049" s="89"/>
    </row>
    <row r="2050" spans="1:13" x14ac:dyDescent="0.25">
      <c r="A2050" s="191">
        <v>4414</v>
      </c>
      <c r="B2050" s="89" t="s">
        <v>2390</v>
      </c>
      <c r="C2050" s="89" t="s">
        <v>2382</v>
      </c>
      <c r="D2050" s="89" t="s">
        <v>2211</v>
      </c>
      <c r="E2050" s="89" t="s">
        <v>336</v>
      </c>
      <c r="F2050" s="89">
        <v>28</v>
      </c>
      <c r="G2050" s="127">
        <v>1</v>
      </c>
      <c r="H2050" s="127">
        <v>0</v>
      </c>
      <c r="I2050" s="127"/>
      <c r="J2050" s="191">
        <v>4414</v>
      </c>
      <c r="K2050" s="89"/>
      <c r="L2050" s="89"/>
      <c r="M2050" s="89"/>
    </row>
    <row r="2051" spans="1:13" x14ac:dyDescent="0.25">
      <c r="A2051" s="191">
        <v>4417</v>
      </c>
      <c r="B2051" s="89" t="s">
        <v>2391</v>
      </c>
      <c r="C2051" s="89" t="s">
        <v>2382</v>
      </c>
      <c r="D2051" s="89" t="s">
        <v>2211</v>
      </c>
      <c r="E2051" s="89" t="s">
        <v>336</v>
      </c>
      <c r="F2051" s="89">
        <v>10</v>
      </c>
      <c r="G2051" s="127">
        <v>1</v>
      </c>
      <c r="H2051" s="127">
        <v>0</v>
      </c>
      <c r="I2051" s="127"/>
      <c r="J2051" s="191">
        <v>4417</v>
      </c>
      <c r="K2051" s="89"/>
      <c r="L2051" s="89"/>
      <c r="M2051" s="89"/>
    </row>
    <row r="2052" spans="1:13" x14ac:dyDescent="0.25">
      <c r="A2052" s="191">
        <v>4419</v>
      </c>
      <c r="B2052" s="89" t="s">
        <v>2392</v>
      </c>
      <c r="C2052" s="89" t="s">
        <v>2382</v>
      </c>
      <c r="D2052" s="89" t="s">
        <v>2211</v>
      </c>
      <c r="E2052" s="89" t="s">
        <v>336</v>
      </c>
      <c r="F2052" s="89">
        <v>17</v>
      </c>
      <c r="G2052" s="127">
        <v>0.9</v>
      </c>
      <c r="H2052" s="127">
        <v>0</v>
      </c>
      <c r="I2052" s="127"/>
      <c r="J2052" s="191">
        <v>4419</v>
      </c>
      <c r="K2052" s="89"/>
      <c r="L2052" s="89"/>
      <c r="M2052" s="89"/>
    </row>
    <row r="2053" spans="1:13" x14ac:dyDescent="0.25">
      <c r="A2053" s="191">
        <v>4421</v>
      </c>
      <c r="B2053" s="89" t="s">
        <v>2393</v>
      </c>
      <c r="C2053" s="89" t="s">
        <v>2382</v>
      </c>
      <c r="D2053" s="89" t="s">
        <v>2211</v>
      </c>
      <c r="E2053" s="89" t="s">
        <v>336</v>
      </c>
      <c r="F2053" s="89">
        <v>7</v>
      </c>
      <c r="G2053" s="127">
        <v>1</v>
      </c>
      <c r="H2053" s="127">
        <v>0</v>
      </c>
      <c r="I2053" s="127"/>
      <c r="J2053" s="191">
        <v>4421</v>
      </c>
      <c r="K2053" s="89"/>
      <c r="L2053" s="89"/>
      <c r="M2053" s="89"/>
    </row>
    <row r="2054" spans="1:13" x14ac:dyDescent="0.25">
      <c r="A2054" s="191">
        <v>4426</v>
      </c>
      <c r="B2054" s="89" t="s">
        <v>2394</v>
      </c>
      <c r="C2054" s="89" t="s">
        <v>2382</v>
      </c>
      <c r="D2054" s="89" t="s">
        <v>2211</v>
      </c>
      <c r="E2054" s="89" t="s">
        <v>336</v>
      </c>
      <c r="F2054" s="89">
        <v>11</v>
      </c>
      <c r="G2054" s="127">
        <v>0.90909090909090906</v>
      </c>
      <c r="H2054" s="127">
        <v>0</v>
      </c>
      <c r="I2054" s="127"/>
      <c r="J2054" s="191">
        <v>4426</v>
      </c>
      <c r="K2054" s="89"/>
      <c r="L2054" s="89"/>
      <c r="M2054" s="89"/>
    </row>
    <row r="2055" spans="1:13" x14ac:dyDescent="0.25">
      <c r="A2055" s="191">
        <v>4432</v>
      </c>
      <c r="B2055" s="89" t="s">
        <v>2395</v>
      </c>
      <c r="C2055" s="89" t="s">
        <v>2382</v>
      </c>
      <c r="D2055" s="89" t="s">
        <v>2211</v>
      </c>
      <c r="E2055" s="89" t="s">
        <v>336</v>
      </c>
      <c r="F2055" s="89">
        <v>3</v>
      </c>
      <c r="G2055" s="127">
        <v>1</v>
      </c>
      <c r="H2055" s="127">
        <v>0</v>
      </c>
      <c r="I2055" s="127"/>
      <c r="J2055" s="191">
        <v>4432</v>
      </c>
      <c r="K2055" s="89"/>
      <c r="L2055" s="89"/>
      <c r="M2055" s="89"/>
    </row>
    <row r="2056" spans="1:13" x14ac:dyDescent="0.25">
      <c r="A2056" s="191">
        <v>4433</v>
      </c>
      <c r="B2056" s="89" t="s">
        <v>2396</v>
      </c>
      <c r="C2056" s="89" t="s">
        <v>2382</v>
      </c>
      <c r="D2056" s="89" t="s">
        <v>2211</v>
      </c>
      <c r="E2056" s="89" t="s">
        <v>336</v>
      </c>
      <c r="F2056" s="89">
        <v>14</v>
      </c>
      <c r="G2056" s="127">
        <v>1</v>
      </c>
      <c r="H2056" s="127">
        <v>0</v>
      </c>
      <c r="I2056" s="127"/>
      <c r="J2056" s="191">
        <v>4433</v>
      </c>
      <c r="K2056" s="89"/>
      <c r="L2056" s="89"/>
      <c r="M2056" s="89"/>
    </row>
    <row r="2057" spans="1:13" x14ac:dyDescent="0.25">
      <c r="A2057" s="191">
        <v>4435</v>
      </c>
      <c r="B2057" s="89" t="s">
        <v>2397</v>
      </c>
      <c r="C2057" s="89" t="s">
        <v>2382</v>
      </c>
      <c r="D2057" s="89" t="s">
        <v>2211</v>
      </c>
      <c r="E2057" s="89" t="s">
        <v>336</v>
      </c>
      <c r="F2057" s="89">
        <v>13</v>
      </c>
      <c r="G2057" s="127">
        <v>0.92307692307692313</v>
      </c>
      <c r="H2057" s="127">
        <v>0</v>
      </c>
      <c r="I2057" s="127"/>
      <c r="J2057" s="191">
        <v>4435</v>
      </c>
      <c r="K2057" s="89"/>
      <c r="L2057" s="89"/>
      <c r="M2057" s="89"/>
    </row>
    <row r="2058" spans="1:13" x14ac:dyDescent="0.25">
      <c r="A2058" s="191">
        <v>4436</v>
      </c>
      <c r="B2058" s="89" t="s">
        <v>2398</v>
      </c>
      <c r="C2058" s="89" t="s">
        <v>2382</v>
      </c>
      <c r="D2058" s="89" t="s">
        <v>2211</v>
      </c>
      <c r="E2058" s="89" t="s">
        <v>336</v>
      </c>
      <c r="F2058" s="89">
        <v>20</v>
      </c>
      <c r="G2058" s="127">
        <v>0.94117647058823528</v>
      </c>
      <c r="H2058" s="127">
        <v>0</v>
      </c>
      <c r="I2058" s="127"/>
      <c r="J2058" s="191">
        <v>4436</v>
      </c>
      <c r="K2058" s="89"/>
      <c r="L2058" s="89"/>
      <c r="M2058" s="89"/>
    </row>
    <row r="2059" spans="1:13" x14ac:dyDescent="0.25">
      <c r="A2059" s="191">
        <v>4437</v>
      </c>
      <c r="B2059" s="89" t="s">
        <v>2399</v>
      </c>
      <c r="C2059" s="89" t="s">
        <v>2382</v>
      </c>
      <c r="D2059" s="89" t="s">
        <v>2211</v>
      </c>
      <c r="E2059" s="89" t="s">
        <v>336</v>
      </c>
      <c r="F2059" s="89">
        <v>31</v>
      </c>
      <c r="G2059" s="127">
        <v>0.97142857142857142</v>
      </c>
      <c r="H2059" s="127">
        <v>0</v>
      </c>
      <c r="I2059" s="127"/>
      <c r="J2059" s="191">
        <v>4437</v>
      </c>
      <c r="K2059" s="89"/>
      <c r="L2059" s="89"/>
      <c r="M2059" s="89"/>
    </row>
    <row r="2060" spans="1:13" x14ac:dyDescent="0.25">
      <c r="A2060" s="191">
        <v>4441</v>
      </c>
      <c r="B2060" s="89" t="s">
        <v>2400</v>
      </c>
      <c r="C2060" s="89" t="s">
        <v>2382</v>
      </c>
      <c r="D2060" s="89" t="s">
        <v>2211</v>
      </c>
      <c r="E2060" s="89" t="s">
        <v>336</v>
      </c>
      <c r="F2060" s="89">
        <v>28</v>
      </c>
      <c r="G2060" s="127">
        <v>1</v>
      </c>
      <c r="H2060" s="127">
        <v>0</v>
      </c>
      <c r="I2060" s="127"/>
      <c r="J2060" s="191">
        <v>4441</v>
      </c>
      <c r="K2060" s="89"/>
      <c r="L2060" s="89"/>
      <c r="M2060" s="89"/>
    </row>
    <row r="2061" spans="1:13" x14ac:dyDescent="0.25">
      <c r="A2061" s="191">
        <v>4446</v>
      </c>
      <c r="B2061" s="89" t="s">
        <v>2401</v>
      </c>
      <c r="C2061" s="89" t="s">
        <v>2402</v>
      </c>
      <c r="D2061" s="89" t="s">
        <v>2211</v>
      </c>
      <c r="E2061" s="89" t="s">
        <v>336</v>
      </c>
      <c r="F2061" s="129">
        <v>1027</v>
      </c>
      <c r="G2061" s="127">
        <v>0.92798690671031092</v>
      </c>
      <c r="H2061" s="127">
        <v>0</v>
      </c>
      <c r="I2061" s="127"/>
      <c r="J2061" s="191">
        <v>4446</v>
      </c>
      <c r="K2061" s="89"/>
      <c r="L2061" s="89"/>
      <c r="M2061" s="89"/>
    </row>
    <row r="2062" spans="1:13" x14ac:dyDescent="0.25">
      <c r="A2062" s="191">
        <v>4447</v>
      </c>
      <c r="B2062" s="89" t="s">
        <v>2403</v>
      </c>
      <c r="C2062" s="89" t="s">
        <v>2402</v>
      </c>
      <c r="D2062" s="89" t="s">
        <v>2211</v>
      </c>
      <c r="E2062" s="89" t="s">
        <v>336</v>
      </c>
      <c r="F2062" s="89">
        <v>183</v>
      </c>
      <c r="G2062" s="127">
        <v>0.93283582089552242</v>
      </c>
      <c r="H2062" s="127">
        <v>0</v>
      </c>
      <c r="I2062" s="127"/>
      <c r="J2062" s="191">
        <v>4447</v>
      </c>
      <c r="K2062" s="89"/>
      <c r="L2062" s="89"/>
      <c r="M2062" s="89"/>
    </row>
    <row r="2063" spans="1:13" x14ac:dyDescent="0.25">
      <c r="A2063" s="191">
        <v>4448</v>
      </c>
      <c r="B2063" s="89" t="s">
        <v>2404</v>
      </c>
      <c r="C2063" s="89" t="s">
        <v>2402</v>
      </c>
      <c r="D2063" s="89" t="s">
        <v>2211</v>
      </c>
      <c r="E2063" s="89" t="s">
        <v>336</v>
      </c>
      <c r="F2063" s="89">
        <v>190</v>
      </c>
      <c r="G2063" s="127">
        <v>0.94578313253012047</v>
      </c>
      <c r="H2063" s="127">
        <v>0</v>
      </c>
      <c r="I2063" s="127"/>
      <c r="J2063" s="191">
        <v>4448</v>
      </c>
      <c r="K2063" s="89"/>
      <c r="L2063" s="89"/>
      <c r="M2063" s="89"/>
    </row>
    <row r="2064" spans="1:13" x14ac:dyDescent="0.25">
      <c r="A2064" s="191">
        <v>4449</v>
      </c>
      <c r="B2064" s="89" t="s">
        <v>2405</v>
      </c>
      <c r="C2064" s="89" t="s">
        <v>2402</v>
      </c>
      <c r="D2064" s="89" t="s">
        <v>2211</v>
      </c>
      <c r="E2064" s="89" t="s">
        <v>336</v>
      </c>
      <c r="F2064" s="89">
        <v>206</v>
      </c>
      <c r="G2064" s="127">
        <v>0.93710691823899372</v>
      </c>
      <c r="H2064" s="127">
        <v>0</v>
      </c>
      <c r="I2064" s="127"/>
      <c r="J2064" s="191">
        <v>4449</v>
      </c>
      <c r="K2064" s="89"/>
      <c r="L2064" s="89"/>
      <c r="M2064" s="89"/>
    </row>
    <row r="2065" spans="1:13" x14ac:dyDescent="0.25">
      <c r="A2065" s="191">
        <v>4451</v>
      </c>
      <c r="B2065" s="89" t="s">
        <v>2406</v>
      </c>
      <c r="C2065" s="89" t="s">
        <v>2407</v>
      </c>
      <c r="D2065" s="89" t="s">
        <v>2211</v>
      </c>
      <c r="E2065" s="89" t="s">
        <v>336</v>
      </c>
      <c r="F2065" s="89">
        <v>921</v>
      </c>
      <c r="G2065" s="127">
        <v>0</v>
      </c>
      <c r="H2065" s="127">
        <v>0.88803512623490666</v>
      </c>
      <c r="I2065" s="127"/>
      <c r="J2065" s="191">
        <v>4451</v>
      </c>
      <c r="K2065" s="89"/>
      <c r="L2065" s="89"/>
      <c r="M2065" s="89"/>
    </row>
    <row r="2066" spans="1:13" x14ac:dyDescent="0.25">
      <c r="A2066" s="191">
        <v>4452</v>
      </c>
      <c r="B2066" s="89" t="s">
        <v>2408</v>
      </c>
      <c r="C2066" s="89" t="s">
        <v>2407</v>
      </c>
      <c r="D2066" s="89" t="s">
        <v>2211</v>
      </c>
      <c r="E2066" s="89" t="s">
        <v>336</v>
      </c>
      <c r="F2066" s="89">
        <v>830</v>
      </c>
      <c r="G2066" s="127">
        <v>0.79535558780841797</v>
      </c>
      <c r="H2066" s="127">
        <v>0</v>
      </c>
      <c r="I2066" s="127"/>
      <c r="J2066" s="191">
        <v>4452</v>
      </c>
      <c r="K2066" s="89"/>
      <c r="L2066" s="89"/>
      <c r="M2066" s="89"/>
    </row>
    <row r="2067" spans="1:13" x14ac:dyDescent="0.25">
      <c r="A2067" s="191">
        <v>4453</v>
      </c>
      <c r="B2067" s="89" t="s">
        <v>2409</v>
      </c>
      <c r="C2067" s="89" t="s">
        <v>2407</v>
      </c>
      <c r="D2067" s="89" t="s">
        <v>2211</v>
      </c>
      <c r="E2067" s="89" t="s">
        <v>336</v>
      </c>
      <c r="F2067" s="89">
        <v>200</v>
      </c>
      <c r="G2067" s="127">
        <v>0.94011976047904189</v>
      </c>
      <c r="H2067" s="127">
        <v>0</v>
      </c>
      <c r="I2067" s="127"/>
      <c r="J2067" s="191">
        <v>4453</v>
      </c>
      <c r="K2067" s="89"/>
      <c r="L2067" s="89"/>
      <c r="M2067" s="89"/>
    </row>
    <row r="2068" spans="1:13" x14ac:dyDescent="0.25">
      <c r="A2068" s="191">
        <v>4454</v>
      </c>
      <c r="B2068" s="89" t="s">
        <v>1275</v>
      </c>
      <c r="C2068" s="89" t="s">
        <v>2407</v>
      </c>
      <c r="D2068" s="89" t="s">
        <v>2211</v>
      </c>
      <c r="E2068" s="89" t="s">
        <v>336</v>
      </c>
      <c r="F2068" s="89">
        <v>476</v>
      </c>
      <c r="G2068" s="127">
        <v>0.89336492890995256</v>
      </c>
      <c r="H2068" s="127">
        <v>0</v>
      </c>
      <c r="I2068" s="127"/>
      <c r="J2068" s="191">
        <v>4454</v>
      </c>
      <c r="K2068" s="89"/>
      <c r="L2068" s="89"/>
      <c r="M2068" s="89"/>
    </row>
    <row r="2069" spans="1:13" x14ac:dyDescent="0.25">
      <c r="A2069" s="191">
        <v>4455</v>
      </c>
      <c r="B2069" s="89" t="s">
        <v>2410</v>
      </c>
      <c r="C2069" s="89" t="s">
        <v>2407</v>
      </c>
      <c r="D2069" s="89" t="s">
        <v>2211</v>
      </c>
      <c r="E2069" s="89" t="s">
        <v>336</v>
      </c>
      <c r="F2069" s="89">
        <v>399</v>
      </c>
      <c r="G2069" s="127">
        <v>0.94516971279373363</v>
      </c>
      <c r="H2069" s="127">
        <v>0</v>
      </c>
      <c r="I2069" s="127"/>
      <c r="J2069" s="191">
        <v>4455</v>
      </c>
      <c r="K2069" s="89"/>
      <c r="L2069" s="89"/>
      <c r="M2069" s="89"/>
    </row>
    <row r="2070" spans="1:13" x14ac:dyDescent="0.25">
      <c r="A2070" s="191">
        <v>4456</v>
      </c>
      <c r="B2070" s="89" t="s">
        <v>2411</v>
      </c>
      <c r="C2070" s="89" t="s">
        <v>2407</v>
      </c>
      <c r="D2070" s="89" t="s">
        <v>2211</v>
      </c>
      <c r="E2070" s="89" t="s">
        <v>336</v>
      </c>
      <c r="F2070" s="89">
        <v>87</v>
      </c>
      <c r="G2070" s="127">
        <v>0.9726027397260274</v>
      </c>
      <c r="H2070" s="127">
        <v>0</v>
      </c>
      <c r="I2070" s="127"/>
      <c r="J2070" s="191">
        <v>4456</v>
      </c>
      <c r="K2070" s="89"/>
      <c r="L2070" s="89"/>
      <c r="M2070" s="89"/>
    </row>
    <row r="2071" spans="1:13" x14ac:dyDescent="0.25">
      <c r="A2071" s="191">
        <v>4459</v>
      </c>
      <c r="B2071" s="89" t="s">
        <v>1942</v>
      </c>
      <c r="C2071" s="89" t="s">
        <v>2407</v>
      </c>
      <c r="D2071" s="89" t="s">
        <v>2211</v>
      </c>
      <c r="E2071" s="89" t="s">
        <v>336</v>
      </c>
      <c r="F2071" s="89">
        <v>2</v>
      </c>
      <c r="G2071" s="127">
        <v>1</v>
      </c>
      <c r="H2071" s="127">
        <v>0</v>
      </c>
      <c r="I2071" s="127"/>
      <c r="J2071" s="191">
        <v>4459</v>
      </c>
      <c r="K2071" s="89"/>
      <c r="L2071" s="89"/>
      <c r="M2071" s="89"/>
    </row>
    <row r="2072" spans="1:13" x14ac:dyDescent="0.25">
      <c r="A2072" s="191">
        <v>4462</v>
      </c>
      <c r="B2072" s="89" t="s">
        <v>2412</v>
      </c>
      <c r="C2072" s="89" t="s">
        <v>2407</v>
      </c>
      <c r="D2072" s="89" t="s">
        <v>2211</v>
      </c>
      <c r="E2072" s="89" t="s">
        <v>336</v>
      </c>
      <c r="F2072" s="89">
        <v>3</v>
      </c>
      <c r="G2072" s="127">
        <v>1</v>
      </c>
      <c r="H2072" s="127">
        <v>0</v>
      </c>
      <c r="I2072" s="127"/>
      <c r="J2072" s="191">
        <v>4462</v>
      </c>
      <c r="K2072" s="89"/>
      <c r="L2072" s="89"/>
      <c r="M2072" s="89"/>
    </row>
    <row r="2073" spans="1:13" x14ac:dyDescent="0.25">
      <c r="A2073" s="191">
        <v>4466</v>
      </c>
      <c r="B2073" s="89" t="s">
        <v>2413</v>
      </c>
      <c r="C2073" s="89" t="s">
        <v>2407</v>
      </c>
      <c r="D2073" s="89" t="s">
        <v>2211</v>
      </c>
      <c r="E2073" s="89" t="s">
        <v>336</v>
      </c>
      <c r="F2073" s="89">
        <v>7</v>
      </c>
      <c r="G2073" s="127">
        <v>1</v>
      </c>
      <c r="H2073" s="127">
        <v>0</v>
      </c>
      <c r="I2073" s="127"/>
      <c r="J2073" s="191">
        <v>4466</v>
      </c>
      <c r="K2073" s="89"/>
      <c r="L2073" s="89"/>
      <c r="M2073" s="89"/>
    </row>
    <row r="2074" spans="1:13" x14ac:dyDescent="0.25">
      <c r="A2074" s="191">
        <v>4469</v>
      </c>
      <c r="B2074" s="89" t="s">
        <v>2414</v>
      </c>
      <c r="C2074" s="89" t="s">
        <v>2407</v>
      </c>
      <c r="D2074" s="89" t="s">
        <v>2211</v>
      </c>
      <c r="E2074" s="89" t="s">
        <v>336</v>
      </c>
      <c r="F2074" s="89">
        <v>4</v>
      </c>
      <c r="G2074" s="127">
        <v>1</v>
      </c>
      <c r="H2074" s="127">
        <v>0</v>
      </c>
      <c r="I2074" s="127"/>
      <c r="J2074" s="191">
        <v>4469</v>
      </c>
      <c r="K2074" s="89"/>
      <c r="L2074" s="89"/>
      <c r="M2074" s="89"/>
    </row>
    <row r="2075" spans="1:13" x14ac:dyDescent="0.25">
      <c r="A2075" s="191">
        <v>4470</v>
      </c>
      <c r="B2075" s="89" t="s">
        <v>2415</v>
      </c>
      <c r="C2075" s="89" t="s">
        <v>2407</v>
      </c>
      <c r="D2075" s="89" t="s">
        <v>2211</v>
      </c>
      <c r="E2075" s="89" t="s">
        <v>336</v>
      </c>
      <c r="F2075" s="89">
        <v>5</v>
      </c>
      <c r="G2075" s="127">
        <v>1</v>
      </c>
      <c r="H2075" s="127">
        <v>0</v>
      </c>
      <c r="I2075" s="127"/>
      <c r="J2075" s="191">
        <v>4470</v>
      </c>
      <c r="K2075" s="89"/>
      <c r="L2075" s="89"/>
      <c r="M2075" s="89"/>
    </row>
    <row r="2076" spans="1:13" x14ac:dyDescent="0.25">
      <c r="A2076" s="191">
        <v>4472</v>
      </c>
      <c r="B2076" s="89" t="s">
        <v>2416</v>
      </c>
      <c r="C2076" s="89" t="s">
        <v>2407</v>
      </c>
      <c r="D2076" s="89" t="s">
        <v>2211</v>
      </c>
      <c r="E2076" s="89" t="s">
        <v>336</v>
      </c>
      <c r="F2076" s="89">
        <v>4</v>
      </c>
      <c r="G2076" s="127">
        <v>1</v>
      </c>
      <c r="H2076" s="127">
        <v>0</v>
      </c>
      <c r="I2076" s="127"/>
      <c r="J2076" s="191">
        <v>4472</v>
      </c>
      <c r="K2076" s="89"/>
      <c r="L2076" s="89"/>
      <c r="M2076" s="89"/>
    </row>
    <row r="2077" spans="1:13" x14ac:dyDescent="0.25">
      <c r="A2077" s="191">
        <v>4474</v>
      </c>
      <c r="B2077" s="89" t="s">
        <v>2417</v>
      </c>
      <c r="C2077" s="89" t="s">
        <v>2407</v>
      </c>
      <c r="D2077" s="89" t="s">
        <v>2211</v>
      </c>
      <c r="E2077" s="89" t="s">
        <v>336</v>
      </c>
      <c r="F2077" s="89">
        <v>10</v>
      </c>
      <c r="G2077" s="127">
        <v>1</v>
      </c>
      <c r="H2077" s="127">
        <v>0</v>
      </c>
      <c r="I2077" s="127"/>
      <c r="J2077" s="191">
        <v>4474</v>
      </c>
      <c r="K2077" s="89"/>
      <c r="L2077" s="89"/>
      <c r="M2077" s="89"/>
    </row>
    <row r="2078" spans="1:13" x14ac:dyDescent="0.25">
      <c r="A2078" s="191">
        <v>4476</v>
      </c>
      <c r="B2078" s="89" t="s">
        <v>2418</v>
      </c>
      <c r="C2078" s="89" t="s">
        <v>2407</v>
      </c>
      <c r="D2078" s="89" t="s">
        <v>2211</v>
      </c>
      <c r="E2078" s="89" t="s">
        <v>336</v>
      </c>
      <c r="F2078" s="89">
        <v>2</v>
      </c>
      <c r="G2078" s="127">
        <v>1</v>
      </c>
      <c r="H2078" s="127">
        <v>0</v>
      </c>
      <c r="I2078" s="127"/>
      <c r="J2078" s="191">
        <v>4476</v>
      </c>
      <c r="K2078" s="89"/>
      <c r="L2078" s="89"/>
      <c r="M2078" s="89"/>
    </row>
    <row r="2079" spans="1:13" x14ac:dyDescent="0.25">
      <c r="A2079" s="191">
        <v>4479</v>
      </c>
      <c r="B2079" s="89" t="s">
        <v>2419</v>
      </c>
      <c r="C2079" s="89" t="s">
        <v>2407</v>
      </c>
      <c r="D2079" s="89" t="s">
        <v>2211</v>
      </c>
      <c r="E2079" s="89" t="s">
        <v>336</v>
      </c>
      <c r="F2079" s="89">
        <v>10</v>
      </c>
      <c r="G2079" s="127">
        <v>1</v>
      </c>
      <c r="H2079" s="127">
        <v>0</v>
      </c>
      <c r="I2079" s="127"/>
      <c r="J2079" s="191">
        <v>4479</v>
      </c>
      <c r="K2079" s="89"/>
      <c r="L2079" s="89"/>
      <c r="M2079" s="89"/>
    </row>
    <row r="2080" spans="1:13" x14ac:dyDescent="0.25">
      <c r="A2080" s="191">
        <v>4481</v>
      </c>
      <c r="B2080" s="89" t="s">
        <v>564</v>
      </c>
      <c r="C2080" s="89" t="s">
        <v>2319</v>
      </c>
      <c r="D2080" s="89" t="s">
        <v>2211</v>
      </c>
      <c r="E2080" s="89" t="s">
        <v>336</v>
      </c>
      <c r="F2080" s="89">
        <v>293</v>
      </c>
      <c r="G2080" s="127">
        <v>0.9101123595505618</v>
      </c>
      <c r="H2080" s="127">
        <v>0</v>
      </c>
      <c r="I2080" s="127"/>
      <c r="J2080" s="191">
        <v>4481</v>
      </c>
      <c r="K2080" s="89"/>
      <c r="L2080" s="89"/>
      <c r="M2080" s="89"/>
    </row>
    <row r="2081" spans="1:13" x14ac:dyDescent="0.25">
      <c r="A2081" s="191">
        <v>4483</v>
      </c>
      <c r="B2081" s="89" t="s">
        <v>2420</v>
      </c>
      <c r="C2081" s="89" t="s">
        <v>2319</v>
      </c>
      <c r="D2081" s="89" t="s">
        <v>2211</v>
      </c>
      <c r="E2081" s="89" t="s">
        <v>336</v>
      </c>
      <c r="F2081" s="129">
        <v>1136</v>
      </c>
      <c r="G2081" s="127">
        <v>0</v>
      </c>
      <c r="H2081" s="127">
        <v>0.85882352941176465</v>
      </c>
      <c r="I2081" s="127"/>
      <c r="J2081" s="191">
        <v>4483</v>
      </c>
      <c r="K2081" s="89"/>
      <c r="L2081" s="89"/>
      <c r="M2081" s="89"/>
    </row>
    <row r="2082" spans="1:13" x14ac:dyDescent="0.25">
      <c r="A2082" s="191">
        <v>4484</v>
      </c>
      <c r="B2082" s="89" t="s">
        <v>2421</v>
      </c>
      <c r="C2082" s="89" t="s">
        <v>2319</v>
      </c>
      <c r="D2082" s="89" t="s">
        <v>2211</v>
      </c>
      <c r="E2082" s="89" t="s">
        <v>336</v>
      </c>
      <c r="F2082" s="89">
        <v>105</v>
      </c>
      <c r="G2082" s="127">
        <v>0.94936708860759489</v>
      </c>
      <c r="H2082" s="127">
        <v>0</v>
      </c>
      <c r="I2082" s="127"/>
      <c r="J2082" s="191">
        <v>4484</v>
      </c>
      <c r="K2082" s="89"/>
      <c r="L2082" s="89"/>
      <c r="M2082" s="89"/>
    </row>
    <row r="2083" spans="1:13" x14ac:dyDescent="0.25">
      <c r="A2083" s="191">
        <v>4485</v>
      </c>
      <c r="B2083" s="89" t="s">
        <v>2422</v>
      </c>
      <c r="C2083" s="89" t="s">
        <v>2319</v>
      </c>
      <c r="D2083" s="89" t="s">
        <v>2211</v>
      </c>
      <c r="E2083" s="89" t="s">
        <v>336</v>
      </c>
      <c r="F2083" s="89">
        <v>118</v>
      </c>
      <c r="G2083" s="127">
        <v>0.97142857142857142</v>
      </c>
      <c r="H2083" s="127">
        <v>0</v>
      </c>
      <c r="I2083" s="127"/>
      <c r="J2083" s="191">
        <v>4485</v>
      </c>
      <c r="K2083" s="89"/>
      <c r="L2083" s="89"/>
      <c r="M2083" s="89"/>
    </row>
    <row r="2084" spans="1:13" x14ac:dyDescent="0.25">
      <c r="A2084" s="191">
        <v>4486</v>
      </c>
      <c r="B2084" s="89" t="s">
        <v>2423</v>
      </c>
      <c r="C2084" s="89" t="s">
        <v>2319</v>
      </c>
      <c r="D2084" s="89" t="s">
        <v>2211</v>
      </c>
      <c r="E2084" s="89" t="s">
        <v>336</v>
      </c>
      <c r="F2084" s="89">
        <v>105</v>
      </c>
      <c r="G2084" s="127">
        <v>0.98750000000000004</v>
      </c>
      <c r="H2084" s="127">
        <v>0</v>
      </c>
      <c r="I2084" s="127"/>
      <c r="J2084" s="191">
        <v>4486</v>
      </c>
      <c r="K2084" s="89"/>
      <c r="L2084" s="89"/>
      <c r="M2084" s="89"/>
    </row>
    <row r="2085" spans="1:13" x14ac:dyDescent="0.25">
      <c r="A2085" s="191">
        <v>4495</v>
      </c>
      <c r="B2085" s="89" t="s">
        <v>2424</v>
      </c>
      <c r="C2085" s="89" t="s">
        <v>2319</v>
      </c>
      <c r="D2085" s="89" t="s">
        <v>2211</v>
      </c>
      <c r="E2085" s="89" t="s">
        <v>336</v>
      </c>
      <c r="F2085" s="89">
        <v>8</v>
      </c>
      <c r="G2085" s="127">
        <v>1</v>
      </c>
      <c r="H2085" s="127">
        <v>0</v>
      </c>
      <c r="I2085" s="127"/>
      <c r="J2085" s="191">
        <v>4495</v>
      </c>
      <c r="K2085" s="89"/>
      <c r="L2085" s="89"/>
      <c r="M2085" s="89"/>
    </row>
    <row r="2086" spans="1:13" x14ac:dyDescent="0.25">
      <c r="A2086" s="191">
        <v>4500</v>
      </c>
      <c r="B2086" s="89" t="s">
        <v>2425</v>
      </c>
      <c r="C2086" s="89" t="s">
        <v>2426</v>
      </c>
      <c r="D2086" s="89" t="s">
        <v>2211</v>
      </c>
      <c r="E2086" s="89" t="s">
        <v>336</v>
      </c>
      <c r="F2086" s="89">
        <v>368</v>
      </c>
      <c r="G2086" s="127">
        <v>0.90196078431372551</v>
      </c>
      <c r="H2086" s="127">
        <v>0.92913385826771655</v>
      </c>
      <c r="I2086" s="127"/>
      <c r="J2086" s="191">
        <v>4500</v>
      </c>
      <c r="K2086" s="89"/>
      <c r="L2086" s="89"/>
      <c r="M2086" s="89"/>
    </row>
    <row r="2087" spans="1:13" x14ac:dyDescent="0.25">
      <c r="A2087" s="191">
        <v>4502</v>
      </c>
      <c r="B2087" s="89" t="s">
        <v>2427</v>
      </c>
      <c r="C2087" s="89" t="s">
        <v>2426</v>
      </c>
      <c r="D2087" s="89" t="s">
        <v>2211</v>
      </c>
      <c r="E2087" s="89" t="s">
        <v>336</v>
      </c>
      <c r="F2087" s="89">
        <v>14</v>
      </c>
      <c r="G2087" s="127">
        <v>1</v>
      </c>
      <c r="H2087" s="127">
        <v>0</v>
      </c>
      <c r="I2087" s="127"/>
      <c r="J2087" s="191">
        <v>4502</v>
      </c>
      <c r="K2087" s="89"/>
      <c r="L2087" s="89"/>
      <c r="M2087" s="89"/>
    </row>
    <row r="2088" spans="1:13" x14ac:dyDescent="0.25">
      <c r="A2088" s="191">
        <v>4503</v>
      </c>
      <c r="B2088" s="89" t="s">
        <v>2428</v>
      </c>
      <c r="C2088" s="89" t="s">
        <v>2426</v>
      </c>
      <c r="D2088" s="89" t="s">
        <v>2211</v>
      </c>
      <c r="E2088" s="89" t="s">
        <v>336</v>
      </c>
      <c r="F2088" s="89">
        <v>34</v>
      </c>
      <c r="G2088" s="127">
        <v>0.9642857142857143</v>
      </c>
      <c r="H2088" s="127">
        <v>0</v>
      </c>
      <c r="I2088" s="127"/>
      <c r="J2088" s="191">
        <v>4503</v>
      </c>
      <c r="K2088" s="89"/>
      <c r="L2088" s="89"/>
      <c r="M2088" s="89"/>
    </row>
    <row r="2089" spans="1:13" x14ac:dyDescent="0.25">
      <c r="A2089" s="191">
        <v>4505</v>
      </c>
      <c r="B2089" s="89" t="s">
        <v>2429</v>
      </c>
      <c r="C2089" s="89" t="s">
        <v>2430</v>
      </c>
      <c r="D2089" s="89" t="s">
        <v>2211</v>
      </c>
      <c r="E2089" s="89" t="s">
        <v>336</v>
      </c>
      <c r="F2089" s="89">
        <v>296</v>
      </c>
      <c r="G2089" s="127">
        <v>0</v>
      </c>
      <c r="H2089" s="127">
        <v>0.92913385826771655</v>
      </c>
      <c r="I2089" s="127"/>
      <c r="J2089" s="191">
        <v>4505</v>
      </c>
      <c r="K2089" s="89"/>
      <c r="L2089" s="89"/>
      <c r="M2089" s="89"/>
    </row>
    <row r="2090" spans="1:13" x14ac:dyDescent="0.25">
      <c r="A2090" s="191">
        <v>4506</v>
      </c>
      <c r="B2090" s="89" t="s">
        <v>2431</v>
      </c>
      <c r="C2090" s="89" t="s">
        <v>2430</v>
      </c>
      <c r="D2090" s="89" t="s">
        <v>2211</v>
      </c>
      <c r="E2090" s="89" t="s">
        <v>336</v>
      </c>
      <c r="F2090" s="89">
        <v>358</v>
      </c>
      <c r="G2090" s="127">
        <v>0.970873786407767</v>
      </c>
      <c r="H2090" s="127">
        <v>0</v>
      </c>
      <c r="I2090" s="127"/>
      <c r="J2090" s="191">
        <v>4506</v>
      </c>
      <c r="K2090" s="89"/>
      <c r="L2090" s="89"/>
      <c r="M2090" s="89"/>
    </row>
    <row r="2091" spans="1:13" x14ac:dyDescent="0.25">
      <c r="A2091" s="191">
        <v>4507</v>
      </c>
      <c r="B2091" s="89" t="s">
        <v>2432</v>
      </c>
      <c r="C2091" s="89" t="s">
        <v>2430</v>
      </c>
      <c r="D2091" s="89" t="s">
        <v>2211</v>
      </c>
      <c r="E2091" s="89" t="s">
        <v>336</v>
      </c>
      <c r="F2091" s="89">
        <v>409</v>
      </c>
      <c r="G2091" s="127">
        <v>0.92957746478873238</v>
      </c>
      <c r="H2091" s="127">
        <v>0</v>
      </c>
      <c r="I2091" s="127"/>
      <c r="J2091" s="191">
        <v>4507</v>
      </c>
      <c r="K2091" s="89"/>
      <c r="L2091" s="89"/>
      <c r="M2091" s="89"/>
    </row>
    <row r="2092" spans="1:13" x14ac:dyDescent="0.25">
      <c r="A2092" s="191">
        <v>4509</v>
      </c>
      <c r="B2092" s="89" t="s">
        <v>2433</v>
      </c>
      <c r="C2092" s="89" t="s">
        <v>2430</v>
      </c>
      <c r="D2092" s="89" t="s">
        <v>2211</v>
      </c>
      <c r="E2092" s="89" t="s">
        <v>336</v>
      </c>
      <c r="F2092" s="89">
        <v>288</v>
      </c>
      <c r="G2092" s="127">
        <v>0.91082802547770703</v>
      </c>
      <c r="H2092" s="127">
        <v>0</v>
      </c>
      <c r="I2092" s="127"/>
      <c r="J2092" s="191">
        <v>4509</v>
      </c>
      <c r="K2092" s="89"/>
      <c r="L2092" s="89"/>
      <c r="M2092" s="89"/>
    </row>
    <row r="2093" spans="1:13" x14ac:dyDescent="0.25">
      <c r="A2093" s="191">
        <v>4512</v>
      </c>
      <c r="B2093" s="89" t="s">
        <v>2434</v>
      </c>
      <c r="C2093" s="89" t="s">
        <v>2430</v>
      </c>
      <c r="D2093" s="89" t="s">
        <v>2211</v>
      </c>
      <c r="E2093" s="89" t="s">
        <v>336</v>
      </c>
      <c r="F2093" s="89">
        <v>128</v>
      </c>
      <c r="G2093" s="127">
        <v>0.96078431372549022</v>
      </c>
      <c r="H2093" s="127">
        <v>0</v>
      </c>
      <c r="I2093" s="127"/>
      <c r="J2093" s="191">
        <v>4512</v>
      </c>
      <c r="K2093" s="89"/>
      <c r="L2093" s="89"/>
      <c r="M2093" s="89"/>
    </row>
    <row r="2094" spans="1:13" x14ac:dyDescent="0.25">
      <c r="A2094" s="191">
        <v>4513</v>
      </c>
      <c r="B2094" s="89" t="s">
        <v>2435</v>
      </c>
      <c r="C2094" s="89" t="s">
        <v>2430</v>
      </c>
      <c r="D2094" s="89" t="s">
        <v>2211</v>
      </c>
      <c r="E2094" s="89" t="s">
        <v>336</v>
      </c>
      <c r="F2094" s="89">
        <v>149</v>
      </c>
      <c r="G2094" s="127">
        <v>0.87387387387387383</v>
      </c>
      <c r="H2094" s="127">
        <v>0</v>
      </c>
      <c r="I2094" s="127"/>
      <c r="J2094" s="191">
        <v>4513</v>
      </c>
      <c r="K2094" s="89"/>
      <c r="L2094" s="89"/>
      <c r="M2094" s="89"/>
    </row>
    <row r="2095" spans="1:13" x14ac:dyDescent="0.25">
      <c r="A2095" s="191">
        <v>4514</v>
      </c>
      <c r="B2095" s="89" t="s">
        <v>2436</v>
      </c>
      <c r="C2095" s="89" t="s">
        <v>2430</v>
      </c>
      <c r="D2095" s="89" t="s">
        <v>2211</v>
      </c>
      <c r="E2095" s="89" t="s">
        <v>336</v>
      </c>
      <c r="F2095" s="89">
        <v>37</v>
      </c>
      <c r="G2095" s="127">
        <v>0.97222222222222221</v>
      </c>
      <c r="H2095" s="127">
        <v>0</v>
      </c>
      <c r="I2095" s="127"/>
      <c r="J2095" s="191">
        <v>4514</v>
      </c>
      <c r="K2095" s="89"/>
      <c r="L2095" s="89"/>
      <c r="M2095" s="89"/>
    </row>
    <row r="2096" spans="1:13" x14ac:dyDescent="0.25">
      <c r="A2096" s="191">
        <v>4527</v>
      </c>
      <c r="B2096" s="89" t="s">
        <v>2437</v>
      </c>
      <c r="C2096" s="89" t="s">
        <v>2430</v>
      </c>
      <c r="D2096" s="89" t="s">
        <v>2211</v>
      </c>
      <c r="E2096" s="89" t="s">
        <v>336</v>
      </c>
      <c r="F2096" s="89">
        <v>9</v>
      </c>
      <c r="G2096" s="127">
        <v>0.92307692307692313</v>
      </c>
      <c r="H2096" s="127">
        <v>0</v>
      </c>
      <c r="I2096" s="127"/>
      <c r="J2096" s="191">
        <v>4527</v>
      </c>
      <c r="K2096" s="89"/>
      <c r="L2096" s="89"/>
      <c r="M2096" s="89"/>
    </row>
    <row r="2097" spans="1:13" x14ac:dyDescent="0.25">
      <c r="A2097" s="191">
        <v>4531</v>
      </c>
      <c r="B2097" s="89" t="s">
        <v>2438</v>
      </c>
      <c r="C2097" s="89" t="s">
        <v>2439</v>
      </c>
      <c r="D2097" s="89" t="s">
        <v>2211</v>
      </c>
      <c r="E2097" s="89" t="s">
        <v>4871</v>
      </c>
      <c r="F2097" s="129">
        <v>1087</v>
      </c>
      <c r="G2097" s="127">
        <v>0.86181818181818182</v>
      </c>
      <c r="H2097" s="127">
        <v>0.94188376753507019</v>
      </c>
      <c r="I2097" s="127"/>
      <c r="J2097" s="191">
        <v>4531</v>
      </c>
      <c r="K2097" s="89"/>
      <c r="L2097" s="89"/>
      <c r="M2097" s="89"/>
    </row>
    <row r="2098" spans="1:13" x14ac:dyDescent="0.25">
      <c r="A2098" s="191">
        <v>4533</v>
      </c>
      <c r="B2098" s="89" t="s">
        <v>2440</v>
      </c>
      <c r="C2098" s="89" t="s">
        <v>2439</v>
      </c>
      <c r="D2098" s="89" t="s">
        <v>2211</v>
      </c>
      <c r="E2098" s="89" t="s">
        <v>630</v>
      </c>
      <c r="F2098" s="89">
        <v>503</v>
      </c>
      <c r="G2098" s="127">
        <v>0</v>
      </c>
      <c r="H2098" s="127">
        <v>0.96240601503759393</v>
      </c>
      <c r="I2098" s="127"/>
      <c r="J2098" s="191">
        <v>4533</v>
      </c>
      <c r="K2098" s="89"/>
      <c r="L2098" s="89"/>
      <c r="M2098" s="89"/>
    </row>
    <row r="2099" spans="1:13" x14ac:dyDescent="0.25">
      <c r="A2099" s="191">
        <v>4534</v>
      </c>
      <c r="B2099" s="89" t="s">
        <v>2441</v>
      </c>
      <c r="C2099" s="89" t="s">
        <v>2439</v>
      </c>
      <c r="D2099" s="89" t="s">
        <v>2211</v>
      </c>
      <c r="E2099" s="89" t="s">
        <v>630</v>
      </c>
      <c r="F2099" s="129">
        <v>1114</v>
      </c>
      <c r="G2099" s="127">
        <v>0</v>
      </c>
      <c r="H2099" s="127">
        <v>0.93613445378151261</v>
      </c>
      <c r="I2099" s="127"/>
      <c r="J2099" s="191">
        <v>4534</v>
      </c>
      <c r="K2099" s="89"/>
      <c r="L2099" s="89"/>
      <c r="M2099" s="89"/>
    </row>
    <row r="2100" spans="1:13" x14ac:dyDescent="0.25">
      <c r="A2100" s="191">
        <v>4535</v>
      </c>
      <c r="B2100" s="89" t="s">
        <v>2442</v>
      </c>
      <c r="C2100" s="89" t="s">
        <v>2439</v>
      </c>
      <c r="D2100" s="89" t="s">
        <v>2211</v>
      </c>
      <c r="E2100" s="89" t="s">
        <v>630</v>
      </c>
      <c r="F2100" s="89">
        <v>487</v>
      </c>
      <c r="G2100" s="127">
        <v>0</v>
      </c>
      <c r="H2100" s="127">
        <v>0.94188376753507019</v>
      </c>
      <c r="I2100" s="127"/>
      <c r="J2100" s="191">
        <v>4535</v>
      </c>
      <c r="K2100" s="89"/>
      <c r="L2100" s="89"/>
      <c r="M2100" s="89"/>
    </row>
    <row r="2101" spans="1:13" x14ac:dyDescent="0.25">
      <c r="A2101" s="191">
        <v>4536</v>
      </c>
      <c r="B2101" s="89" t="s">
        <v>2443</v>
      </c>
      <c r="C2101" s="89" t="s">
        <v>2439</v>
      </c>
      <c r="D2101" s="89" t="s">
        <v>2211</v>
      </c>
      <c r="E2101" s="89" t="s">
        <v>630</v>
      </c>
      <c r="F2101" s="89">
        <v>206</v>
      </c>
      <c r="G2101" s="127">
        <v>0</v>
      </c>
      <c r="H2101" s="127">
        <v>0.94782608695652171</v>
      </c>
      <c r="I2101" s="127"/>
      <c r="J2101" s="191">
        <v>4536</v>
      </c>
      <c r="K2101" s="89"/>
      <c r="L2101" s="89"/>
      <c r="M2101" s="89"/>
    </row>
    <row r="2102" spans="1:13" x14ac:dyDescent="0.25">
      <c r="A2102" s="191">
        <v>4551</v>
      </c>
      <c r="B2102" s="89" t="s">
        <v>2444</v>
      </c>
      <c r="C2102" s="89" t="s">
        <v>2439</v>
      </c>
      <c r="D2102" s="89" t="s">
        <v>2211</v>
      </c>
      <c r="E2102" s="89" t="s">
        <v>4871</v>
      </c>
      <c r="F2102" s="89">
        <v>10</v>
      </c>
      <c r="G2102" s="127">
        <v>0.9285714285714286</v>
      </c>
      <c r="H2102" s="127">
        <v>0</v>
      </c>
      <c r="I2102" s="127"/>
      <c r="J2102" s="191">
        <v>4551</v>
      </c>
      <c r="K2102" s="89"/>
      <c r="L2102" s="89"/>
      <c r="M2102" s="89"/>
    </row>
    <row r="2103" spans="1:13" x14ac:dyDescent="0.25">
      <c r="A2103" s="191">
        <v>4553</v>
      </c>
      <c r="B2103" s="89" t="s">
        <v>2445</v>
      </c>
      <c r="C2103" s="89" t="s">
        <v>2439</v>
      </c>
      <c r="D2103" s="89" t="s">
        <v>2211</v>
      </c>
      <c r="E2103" s="89" t="s">
        <v>4871</v>
      </c>
      <c r="F2103" s="89">
        <v>377</v>
      </c>
      <c r="G2103" s="127">
        <v>0</v>
      </c>
      <c r="H2103" s="127">
        <v>0.919908466819222</v>
      </c>
      <c r="I2103" s="127"/>
      <c r="J2103" s="191">
        <v>4553</v>
      </c>
      <c r="K2103" s="89"/>
      <c r="L2103" s="89"/>
      <c r="M2103" s="89"/>
    </row>
    <row r="2104" spans="1:13" x14ac:dyDescent="0.25">
      <c r="A2104" s="191">
        <v>4557</v>
      </c>
      <c r="B2104" s="89" t="s">
        <v>2446</v>
      </c>
      <c r="C2104" s="89" t="s">
        <v>2439</v>
      </c>
      <c r="D2104" s="89" t="s">
        <v>2211</v>
      </c>
      <c r="E2104" s="89" t="s">
        <v>4871</v>
      </c>
      <c r="F2104" s="89">
        <v>257</v>
      </c>
      <c r="G2104" s="127">
        <v>0</v>
      </c>
      <c r="H2104" s="127">
        <v>0.85922330097087374</v>
      </c>
      <c r="I2104" s="127"/>
      <c r="J2104" s="191">
        <v>4557</v>
      </c>
      <c r="K2104" s="89"/>
      <c r="L2104" s="89"/>
      <c r="M2104" s="89"/>
    </row>
    <row r="2105" spans="1:13" x14ac:dyDescent="0.25">
      <c r="A2105" s="191">
        <v>4559</v>
      </c>
      <c r="B2105" s="89" t="s">
        <v>2447</v>
      </c>
      <c r="C2105" s="89" t="s">
        <v>2439</v>
      </c>
      <c r="D2105" s="89" t="s">
        <v>2211</v>
      </c>
      <c r="E2105" s="89" t="s">
        <v>4871</v>
      </c>
      <c r="F2105" s="89">
        <v>51</v>
      </c>
      <c r="G2105" s="127">
        <v>0</v>
      </c>
      <c r="H2105" s="127">
        <v>0.90909090909090906</v>
      </c>
      <c r="I2105" s="127"/>
      <c r="J2105" s="191">
        <v>4559</v>
      </c>
      <c r="K2105" s="89"/>
      <c r="L2105" s="89"/>
      <c r="M2105" s="89"/>
    </row>
    <row r="2106" spans="1:13" x14ac:dyDescent="0.25">
      <c r="A2106" s="191">
        <v>4560</v>
      </c>
      <c r="B2106" s="89" t="s">
        <v>2448</v>
      </c>
      <c r="C2106" s="89" t="s">
        <v>2449</v>
      </c>
      <c r="D2106" s="89" t="s">
        <v>2211</v>
      </c>
      <c r="E2106" s="89" t="s">
        <v>4871</v>
      </c>
      <c r="F2106" s="89">
        <v>299</v>
      </c>
      <c r="G2106" s="127">
        <v>0.9285714285714286</v>
      </c>
      <c r="H2106" s="127">
        <v>0.84590163934426232</v>
      </c>
      <c r="I2106" s="127"/>
      <c r="J2106" s="191">
        <v>4560</v>
      </c>
      <c r="K2106" s="89"/>
      <c r="L2106" s="89"/>
      <c r="M2106" s="89"/>
    </row>
    <row r="2107" spans="1:13" x14ac:dyDescent="0.25">
      <c r="A2107" s="191">
        <v>4561</v>
      </c>
      <c r="B2107" s="89" t="s">
        <v>2450</v>
      </c>
      <c r="C2107" s="89" t="s">
        <v>2439</v>
      </c>
      <c r="D2107" s="89" t="s">
        <v>2211</v>
      </c>
      <c r="E2107" s="89" t="s">
        <v>4871</v>
      </c>
      <c r="F2107" s="89">
        <v>140</v>
      </c>
      <c r="G2107" s="127">
        <v>0.5714285714285714</v>
      </c>
      <c r="H2107" s="127">
        <v>0.86046511627906974</v>
      </c>
      <c r="I2107" s="127"/>
      <c r="J2107" s="191">
        <v>4561</v>
      </c>
      <c r="K2107" s="89"/>
      <c r="L2107" s="89"/>
      <c r="M2107" s="89"/>
    </row>
    <row r="2108" spans="1:13" x14ac:dyDescent="0.25">
      <c r="A2108" s="191">
        <v>4562</v>
      </c>
      <c r="B2108" s="89" t="s">
        <v>2451</v>
      </c>
      <c r="C2108" s="89" t="s">
        <v>2452</v>
      </c>
      <c r="D2108" s="89" t="s">
        <v>2211</v>
      </c>
      <c r="E2108" s="89" t="s">
        <v>336</v>
      </c>
      <c r="F2108" s="89">
        <v>364</v>
      </c>
      <c r="G2108" s="127">
        <v>0.79166666666666663</v>
      </c>
      <c r="H2108" s="127">
        <v>0.83443708609271527</v>
      </c>
      <c r="I2108" s="127"/>
      <c r="J2108" s="191">
        <v>4562</v>
      </c>
      <c r="K2108" s="89"/>
      <c r="L2108" s="89"/>
      <c r="M2108" s="89"/>
    </row>
    <row r="2109" spans="1:13" x14ac:dyDescent="0.25">
      <c r="A2109" s="191">
        <v>4563</v>
      </c>
      <c r="B2109" s="89" t="s">
        <v>2453</v>
      </c>
      <c r="C2109" s="89" t="s">
        <v>2439</v>
      </c>
      <c r="D2109" s="89" t="s">
        <v>2211</v>
      </c>
      <c r="E2109" s="89" t="s">
        <v>4871</v>
      </c>
      <c r="F2109" s="89">
        <v>270</v>
      </c>
      <c r="G2109" s="127">
        <v>0.79136690647482011</v>
      </c>
      <c r="H2109" s="127">
        <v>0.89130434782608692</v>
      </c>
      <c r="I2109" s="127"/>
      <c r="J2109" s="191">
        <v>4563</v>
      </c>
      <c r="K2109" s="89"/>
      <c r="L2109" s="89"/>
      <c r="M2109" s="89"/>
    </row>
    <row r="2110" spans="1:13" x14ac:dyDescent="0.25">
      <c r="A2110" s="191">
        <v>4564</v>
      </c>
      <c r="B2110" s="89" t="s">
        <v>2454</v>
      </c>
      <c r="C2110" s="89" t="s">
        <v>2439</v>
      </c>
      <c r="D2110" s="89" t="s">
        <v>2211</v>
      </c>
      <c r="E2110" s="89" t="s">
        <v>4871</v>
      </c>
      <c r="F2110" s="129">
        <v>1480</v>
      </c>
      <c r="G2110" s="127">
        <v>0.83481575603557812</v>
      </c>
      <c r="H2110" s="127">
        <v>0</v>
      </c>
      <c r="I2110" s="127"/>
      <c r="J2110" s="191">
        <v>4564</v>
      </c>
      <c r="K2110" s="89"/>
      <c r="L2110" s="89"/>
      <c r="M2110" s="89"/>
    </row>
    <row r="2111" spans="1:13" x14ac:dyDescent="0.25">
      <c r="A2111" s="191">
        <v>4565</v>
      </c>
      <c r="B2111" s="89" t="s">
        <v>2455</v>
      </c>
      <c r="C2111" s="89" t="s">
        <v>2439</v>
      </c>
      <c r="D2111" s="89" t="s">
        <v>2211</v>
      </c>
      <c r="E2111" s="89" t="s">
        <v>4871</v>
      </c>
      <c r="F2111" s="89">
        <v>481</v>
      </c>
      <c r="G2111" s="127">
        <v>0.80505415162454874</v>
      </c>
      <c r="H2111" s="127">
        <v>0</v>
      </c>
      <c r="I2111" s="127"/>
      <c r="J2111" s="191">
        <v>4565</v>
      </c>
      <c r="K2111" s="89"/>
      <c r="L2111" s="89"/>
      <c r="M2111" s="89"/>
    </row>
    <row r="2112" spans="1:13" x14ac:dyDescent="0.25">
      <c r="A2112" s="191">
        <v>4569</v>
      </c>
      <c r="B2112" s="89" t="s">
        <v>1056</v>
      </c>
      <c r="C2112" s="89" t="s">
        <v>2439</v>
      </c>
      <c r="D2112" s="89" t="s">
        <v>2211</v>
      </c>
      <c r="E2112" s="89" t="s">
        <v>4871</v>
      </c>
      <c r="F2112" s="89">
        <v>249</v>
      </c>
      <c r="G2112" s="127">
        <v>0.88105726872246692</v>
      </c>
      <c r="H2112" s="127">
        <v>0</v>
      </c>
      <c r="I2112" s="127"/>
      <c r="J2112" s="191">
        <v>4569</v>
      </c>
      <c r="K2112" s="89"/>
      <c r="L2112" s="89"/>
      <c r="M2112" s="89"/>
    </row>
    <row r="2113" spans="1:13" x14ac:dyDescent="0.25">
      <c r="A2113" s="191">
        <v>4571</v>
      </c>
      <c r="B2113" s="89" t="s">
        <v>2456</v>
      </c>
      <c r="C2113" s="89" t="s">
        <v>2449</v>
      </c>
      <c r="D2113" s="89" t="s">
        <v>2211</v>
      </c>
      <c r="E2113" s="89" t="s">
        <v>4871</v>
      </c>
      <c r="F2113" s="89">
        <v>251</v>
      </c>
      <c r="G2113" s="127">
        <v>0.97169811320754718</v>
      </c>
      <c r="H2113" s="127">
        <v>0.86760563380281686</v>
      </c>
      <c r="I2113" s="127"/>
      <c r="J2113" s="191">
        <v>4571</v>
      </c>
      <c r="K2113" s="89"/>
      <c r="L2113" s="89"/>
      <c r="M2113" s="89"/>
    </row>
    <row r="2114" spans="1:13" x14ac:dyDescent="0.25">
      <c r="A2114" s="191">
        <v>4572</v>
      </c>
      <c r="B2114" s="89" t="s">
        <v>2457</v>
      </c>
      <c r="C2114" s="89" t="s">
        <v>2439</v>
      </c>
      <c r="D2114" s="89" t="s">
        <v>2211</v>
      </c>
      <c r="E2114" s="89" t="s">
        <v>4871</v>
      </c>
      <c r="F2114" s="89">
        <v>379</v>
      </c>
      <c r="G2114" s="127">
        <v>0.68599033816425126</v>
      </c>
      <c r="H2114" s="127">
        <v>0.89403973509933776</v>
      </c>
      <c r="I2114" s="127"/>
      <c r="J2114" s="191">
        <v>4572</v>
      </c>
      <c r="K2114" s="89"/>
      <c r="L2114" s="89"/>
      <c r="M2114" s="89"/>
    </row>
    <row r="2115" spans="1:13" x14ac:dyDescent="0.25">
      <c r="A2115" s="191">
        <v>4574</v>
      </c>
      <c r="B2115" s="89" t="s">
        <v>2458</v>
      </c>
      <c r="C2115" s="89" t="s">
        <v>2439</v>
      </c>
      <c r="D2115" s="89" t="s">
        <v>2211</v>
      </c>
      <c r="E2115" s="89" t="s">
        <v>4871</v>
      </c>
      <c r="F2115" s="89">
        <v>740</v>
      </c>
      <c r="G2115" s="127">
        <v>0.87681159420289856</v>
      </c>
      <c r="H2115" s="127">
        <v>0</v>
      </c>
      <c r="I2115" s="127"/>
      <c r="J2115" s="191">
        <v>4574</v>
      </c>
      <c r="K2115" s="89"/>
      <c r="L2115" s="89"/>
      <c r="M2115" s="89"/>
    </row>
    <row r="2116" spans="1:13" x14ac:dyDescent="0.25">
      <c r="A2116" s="191">
        <v>4575</v>
      </c>
      <c r="B2116" s="89" t="s">
        <v>2459</v>
      </c>
      <c r="C2116" s="89" t="s">
        <v>2449</v>
      </c>
      <c r="D2116" s="89" t="s">
        <v>2211</v>
      </c>
      <c r="E2116" s="89" t="s">
        <v>4871</v>
      </c>
      <c r="F2116" s="89">
        <v>446</v>
      </c>
      <c r="G2116" s="127">
        <v>0.89122807017543859</v>
      </c>
      <c r="H2116" s="127">
        <v>0</v>
      </c>
      <c r="I2116" s="127"/>
      <c r="J2116" s="191">
        <v>4575</v>
      </c>
      <c r="K2116" s="89"/>
      <c r="L2116" s="89"/>
      <c r="M2116" s="89"/>
    </row>
    <row r="2117" spans="1:13" x14ac:dyDescent="0.25">
      <c r="A2117" s="191">
        <v>4576</v>
      </c>
      <c r="B2117" s="89" t="s">
        <v>708</v>
      </c>
      <c r="C2117" s="89" t="s">
        <v>2449</v>
      </c>
      <c r="D2117" s="89" t="s">
        <v>2211</v>
      </c>
      <c r="E2117" s="89" t="s">
        <v>4871</v>
      </c>
      <c r="F2117" s="89">
        <v>254</v>
      </c>
      <c r="G2117" s="127">
        <v>0.94285714285714284</v>
      </c>
      <c r="H2117" s="127">
        <v>0</v>
      </c>
      <c r="I2117" s="127"/>
      <c r="J2117" s="191">
        <v>4576</v>
      </c>
      <c r="K2117" s="89"/>
      <c r="L2117" s="89"/>
      <c r="M2117" s="89"/>
    </row>
    <row r="2118" spans="1:13" x14ac:dyDescent="0.25">
      <c r="A2118" s="191">
        <v>4578</v>
      </c>
      <c r="B2118" s="89" t="s">
        <v>2460</v>
      </c>
      <c r="C2118" s="89" t="s">
        <v>2452</v>
      </c>
      <c r="D2118" s="89" t="s">
        <v>2211</v>
      </c>
      <c r="E2118" s="89" t="s">
        <v>336</v>
      </c>
      <c r="F2118" s="89">
        <v>503</v>
      </c>
      <c r="G2118" s="127">
        <v>0.80933062880324547</v>
      </c>
      <c r="H2118" s="127">
        <v>0</v>
      </c>
      <c r="I2118" s="127"/>
      <c r="J2118" s="191">
        <v>4578</v>
      </c>
      <c r="K2118" s="89"/>
      <c r="L2118" s="89"/>
      <c r="M2118" s="89"/>
    </row>
    <row r="2119" spans="1:13" x14ac:dyDescent="0.25">
      <c r="A2119" s="191">
        <v>4579</v>
      </c>
      <c r="B2119" s="89" t="s">
        <v>2461</v>
      </c>
      <c r="C2119" s="89" t="s">
        <v>2439</v>
      </c>
      <c r="D2119" s="89" t="s">
        <v>2211</v>
      </c>
      <c r="E2119" s="89" t="s">
        <v>4871</v>
      </c>
      <c r="F2119" s="89">
        <v>238</v>
      </c>
      <c r="G2119" s="127">
        <v>0.82771535580524347</v>
      </c>
      <c r="H2119" s="127">
        <v>0</v>
      </c>
      <c r="I2119" s="127"/>
      <c r="J2119" s="191">
        <v>4579</v>
      </c>
      <c r="K2119" s="89"/>
      <c r="L2119" s="89"/>
      <c r="M2119" s="89"/>
    </row>
    <row r="2120" spans="1:13" x14ac:dyDescent="0.25">
      <c r="A2120" s="191">
        <v>4581</v>
      </c>
      <c r="B2120" s="89" t="s">
        <v>2462</v>
      </c>
      <c r="C2120" s="89" t="s">
        <v>2439</v>
      </c>
      <c r="D2120" s="89" t="s">
        <v>2211</v>
      </c>
      <c r="E2120" s="89" t="s">
        <v>4871</v>
      </c>
      <c r="F2120" s="89">
        <v>155</v>
      </c>
      <c r="G2120" s="127">
        <v>0.80451127819548873</v>
      </c>
      <c r="H2120" s="127">
        <v>0</v>
      </c>
      <c r="I2120" s="127"/>
      <c r="J2120" s="191">
        <v>4581</v>
      </c>
      <c r="K2120" s="89"/>
      <c r="L2120" s="89"/>
      <c r="M2120" s="89"/>
    </row>
    <row r="2121" spans="1:13" x14ac:dyDescent="0.25">
      <c r="A2121" s="191">
        <v>4586</v>
      </c>
      <c r="B2121" s="89" t="s">
        <v>2463</v>
      </c>
      <c r="C2121" s="89" t="s">
        <v>2449</v>
      </c>
      <c r="D2121" s="89" t="s">
        <v>2211</v>
      </c>
      <c r="E2121" s="89" t="s">
        <v>4871</v>
      </c>
      <c r="F2121" s="89">
        <v>145</v>
      </c>
      <c r="G2121" s="127">
        <v>0.94160583941605835</v>
      </c>
      <c r="H2121" s="127">
        <v>0</v>
      </c>
      <c r="I2121" s="127"/>
      <c r="J2121" s="191">
        <v>4586</v>
      </c>
      <c r="K2121" s="89"/>
      <c r="L2121" s="89"/>
      <c r="M2121" s="89"/>
    </row>
    <row r="2122" spans="1:13" x14ac:dyDescent="0.25">
      <c r="A2122" s="191">
        <v>4588</v>
      </c>
      <c r="B2122" s="89" t="s">
        <v>2464</v>
      </c>
      <c r="C2122" s="89" t="s">
        <v>2439</v>
      </c>
      <c r="D2122" s="89" t="s">
        <v>2211</v>
      </c>
      <c r="E2122" s="89" t="s">
        <v>4871</v>
      </c>
      <c r="F2122" s="89">
        <v>908</v>
      </c>
      <c r="G2122" s="127">
        <v>0.83864541832669326</v>
      </c>
      <c r="H2122" s="127">
        <v>0.94399999999999995</v>
      </c>
      <c r="I2122" s="127"/>
      <c r="J2122" s="191">
        <v>4588</v>
      </c>
      <c r="K2122" s="89"/>
      <c r="L2122" s="89"/>
      <c r="M2122" s="89"/>
    </row>
    <row r="2123" spans="1:13" x14ac:dyDescent="0.25">
      <c r="A2123" s="191">
        <v>4589</v>
      </c>
      <c r="B2123" s="89" t="s">
        <v>2465</v>
      </c>
      <c r="C2123" s="89" t="s">
        <v>2439</v>
      </c>
      <c r="D2123" s="89" t="s">
        <v>2211</v>
      </c>
      <c r="E2123" s="89" t="s">
        <v>4871</v>
      </c>
      <c r="F2123" s="89">
        <v>250</v>
      </c>
      <c r="G2123" s="127">
        <v>0.90140845070422537</v>
      </c>
      <c r="H2123" s="127">
        <v>0</v>
      </c>
      <c r="I2123" s="127"/>
      <c r="J2123" s="191">
        <v>4589</v>
      </c>
      <c r="K2123" s="89"/>
      <c r="L2123" s="89"/>
      <c r="M2123" s="89"/>
    </row>
    <row r="2124" spans="1:13" x14ac:dyDescent="0.25">
      <c r="A2124" s="191">
        <v>4591</v>
      </c>
      <c r="B2124" s="89" t="s">
        <v>2466</v>
      </c>
      <c r="C2124" s="89" t="s">
        <v>2449</v>
      </c>
      <c r="D2124" s="89" t="s">
        <v>2211</v>
      </c>
      <c r="E2124" s="89" t="s">
        <v>4871</v>
      </c>
      <c r="F2124" s="89">
        <v>445</v>
      </c>
      <c r="G2124" s="127">
        <v>0.97068403908794787</v>
      </c>
      <c r="H2124" s="127">
        <v>0</v>
      </c>
      <c r="I2124" s="127"/>
      <c r="J2124" s="191">
        <v>4591</v>
      </c>
      <c r="K2124" s="89"/>
      <c r="L2124" s="89"/>
      <c r="M2124" s="89"/>
    </row>
    <row r="2125" spans="1:13" x14ac:dyDescent="0.25">
      <c r="A2125" s="191">
        <v>4592</v>
      </c>
      <c r="B2125" s="89" t="s">
        <v>2467</v>
      </c>
      <c r="C2125" s="89" t="s">
        <v>2439</v>
      </c>
      <c r="D2125" s="89" t="s">
        <v>2211</v>
      </c>
      <c r="E2125" s="89" t="s">
        <v>4871</v>
      </c>
      <c r="F2125" s="89">
        <v>201</v>
      </c>
      <c r="G2125" s="127">
        <v>0.90445859872611467</v>
      </c>
      <c r="H2125" s="127">
        <v>0</v>
      </c>
      <c r="I2125" s="127"/>
      <c r="J2125" s="191">
        <v>4592</v>
      </c>
      <c r="K2125" s="89"/>
      <c r="L2125" s="89"/>
      <c r="M2125" s="89"/>
    </row>
    <row r="2126" spans="1:13" x14ac:dyDescent="0.25">
      <c r="A2126" s="191">
        <v>4593</v>
      </c>
      <c r="B2126" s="89" t="s">
        <v>2468</v>
      </c>
      <c r="C2126" s="89" t="s">
        <v>2452</v>
      </c>
      <c r="D2126" s="89" t="s">
        <v>2211</v>
      </c>
      <c r="E2126" s="89" t="s">
        <v>336</v>
      </c>
      <c r="F2126" s="89">
        <v>234</v>
      </c>
      <c r="G2126" s="127">
        <v>0.93908629441624369</v>
      </c>
      <c r="H2126" s="127">
        <v>0</v>
      </c>
      <c r="I2126" s="127"/>
      <c r="J2126" s="191">
        <v>4593</v>
      </c>
      <c r="K2126" s="89"/>
      <c r="L2126" s="89"/>
      <c r="M2126" s="89"/>
    </row>
    <row r="2127" spans="1:13" x14ac:dyDescent="0.25">
      <c r="A2127" s="191">
        <v>4594</v>
      </c>
      <c r="B2127" s="89" t="s">
        <v>2469</v>
      </c>
      <c r="C2127" s="89" t="s">
        <v>2452</v>
      </c>
      <c r="D2127" s="89" t="s">
        <v>2211</v>
      </c>
      <c r="E2127" s="89" t="s">
        <v>336</v>
      </c>
      <c r="F2127" s="89">
        <v>561</v>
      </c>
      <c r="G2127" s="127">
        <v>0.86940298507462688</v>
      </c>
      <c r="H2127" s="127">
        <v>0</v>
      </c>
      <c r="I2127" s="127"/>
      <c r="J2127" s="191">
        <v>4594</v>
      </c>
      <c r="K2127" s="89"/>
      <c r="L2127" s="89"/>
      <c r="M2127" s="89"/>
    </row>
    <row r="2128" spans="1:13" x14ac:dyDescent="0.25">
      <c r="A2128" s="191">
        <v>4595</v>
      </c>
      <c r="B2128" s="89" t="s">
        <v>2470</v>
      </c>
      <c r="C2128" s="89" t="s">
        <v>2452</v>
      </c>
      <c r="D2128" s="89" t="s">
        <v>2211</v>
      </c>
      <c r="E2128" s="89" t="s">
        <v>336</v>
      </c>
      <c r="F2128" s="89">
        <v>519</v>
      </c>
      <c r="G2128" s="127">
        <v>0.90322580645161288</v>
      </c>
      <c r="H2128" s="127">
        <v>0</v>
      </c>
      <c r="I2128" s="127"/>
      <c r="J2128" s="191">
        <v>4595</v>
      </c>
      <c r="K2128" s="89"/>
      <c r="L2128" s="89"/>
      <c r="M2128" s="89"/>
    </row>
    <row r="2129" spans="1:13" x14ac:dyDescent="0.25">
      <c r="A2129" s="191">
        <v>4603</v>
      </c>
      <c r="B2129" s="89" t="s">
        <v>2471</v>
      </c>
      <c r="C2129" s="89" t="s">
        <v>2439</v>
      </c>
      <c r="D2129" s="89" t="s">
        <v>2211</v>
      </c>
      <c r="E2129" s="89" t="s">
        <v>4871</v>
      </c>
      <c r="F2129" s="89">
        <v>138</v>
      </c>
      <c r="G2129" s="127">
        <v>0.87735849056603776</v>
      </c>
      <c r="H2129" s="127">
        <v>0</v>
      </c>
      <c r="I2129" s="127"/>
      <c r="J2129" s="191">
        <v>4603</v>
      </c>
      <c r="K2129" s="89"/>
      <c r="L2129" s="89"/>
      <c r="M2129" s="89"/>
    </row>
    <row r="2130" spans="1:13" x14ac:dyDescent="0.25">
      <c r="A2130" s="191">
        <v>4609</v>
      </c>
      <c r="B2130" s="89" t="s">
        <v>2472</v>
      </c>
      <c r="C2130" s="89" t="s">
        <v>2439</v>
      </c>
      <c r="D2130" s="89" t="s">
        <v>2211</v>
      </c>
      <c r="E2130" s="89" t="s">
        <v>4871</v>
      </c>
      <c r="F2130" s="89">
        <v>162</v>
      </c>
      <c r="G2130" s="127">
        <v>0.93798449612403101</v>
      </c>
      <c r="H2130" s="127">
        <v>0</v>
      </c>
      <c r="I2130" s="127"/>
      <c r="J2130" s="191">
        <v>4609</v>
      </c>
      <c r="K2130" s="89"/>
      <c r="L2130" s="89"/>
      <c r="M2130" s="89"/>
    </row>
    <row r="2131" spans="1:13" x14ac:dyDescent="0.25">
      <c r="A2131" s="191">
        <v>4611</v>
      </c>
      <c r="B2131" s="89" t="s">
        <v>2473</v>
      </c>
      <c r="C2131" s="89" t="s">
        <v>2452</v>
      </c>
      <c r="D2131" s="89" t="s">
        <v>2211</v>
      </c>
      <c r="E2131" s="89" t="s">
        <v>336</v>
      </c>
      <c r="F2131" s="89">
        <v>255</v>
      </c>
      <c r="G2131" s="127">
        <v>0.82572614107883813</v>
      </c>
      <c r="H2131" s="127">
        <v>0</v>
      </c>
      <c r="I2131" s="127"/>
      <c r="J2131" s="191">
        <v>4611</v>
      </c>
      <c r="K2131" s="89"/>
      <c r="L2131" s="89"/>
      <c r="M2131" s="89"/>
    </row>
    <row r="2132" spans="1:13" x14ac:dyDescent="0.25">
      <c r="A2132" s="191">
        <v>4612</v>
      </c>
      <c r="B2132" s="89" t="s">
        <v>2474</v>
      </c>
      <c r="C2132" s="89" t="s">
        <v>2439</v>
      </c>
      <c r="D2132" s="89" t="s">
        <v>2211</v>
      </c>
      <c r="E2132" s="89" t="s">
        <v>4871</v>
      </c>
      <c r="F2132" s="89">
        <v>92</v>
      </c>
      <c r="G2132" s="127">
        <v>0.88607594936708856</v>
      </c>
      <c r="H2132" s="127">
        <v>0</v>
      </c>
      <c r="I2132" s="127"/>
      <c r="J2132" s="191">
        <v>4612</v>
      </c>
      <c r="K2132" s="89"/>
      <c r="L2132" s="89"/>
      <c r="M2132" s="89"/>
    </row>
    <row r="2133" spans="1:13" x14ac:dyDescent="0.25">
      <c r="A2133" s="191">
        <v>4614</v>
      </c>
      <c r="B2133" s="89" t="s">
        <v>2475</v>
      </c>
      <c r="C2133" s="89" t="s">
        <v>2439</v>
      </c>
      <c r="D2133" s="89" t="s">
        <v>2211</v>
      </c>
      <c r="E2133" s="89" t="s">
        <v>4871</v>
      </c>
      <c r="F2133" s="89">
        <v>188</v>
      </c>
      <c r="G2133" s="127">
        <v>0.94904458598726116</v>
      </c>
      <c r="H2133" s="127">
        <v>0</v>
      </c>
      <c r="I2133" s="127"/>
      <c r="J2133" s="191">
        <v>4614</v>
      </c>
      <c r="K2133" s="89"/>
      <c r="L2133" s="89"/>
      <c r="M2133" s="89"/>
    </row>
    <row r="2134" spans="1:13" x14ac:dyDescent="0.25">
      <c r="A2134" s="191">
        <v>4615</v>
      </c>
      <c r="B2134" s="89" t="s">
        <v>2476</v>
      </c>
      <c r="C2134" s="89" t="s">
        <v>2452</v>
      </c>
      <c r="D2134" s="89" t="s">
        <v>2211</v>
      </c>
      <c r="E2134" s="89" t="s">
        <v>336</v>
      </c>
      <c r="F2134" s="89">
        <v>433</v>
      </c>
      <c r="G2134" s="127">
        <v>0.98349056603773588</v>
      </c>
      <c r="H2134" s="127">
        <v>0</v>
      </c>
      <c r="I2134" s="127"/>
      <c r="J2134" s="191">
        <v>4615</v>
      </c>
      <c r="K2134" s="89"/>
      <c r="L2134" s="89"/>
      <c r="M2134" s="89"/>
    </row>
    <row r="2135" spans="1:13" x14ac:dyDescent="0.25">
      <c r="A2135" s="191">
        <v>4616</v>
      </c>
      <c r="B2135" s="89" t="s">
        <v>2477</v>
      </c>
      <c r="C2135" s="89" t="s">
        <v>2452</v>
      </c>
      <c r="D2135" s="89" t="s">
        <v>2211</v>
      </c>
      <c r="E2135" s="89" t="s">
        <v>336</v>
      </c>
      <c r="F2135" s="89">
        <v>458</v>
      </c>
      <c r="G2135" s="127">
        <v>0.95847750865051906</v>
      </c>
      <c r="H2135" s="127">
        <v>0</v>
      </c>
      <c r="I2135" s="127"/>
      <c r="J2135" s="191">
        <v>4616</v>
      </c>
      <c r="K2135" s="89"/>
      <c r="L2135" s="89"/>
      <c r="M2135" s="89"/>
    </row>
    <row r="2136" spans="1:13" x14ac:dyDescent="0.25">
      <c r="A2136" s="191">
        <v>4617</v>
      </c>
      <c r="B2136" s="89" t="s">
        <v>2478</v>
      </c>
      <c r="C2136" s="89" t="s">
        <v>2452</v>
      </c>
      <c r="D2136" s="89" t="s">
        <v>2211</v>
      </c>
      <c r="E2136" s="89" t="s">
        <v>336</v>
      </c>
      <c r="F2136" s="89">
        <v>514</v>
      </c>
      <c r="G2136" s="127">
        <v>0.87632508833922262</v>
      </c>
      <c r="H2136" s="127">
        <v>0</v>
      </c>
      <c r="I2136" s="127"/>
      <c r="J2136" s="191">
        <v>4617</v>
      </c>
      <c r="K2136" s="89"/>
      <c r="L2136" s="89"/>
      <c r="M2136" s="89"/>
    </row>
    <row r="2137" spans="1:13" x14ac:dyDescent="0.25">
      <c r="A2137" s="191">
        <v>4622</v>
      </c>
      <c r="B2137" s="89" t="s">
        <v>2479</v>
      </c>
      <c r="C2137" s="89" t="s">
        <v>2439</v>
      </c>
      <c r="D2137" s="89" t="s">
        <v>2211</v>
      </c>
      <c r="E2137" s="89" t="s">
        <v>4871</v>
      </c>
      <c r="F2137" s="89">
        <v>143</v>
      </c>
      <c r="G2137" s="127">
        <v>0.87068965517241381</v>
      </c>
      <c r="H2137" s="127">
        <v>0</v>
      </c>
      <c r="I2137" s="127"/>
      <c r="J2137" s="191">
        <v>4622</v>
      </c>
      <c r="K2137" s="89"/>
      <c r="L2137" s="89"/>
      <c r="M2137" s="89"/>
    </row>
    <row r="2138" spans="1:13" x14ac:dyDescent="0.25">
      <c r="A2138" s="191">
        <v>4700</v>
      </c>
      <c r="B2138" s="89" t="s">
        <v>2480</v>
      </c>
      <c r="C2138" s="89" t="s">
        <v>2481</v>
      </c>
      <c r="D2138" s="89" t="s">
        <v>2211</v>
      </c>
      <c r="E2138" s="89" t="s">
        <v>630</v>
      </c>
      <c r="F2138" s="89">
        <v>743</v>
      </c>
      <c r="G2138" s="127">
        <v>0</v>
      </c>
      <c r="H2138" s="127">
        <v>0.92111959287531808</v>
      </c>
      <c r="I2138" s="127"/>
      <c r="J2138" s="191">
        <v>4700</v>
      </c>
      <c r="K2138" s="89"/>
      <c r="L2138" s="89"/>
      <c r="M2138" s="89"/>
    </row>
    <row r="2139" spans="1:13" x14ac:dyDescent="0.25">
      <c r="A2139" s="191">
        <v>4702</v>
      </c>
      <c r="B2139" s="89" t="s">
        <v>2482</v>
      </c>
      <c r="C2139" s="89" t="s">
        <v>2483</v>
      </c>
      <c r="D2139" s="89" t="s">
        <v>2211</v>
      </c>
      <c r="E2139" s="89" t="s">
        <v>336</v>
      </c>
      <c r="F2139" s="89">
        <v>999</v>
      </c>
      <c r="G2139" s="127">
        <v>0</v>
      </c>
      <c r="H2139" s="127">
        <v>0.89169675090252709</v>
      </c>
      <c r="I2139" s="127"/>
      <c r="J2139" s="191">
        <v>4702</v>
      </c>
      <c r="K2139" s="89"/>
      <c r="L2139" s="89"/>
      <c r="M2139" s="89"/>
    </row>
    <row r="2140" spans="1:13" x14ac:dyDescent="0.25">
      <c r="A2140" s="191">
        <v>4703</v>
      </c>
      <c r="B2140" s="89" t="s">
        <v>2484</v>
      </c>
      <c r="C2140" s="89" t="s">
        <v>2483</v>
      </c>
      <c r="D2140" s="89" t="s">
        <v>2211</v>
      </c>
      <c r="E2140" s="89" t="s">
        <v>336</v>
      </c>
      <c r="F2140" s="89">
        <v>243</v>
      </c>
      <c r="G2140" s="127">
        <v>0</v>
      </c>
      <c r="H2140" s="127">
        <v>0.9140625</v>
      </c>
      <c r="I2140" s="127"/>
      <c r="J2140" s="191">
        <v>4703</v>
      </c>
      <c r="K2140" s="89"/>
      <c r="L2140" s="89"/>
      <c r="M2140" s="89"/>
    </row>
    <row r="2141" spans="1:13" x14ac:dyDescent="0.25">
      <c r="A2141" s="191">
        <v>4706</v>
      </c>
      <c r="B2141" s="89" t="s">
        <v>2485</v>
      </c>
      <c r="C2141" s="89" t="s">
        <v>2481</v>
      </c>
      <c r="D2141" s="89" t="s">
        <v>2211</v>
      </c>
      <c r="E2141" s="89" t="s">
        <v>336</v>
      </c>
      <c r="F2141" s="89">
        <v>246</v>
      </c>
      <c r="G2141" s="127">
        <v>0</v>
      </c>
      <c r="H2141" s="127">
        <v>0.93495934959349591</v>
      </c>
      <c r="I2141" s="127"/>
      <c r="J2141" s="191">
        <v>4706</v>
      </c>
      <c r="K2141" s="89"/>
      <c r="L2141" s="89"/>
      <c r="M2141" s="89"/>
    </row>
    <row r="2142" spans="1:13" x14ac:dyDescent="0.25">
      <c r="A2142" s="191">
        <v>4707</v>
      </c>
      <c r="B2142" s="89" t="s">
        <v>2486</v>
      </c>
      <c r="C2142" s="89" t="s">
        <v>2483</v>
      </c>
      <c r="D2142" s="89" t="s">
        <v>2211</v>
      </c>
      <c r="E2142" s="89" t="s">
        <v>336</v>
      </c>
      <c r="F2142" s="89">
        <v>486</v>
      </c>
      <c r="G2142" s="127">
        <v>0</v>
      </c>
      <c r="H2142" s="127">
        <v>0.93072824156305511</v>
      </c>
      <c r="I2142" s="127"/>
      <c r="J2142" s="191">
        <v>4707</v>
      </c>
      <c r="K2142" s="89"/>
      <c r="L2142" s="89"/>
      <c r="M2142" s="89"/>
    </row>
    <row r="2143" spans="1:13" x14ac:dyDescent="0.25">
      <c r="A2143" s="191">
        <v>4708</v>
      </c>
      <c r="B2143" s="89" t="s">
        <v>2487</v>
      </c>
      <c r="C2143" s="89" t="s">
        <v>2483</v>
      </c>
      <c r="D2143" s="89" t="s">
        <v>2211</v>
      </c>
      <c r="E2143" s="89" t="s">
        <v>336</v>
      </c>
      <c r="F2143" s="89">
        <v>214</v>
      </c>
      <c r="G2143" s="127">
        <v>0</v>
      </c>
      <c r="H2143" s="127">
        <v>0.90374331550802134</v>
      </c>
      <c r="I2143" s="127"/>
      <c r="J2143" s="191">
        <v>4708</v>
      </c>
      <c r="K2143" s="89"/>
      <c r="L2143" s="89"/>
      <c r="M2143" s="89"/>
    </row>
    <row r="2144" spans="1:13" x14ac:dyDescent="0.25">
      <c r="A2144" s="191">
        <v>4709</v>
      </c>
      <c r="B2144" s="89" t="s">
        <v>2488</v>
      </c>
      <c r="C2144" s="89" t="s">
        <v>2483</v>
      </c>
      <c r="D2144" s="89" t="s">
        <v>2211</v>
      </c>
      <c r="E2144" s="89" t="s">
        <v>336</v>
      </c>
      <c r="F2144" s="89">
        <v>584</v>
      </c>
      <c r="G2144" s="127">
        <v>0</v>
      </c>
      <c r="H2144" s="127">
        <v>0.95325542570951582</v>
      </c>
      <c r="I2144" s="127"/>
      <c r="J2144" s="191">
        <v>4709</v>
      </c>
      <c r="K2144" s="89"/>
      <c r="L2144" s="89"/>
      <c r="M2144" s="89"/>
    </row>
    <row r="2145" spans="1:13" x14ac:dyDescent="0.25">
      <c r="A2145" s="191">
        <v>4711</v>
      </c>
      <c r="B2145" s="89" t="s">
        <v>2489</v>
      </c>
      <c r="C2145" s="89" t="s">
        <v>2483</v>
      </c>
      <c r="D2145" s="89" t="s">
        <v>2211</v>
      </c>
      <c r="E2145" s="89" t="s">
        <v>336</v>
      </c>
      <c r="F2145" s="89">
        <v>229</v>
      </c>
      <c r="G2145" s="127">
        <v>0.94063926940639264</v>
      </c>
      <c r="H2145" s="127">
        <v>0</v>
      </c>
      <c r="I2145" s="127"/>
      <c r="J2145" s="191">
        <v>4711</v>
      </c>
      <c r="K2145" s="89"/>
      <c r="L2145" s="89"/>
      <c r="M2145" s="89"/>
    </row>
    <row r="2146" spans="1:13" x14ac:dyDescent="0.25">
      <c r="A2146" s="191">
        <v>4712</v>
      </c>
      <c r="B2146" s="89" t="s">
        <v>2490</v>
      </c>
      <c r="C2146" s="89" t="s">
        <v>2483</v>
      </c>
      <c r="D2146" s="89" t="s">
        <v>2211</v>
      </c>
      <c r="E2146" s="89" t="s">
        <v>336</v>
      </c>
      <c r="F2146" s="89">
        <v>498</v>
      </c>
      <c r="G2146" s="127">
        <v>0.83733333333333337</v>
      </c>
      <c r="H2146" s="127">
        <v>0.765625</v>
      </c>
      <c r="I2146" s="127"/>
      <c r="J2146" s="191">
        <v>4712</v>
      </c>
      <c r="K2146" s="89"/>
      <c r="L2146" s="89"/>
      <c r="M2146" s="89"/>
    </row>
    <row r="2147" spans="1:13" x14ac:dyDescent="0.25">
      <c r="A2147" s="191">
        <v>4713</v>
      </c>
      <c r="B2147" s="89" t="s">
        <v>2491</v>
      </c>
      <c r="C2147" s="89" t="s">
        <v>2481</v>
      </c>
      <c r="D2147" s="89" t="s">
        <v>2211</v>
      </c>
      <c r="E2147" s="89" t="s">
        <v>336</v>
      </c>
      <c r="F2147" s="89">
        <v>581</v>
      </c>
      <c r="G2147" s="127">
        <v>0.91862567811934903</v>
      </c>
      <c r="H2147" s="127">
        <v>0</v>
      </c>
      <c r="I2147" s="127"/>
      <c r="J2147" s="191">
        <v>4713</v>
      </c>
      <c r="K2147" s="89"/>
      <c r="L2147" s="89"/>
      <c r="M2147" s="89"/>
    </row>
    <row r="2148" spans="1:13" x14ac:dyDescent="0.25">
      <c r="A2148" s="191">
        <v>4714</v>
      </c>
      <c r="B2148" s="89" t="s">
        <v>2492</v>
      </c>
      <c r="C2148" s="89" t="s">
        <v>2481</v>
      </c>
      <c r="D2148" s="89" t="s">
        <v>2211</v>
      </c>
      <c r="E2148" s="89" t="s">
        <v>336</v>
      </c>
      <c r="F2148" s="89">
        <v>255</v>
      </c>
      <c r="G2148" s="127">
        <v>0.94565217391304346</v>
      </c>
      <c r="H2148" s="127">
        <v>0</v>
      </c>
      <c r="I2148" s="127"/>
      <c r="J2148" s="191">
        <v>4714</v>
      </c>
      <c r="K2148" s="89"/>
      <c r="L2148" s="89"/>
      <c r="M2148" s="89"/>
    </row>
    <row r="2149" spans="1:13" x14ac:dyDescent="0.25">
      <c r="A2149" s="191">
        <v>4717</v>
      </c>
      <c r="B2149" s="89" t="s">
        <v>2493</v>
      </c>
      <c r="C2149" s="89" t="s">
        <v>2481</v>
      </c>
      <c r="D2149" s="89" t="s">
        <v>2211</v>
      </c>
      <c r="E2149" s="89" t="s">
        <v>336</v>
      </c>
      <c r="F2149" s="89">
        <v>276</v>
      </c>
      <c r="G2149" s="127">
        <v>0.91366906474820142</v>
      </c>
      <c r="H2149" s="127">
        <v>0</v>
      </c>
      <c r="I2149" s="127"/>
      <c r="J2149" s="191">
        <v>4717</v>
      </c>
      <c r="K2149" s="89"/>
      <c r="L2149" s="89"/>
      <c r="M2149" s="89"/>
    </row>
    <row r="2150" spans="1:13" x14ac:dyDescent="0.25">
      <c r="A2150" s="191">
        <v>4719</v>
      </c>
      <c r="B2150" s="89" t="s">
        <v>2494</v>
      </c>
      <c r="C2150" s="89" t="s">
        <v>2481</v>
      </c>
      <c r="D2150" s="89" t="s">
        <v>2211</v>
      </c>
      <c r="E2150" s="89" t="s">
        <v>336</v>
      </c>
      <c r="F2150" s="89">
        <v>402</v>
      </c>
      <c r="G2150" s="127">
        <v>0.92162162162162165</v>
      </c>
      <c r="H2150" s="127">
        <v>0</v>
      </c>
      <c r="I2150" s="127"/>
      <c r="J2150" s="191">
        <v>4719</v>
      </c>
      <c r="K2150" s="89"/>
      <c r="L2150" s="89"/>
      <c r="M2150" s="89"/>
    </row>
    <row r="2151" spans="1:13" x14ac:dyDescent="0.25">
      <c r="A2151" s="191">
        <v>4720</v>
      </c>
      <c r="B2151" s="89" t="s">
        <v>2495</v>
      </c>
      <c r="C2151" s="89" t="s">
        <v>2483</v>
      </c>
      <c r="D2151" s="89" t="s">
        <v>2211</v>
      </c>
      <c r="E2151" s="89" t="s">
        <v>336</v>
      </c>
      <c r="F2151" s="89">
        <v>170</v>
      </c>
      <c r="G2151" s="127">
        <v>0.92561983471074383</v>
      </c>
      <c r="H2151" s="127">
        <v>0</v>
      </c>
      <c r="I2151" s="127"/>
      <c r="J2151" s="191">
        <v>4720</v>
      </c>
      <c r="K2151" s="89"/>
      <c r="L2151" s="89"/>
      <c r="M2151" s="89"/>
    </row>
    <row r="2152" spans="1:13" x14ac:dyDescent="0.25">
      <c r="A2152" s="191">
        <v>4722</v>
      </c>
      <c r="B2152" s="89" t="s">
        <v>2496</v>
      </c>
      <c r="C2152" s="89" t="s">
        <v>2481</v>
      </c>
      <c r="D2152" s="89" t="s">
        <v>2211</v>
      </c>
      <c r="E2152" s="89" t="s">
        <v>336</v>
      </c>
      <c r="F2152" s="89">
        <v>621</v>
      </c>
      <c r="G2152" s="127">
        <v>0.90718038528896672</v>
      </c>
      <c r="H2152" s="127">
        <v>0</v>
      </c>
      <c r="I2152" s="127"/>
      <c r="J2152" s="191">
        <v>4722</v>
      </c>
      <c r="K2152" s="89"/>
      <c r="L2152" s="89"/>
      <c r="M2152" s="89"/>
    </row>
    <row r="2153" spans="1:13" x14ac:dyDescent="0.25">
      <c r="A2153" s="191">
        <v>4723</v>
      </c>
      <c r="B2153" s="89" t="s">
        <v>2497</v>
      </c>
      <c r="C2153" s="89" t="s">
        <v>2483</v>
      </c>
      <c r="D2153" s="89" t="s">
        <v>2211</v>
      </c>
      <c r="E2153" s="89" t="s">
        <v>336</v>
      </c>
      <c r="F2153" s="89">
        <v>400</v>
      </c>
      <c r="G2153" s="127">
        <v>0.91075514874141872</v>
      </c>
      <c r="H2153" s="127">
        <v>0</v>
      </c>
      <c r="I2153" s="127"/>
      <c r="J2153" s="191">
        <v>4723</v>
      </c>
      <c r="K2153" s="89"/>
      <c r="L2153" s="89"/>
      <c r="M2153" s="89"/>
    </row>
    <row r="2154" spans="1:13" x14ac:dyDescent="0.25">
      <c r="A2154" s="191">
        <v>4724</v>
      </c>
      <c r="B2154" s="89" t="s">
        <v>2498</v>
      </c>
      <c r="C2154" s="89" t="s">
        <v>2483</v>
      </c>
      <c r="D2154" s="89" t="s">
        <v>2211</v>
      </c>
      <c r="E2154" s="89" t="s">
        <v>336</v>
      </c>
      <c r="F2154" s="89">
        <v>378</v>
      </c>
      <c r="G2154" s="127">
        <v>0.92537313432835822</v>
      </c>
      <c r="H2154" s="127">
        <v>0</v>
      </c>
      <c r="I2154" s="127"/>
      <c r="J2154" s="191">
        <v>4724</v>
      </c>
      <c r="K2154" s="89"/>
      <c r="L2154" s="89"/>
      <c r="M2154" s="89"/>
    </row>
    <row r="2155" spans="1:13" x14ac:dyDescent="0.25">
      <c r="A2155" s="191">
        <v>4725</v>
      </c>
      <c r="B2155" s="89" t="s">
        <v>1106</v>
      </c>
      <c r="C2155" s="89" t="s">
        <v>2483</v>
      </c>
      <c r="D2155" s="89" t="s">
        <v>2211</v>
      </c>
      <c r="E2155" s="89" t="s">
        <v>336</v>
      </c>
      <c r="F2155" s="89">
        <v>226</v>
      </c>
      <c r="G2155" s="127">
        <v>0.82547169811320753</v>
      </c>
      <c r="H2155" s="127">
        <v>0</v>
      </c>
      <c r="I2155" s="127"/>
      <c r="J2155" s="191">
        <v>4725</v>
      </c>
      <c r="K2155" s="89"/>
      <c r="L2155" s="89"/>
      <c r="M2155" s="89"/>
    </row>
    <row r="2156" spans="1:13" x14ac:dyDescent="0.25">
      <c r="A2156" s="191">
        <v>4726</v>
      </c>
      <c r="B2156" s="89" t="s">
        <v>2499</v>
      </c>
      <c r="C2156" s="89" t="s">
        <v>2483</v>
      </c>
      <c r="D2156" s="89" t="s">
        <v>2211</v>
      </c>
      <c r="E2156" s="89" t="s">
        <v>336</v>
      </c>
      <c r="F2156" s="89">
        <v>185</v>
      </c>
      <c r="G2156" s="127">
        <v>0.88043478260869568</v>
      </c>
      <c r="H2156" s="127">
        <v>0</v>
      </c>
      <c r="I2156" s="127"/>
      <c r="J2156" s="191">
        <v>4726</v>
      </c>
      <c r="K2156" s="89"/>
      <c r="L2156" s="89"/>
      <c r="M2156" s="89"/>
    </row>
    <row r="2157" spans="1:13" x14ac:dyDescent="0.25">
      <c r="A2157" s="191">
        <v>4727</v>
      </c>
      <c r="B2157" s="89" t="s">
        <v>2500</v>
      </c>
      <c r="C2157" s="89" t="s">
        <v>2483</v>
      </c>
      <c r="D2157" s="89" t="s">
        <v>2211</v>
      </c>
      <c r="E2157" s="89" t="s">
        <v>336</v>
      </c>
      <c r="F2157" s="89">
        <v>136</v>
      </c>
      <c r="G2157" s="127">
        <v>0.92</v>
      </c>
      <c r="H2157" s="127">
        <v>0</v>
      </c>
      <c r="I2157" s="127"/>
      <c r="J2157" s="191">
        <v>4727</v>
      </c>
      <c r="K2157" s="89"/>
      <c r="L2157" s="89"/>
      <c r="M2157" s="89"/>
    </row>
    <row r="2158" spans="1:13" x14ac:dyDescent="0.25">
      <c r="A2158" s="191">
        <v>4728</v>
      </c>
      <c r="B2158" s="89" t="s">
        <v>2501</v>
      </c>
      <c r="C2158" s="89" t="s">
        <v>2483</v>
      </c>
      <c r="D2158" s="89" t="s">
        <v>2211</v>
      </c>
      <c r="E2158" s="89" t="s">
        <v>336</v>
      </c>
      <c r="F2158" s="89">
        <v>386</v>
      </c>
      <c r="G2158" s="127">
        <v>0.84383561643835614</v>
      </c>
      <c r="H2158" s="127">
        <v>0</v>
      </c>
      <c r="I2158" s="127"/>
      <c r="J2158" s="191">
        <v>4728</v>
      </c>
      <c r="K2158" s="89"/>
      <c r="L2158" s="89"/>
      <c r="M2158" s="89"/>
    </row>
    <row r="2159" spans="1:13" x14ac:dyDescent="0.25">
      <c r="A2159" s="191">
        <v>4730</v>
      </c>
      <c r="B2159" s="89" t="s">
        <v>2502</v>
      </c>
      <c r="C2159" s="89" t="s">
        <v>2481</v>
      </c>
      <c r="D2159" s="89" t="s">
        <v>2211</v>
      </c>
      <c r="E2159" s="89" t="s">
        <v>336</v>
      </c>
      <c r="F2159" s="89">
        <v>437</v>
      </c>
      <c r="G2159" s="127">
        <v>0.87760416666666663</v>
      </c>
      <c r="H2159" s="127">
        <v>0</v>
      </c>
      <c r="I2159" s="127"/>
      <c r="J2159" s="191">
        <v>4730</v>
      </c>
      <c r="K2159" s="89"/>
      <c r="L2159" s="89"/>
      <c r="M2159" s="89"/>
    </row>
    <row r="2160" spans="1:13" x14ac:dyDescent="0.25">
      <c r="A2160" s="191">
        <v>4731</v>
      </c>
      <c r="B2160" s="89" t="s">
        <v>2503</v>
      </c>
      <c r="C2160" s="89" t="s">
        <v>2481</v>
      </c>
      <c r="D2160" s="89" t="s">
        <v>2211</v>
      </c>
      <c r="E2160" s="89" t="s">
        <v>336</v>
      </c>
      <c r="F2160" s="89">
        <v>142</v>
      </c>
      <c r="G2160" s="127">
        <v>0.8651685393258427</v>
      </c>
      <c r="H2160" s="127">
        <v>0</v>
      </c>
      <c r="I2160" s="127"/>
      <c r="J2160" s="191">
        <v>4731</v>
      </c>
      <c r="K2160" s="89"/>
      <c r="L2160" s="89"/>
      <c r="M2160" s="89"/>
    </row>
    <row r="2161" spans="1:13" x14ac:dyDescent="0.25">
      <c r="A2161" s="191">
        <v>4732</v>
      </c>
      <c r="B2161" s="89" t="s">
        <v>2504</v>
      </c>
      <c r="C2161" s="89" t="s">
        <v>2483</v>
      </c>
      <c r="D2161" s="89" t="s">
        <v>2211</v>
      </c>
      <c r="E2161" s="89" t="s">
        <v>336</v>
      </c>
      <c r="F2161" s="89">
        <v>251</v>
      </c>
      <c r="G2161" s="127">
        <v>0.89068825910931171</v>
      </c>
      <c r="H2161" s="127">
        <v>0</v>
      </c>
      <c r="I2161" s="127"/>
      <c r="J2161" s="191">
        <v>4732</v>
      </c>
      <c r="K2161" s="89"/>
      <c r="L2161" s="89"/>
      <c r="M2161" s="89"/>
    </row>
    <row r="2162" spans="1:13" x14ac:dyDescent="0.25">
      <c r="A2162" s="191">
        <v>4733</v>
      </c>
      <c r="B2162" s="89" t="s">
        <v>2505</v>
      </c>
      <c r="C2162" s="89" t="s">
        <v>2483</v>
      </c>
      <c r="D2162" s="89" t="s">
        <v>2211</v>
      </c>
      <c r="E2162" s="89" t="s">
        <v>336</v>
      </c>
      <c r="F2162" s="89">
        <v>248</v>
      </c>
      <c r="G2162" s="127">
        <v>0.875</v>
      </c>
      <c r="H2162" s="127">
        <v>0</v>
      </c>
      <c r="I2162" s="127"/>
      <c r="J2162" s="191">
        <v>4733</v>
      </c>
      <c r="K2162" s="89"/>
      <c r="L2162" s="89"/>
      <c r="M2162" s="89"/>
    </row>
    <row r="2163" spans="1:13" x14ac:dyDescent="0.25">
      <c r="A2163" s="191">
        <v>4734</v>
      </c>
      <c r="B2163" s="89" t="s">
        <v>2506</v>
      </c>
      <c r="C2163" s="89" t="s">
        <v>2483</v>
      </c>
      <c r="D2163" s="89" t="s">
        <v>2211</v>
      </c>
      <c r="E2163" s="89" t="s">
        <v>336</v>
      </c>
      <c r="F2163" s="89">
        <v>197</v>
      </c>
      <c r="G2163" s="127">
        <v>0.98378378378378384</v>
      </c>
      <c r="H2163" s="127">
        <v>0</v>
      </c>
      <c r="I2163" s="127"/>
      <c r="J2163" s="191">
        <v>4734</v>
      </c>
      <c r="K2163" s="89"/>
      <c r="L2163" s="89"/>
      <c r="M2163" s="89"/>
    </row>
    <row r="2164" spans="1:13" x14ac:dyDescent="0.25">
      <c r="A2164" s="191">
        <v>4736</v>
      </c>
      <c r="B2164" s="89" t="s">
        <v>2507</v>
      </c>
      <c r="C2164" s="89" t="s">
        <v>2483</v>
      </c>
      <c r="D2164" s="89" t="s">
        <v>2211</v>
      </c>
      <c r="E2164" s="89" t="s">
        <v>336</v>
      </c>
      <c r="F2164" s="89">
        <v>432</v>
      </c>
      <c r="G2164" s="127">
        <v>0.84813084112149528</v>
      </c>
      <c r="H2164" s="127">
        <v>0</v>
      </c>
      <c r="I2164" s="127"/>
      <c r="J2164" s="191">
        <v>4736</v>
      </c>
      <c r="K2164" s="89"/>
      <c r="L2164" s="89"/>
      <c r="M2164" s="89"/>
    </row>
    <row r="2165" spans="1:13" x14ac:dyDescent="0.25">
      <c r="A2165" s="191">
        <v>4737</v>
      </c>
      <c r="B2165" s="89" t="s">
        <v>2508</v>
      </c>
      <c r="C2165" s="89" t="s">
        <v>2481</v>
      </c>
      <c r="D2165" s="89" t="s">
        <v>2211</v>
      </c>
      <c r="E2165" s="89" t="s">
        <v>336</v>
      </c>
      <c r="F2165" s="89">
        <v>741</v>
      </c>
      <c r="G2165" s="127">
        <v>0.87351190476190477</v>
      </c>
      <c r="H2165" s="127">
        <v>0</v>
      </c>
      <c r="I2165" s="127"/>
      <c r="J2165" s="191">
        <v>4737</v>
      </c>
      <c r="K2165" s="89"/>
      <c r="L2165" s="89"/>
      <c r="M2165" s="89"/>
    </row>
    <row r="2166" spans="1:13" x14ac:dyDescent="0.25">
      <c r="A2166" s="191">
        <v>4740</v>
      </c>
      <c r="B2166" s="89" t="s">
        <v>2509</v>
      </c>
      <c r="C2166" s="89" t="s">
        <v>2481</v>
      </c>
      <c r="D2166" s="89" t="s">
        <v>2211</v>
      </c>
      <c r="E2166" s="89" t="s">
        <v>336</v>
      </c>
      <c r="F2166" s="89">
        <v>96</v>
      </c>
      <c r="G2166" s="127">
        <v>0</v>
      </c>
      <c r="H2166" s="127">
        <v>0</v>
      </c>
      <c r="I2166" s="128">
        <v>0.86328377504848097</v>
      </c>
      <c r="J2166" s="191">
        <v>4740</v>
      </c>
      <c r="K2166" s="89"/>
      <c r="L2166" s="89"/>
      <c r="M2166" s="89"/>
    </row>
    <row r="2167" spans="1:13" x14ac:dyDescent="0.25">
      <c r="A2167" s="191">
        <v>4742</v>
      </c>
      <c r="B2167" s="89" t="s">
        <v>2510</v>
      </c>
      <c r="C2167" s="89" t="s">
        <v>2483</v>
      </c>
      <c r="D2167" s="89" t="s">
        <v>2211</v>
      </c>
      <c r="E2167" s="89" t="s">
        <v>336</v>
      </c>
      <c r="F2167" s="89">
        <v>281</v>
      </c>
      <c r="G2167" s="127">
        <v>0.871244635193133</v>
      </c>
      <c r="H2167" s="127">
        <v>0</v>
      </c>
      <c r="I2167" s="127"/>
      <c r="J2167" s="191">
        <v>4742</v>
      </c>
      <c r="K2167" s="89"/>
      <c r="L2167" s="89"/>
      <c r="M2167" s="89"/>
    </row>
    <row r="2168" spans="1:13" x14ac:dyDescent="0.25">
      <c r="A2168" s="191">
        <v>4744</v>
      </c>
      <c r="B2168" s="89" t="s">
        <v>2511</v>
      </c>
      <c r="C2168" s="89" t="s">
        <v>2483</v>
      </c>
      <c r="D2168" s="89" t="s">
        <v>2211</v>
      </c>
      <c r="E2168" s="89" t="s">
        <v>336</v>
      </c>
      <c r="F2168" s="89">
        <v>139</v>
      </c>
      <c r="G2168" s="127">
        <v>0.90551181102362199</v>
      </c>
      <c r="H2168" s="127">
        <v>0</v>
      </c>
      <c r="I2168" s="127"/>
      <c r="J2168" s="191">
        <v>4744</v>
      </c>
      <c r="K2168" s="89"/>
      <c r="L2168" s="89"/>
      <c r="M2168" s="89"/>
    </row>
    <row r="2169" spans="1:13" x14ac:dyDescent="0.25">
      <c r="A2169" s="191">
        <v>4746</v>
      </c>
      <c r="B2169" s="89" t="s">
        <v>2512</v>
      </c>
      <c r="C2169" s="89" t="s">
        <v>2483</v>
      </c>
      <c r="D2169" s="89" t="s">
        <v>2211</v>
      </c>
      <c r="E2169" s="89" t="s">
        <v>336</v>
      </c>
      <c r="F2169" s="89">
        <v>268</v>
      </c>
      <c r="G2169" s="127">
        <v>0.97925311203319498</v>
      </c>
      <c r="H2169" s="127">
        <v>0</v>
      </c>
      <c r="I2169" s="127"/>
      <c r="J2169" s="191">
        <v>4746</v>
      </c>
      <c r="K2169" s="89"/>
      <c r="L2169" s="89"/>
      <c r="M2169" s="89"/>
    </row>
    <row r="2170" spans="1:13" x14ac:dyDescent="0.25">
      <c r="A2170" s="191">
        <v>4750</v>
      </c>
      <c r="B2170" s="89" t="s">
        <v>2513</v>
      </c>
      <c r="C2170" s="89" t="s">
        <v>2483</v>
      </c>
      <c r="D2170" s="89" t="s">
        <v>2211</v>
      </c>
      <c r="E2170" s="89" t="s">
        <v>336</v>
      </c>
      <c r="F2170" s="89">
        <v>165</v>
      </c>
      <c r="G2170" s="127">
        <v>0.79562043795620441</v>
      </c>
      <c r="H2170" s="127">
        <v>0</v>
      </c>
      <c r="I2170" s="127"/>
      <c r="J2170" s="191">
        <v>4750</v>
      </c>
      <c r="K2170" s="89"/>
      <c r="L2170" s="89"/>
      <c r="M2170" s="89"/>
    </row>
    <row r="2171" spans="1:13" x14ac:dyDescent="0.25">
      <c r="A2171" s="191">
        <v>4751</v>
      </c>
      <c r="B2171" s="89" t="s">
        <v>2514</v>
      </c>
      <c r="C2171" s="89" t="s">
        <v>2483</v>
      </c>
      <c r="D2171" s="89" t="s">
        <v>2211</v>
      </c>
      <c r="E2171" s="89" t="s">
        <v>336</v>
      </c>
      <c r="F2171" s="89">
        <v>37</v>
      </c>
      <c r="G2171" s="127">
        <v>0</v>
      </c>
      <c r="H2171" s="127">
        <v>0</v>
      </c>
      <c r="I2171" s="128">
        <v>0.79590456872404136</v>
      </c>
      <c r="J2171" s="191">
        <v>4751</v>
      </c>
      <c r="K2171" s="89"/>
      <c r="L2171" s="89"/>
      <c r="M2171" s="89"/>
    </row>
    <row r="2172" spans="1:13" x14ac:dyDescent="0.25">
      <c r="A2172" s="191">
        <v>4753</v>
      </c>
      <c r="B2172" s="89" t="s">
        <v>2515</v>
      </c>
      <c r="C2172" s="89" t="s">
        <v>2483</v>
      </c>
      <c r="D2172" s="89" t="s">
        <v>2211</v>
      </c>
      <c r="E2172" s="89" t="s">
        <v>336</v>
      </c>
      <c r="F2172" s="89">
        <v>191</v>
      </c>
      <c r="G2172" s="127">
        <v>0.94303797468354433</v>
      </c>
      <c r="H2172" s="127">
        <v>0</v>
      </c>
      <c r="I2172" s="127"/>
      <c r="J2172" s="191">
        <v>4753</v>
      </c>
      <c r="K2172" s="89"/>
      <c r="L2172" s="89"/>
      <c r="M2172" s="89"/>
    </row>
    <row r="2173" spans="1:13" x14ac:dyDescent="0.25">
      <c r="A2173" s="191">
        <v>4754</v>
      </c>
      <c r="B2173" s="89" t="s">
        <v>2516</v>
      </c>
      <c r="C2173" s="89" t="s">
        <v>2483</v>
      </c>
      <c r="D2173" s="89" t="s">
        <v>2211</v>
      </c>
      <c r="E2173" s="89" t="s">
        <v>336</v>
      </c>
      <c r="F2173" s="89">
        <v>732</v>
      </c>
      <c r="G2173" s="127">
        <v>0.95645863570391876</v>
      </c>
      <c r="H2173" s="127">
        <v>0</v>
      </c>
      <c r="I2173" s="127"/>
      <c r="J2173" s="191">
        <v>4754</v>
      </c>
      <c r="K2173" s="89"/>
      <c r="L2173" s="89"/>
      <c r="M2173" s="89"/>
    </row>
    <row r="2174" spans="1:13" x14ac:dyDescent="0.25">
      <c r="A2174" s="191">
        <v>4803</v>
      </c>
      <c r="B2174" s="89" t="s">
        <v>2517</v>
      </c>
      <c r="C2174" s="89" t="s">
        <v>2518</v>
      </c>
      <c r="D2174" s="89" t="s">
        <v>2211</v>
      </c>
      <c r="E2174" s="89" t="s">
        <v>336</v>
      </c>
      <c r="F2174" s="89">
        <v>82</v>
      </c>
      <c r="G2174" s="127">
        <v>0</v>
      </c>
      <c r="H2174" s="127">
        <v>0</v>
      </c>
      <c r="I2174" s="128">
        <v>0.88371313672922247</v>
      </c>
      <c r="J2174" s="191">
        <v>4803</v>
      </c>
      <c r="K2174" s="89"/>
      <c r="L2174" s="89"/>
      <c r="M2174" s="89"/>
    </row>
    <row r="2175" spans="1:13" x14ac:dyDescent="0.25">
      <c r="A2175" s="191">
        <v>4805</v>
      </c>
      <c r="B2175" s="89" t="s">
        <v>2519</v>
      </c>
      <c r="C2175" s="89" t="s">
        <v>2518</v>
      </c>
      <c r="D2175" s="89" t="s">
        <v>2211</v>
      </c>
      <c r="E2175" s="89" t="s">
        <v>336</v>
      </c>
      <c r="F2175" s="89">
        <v>668</v>
      </c>
      <c r="G2175" s="127">
        <v>0</v>
      </c>
      <c r="H2175" s="127">
        <v>0.95259938837920488</v>
      </c>
      <c r="I2175" s="127"/>
      <c r="J2175" s="191">
        <v>4805</v>
      </c>
      <c r="K2175" s="89"/>
      <c r="L2175" s="89"/>
      <c r="M2175" s="89"/>
    </row>
    <row r="2176" spans="1:13" x14ac:dyDescent="0.25">
      <c r="A2176" s="191">
        <v>4806</v>
      </c>
      <c r="B2176" s="89" t="s">
        <v>1581</v>
      </c>
      <c r="C2176" s="89" t="s">
        <v>2518</v>
      </c>
      <c r="D2176" s="89" t="s">
        <v>2211</v>
      </c>
      <c r="E2176" s="89" t="s">
        <v>336</v>
      </c>
      <c r="F2176" s="89">
        <v>333</v>
      </c>
      <c r="G2176" s="127">
        <v>0.89323843416370108</v>
      </c>
      <c r="H2176" s="127">
        <v>0</v>
      </c>
      <c r="I2176" s="127"/>
      <c r="J2176" s="191">
        <v>4806</v>
      </c>
      <c r="K2176" s="89"/>
      <c r="L2176" s="89"/>
      <c r="M2176" s="89"/>
    </row>
    <row r="2177" spans="1:13" x14ac:dyDescent="0.25">
      <c r="A2177" s="191">
        <v>4807</v>
      </c>
      <c r="B2177" s="89" t="s">
        <v>2520</v>
      </c>
      <c r="C2177" s="89" t="s">
        <v>2518</v>
      </c>
      <c r="D2177" s="89" t="s">
        <v>2211</v>
      </c>
      <c r="E2177" s="89" t="s">
        <v>336</v>
      </c>
      <c r="F2177" s="89">
        <v>604</v>
      </c>
      <c r="G2177" s="127">
        <v>0.89595375722543358</v>
      </c>
      <c r="H2177" s="127">
        <v>0</v>
      </c>
      <c r="I2177" s="127"/>
      <c r="J2177" s="191">
        <v>4807</v>
      </c>
      <c r="K2177" s="89"/>
      <c r="L2177" s="89"/>
      <c r="M2177" s="89"/>
    </row>
    <row r="2178" spans="1:13" x14ac:dyDescent="0.25">
      <c r="A2178" s="191">
        <v>4808</v>
      </c>
      <c r="B2178" s="89" t="s">
        <v>2521</v>
      </c>
      <c r="C2178" s="89" t="s">
        <v>2518</v>
      </c>
      <c r="D2178" s="89" t="s">
        <v>2211</v>
      </c>
      <c r="E2178" s="89" t="s">
        <v>336</v>
      </c>
      <c r="F2178" s="89">
        <v>183</v>
      </c>
      <c r="G2178" s="127">
        <v>0.94117647058823528</v>
      </c>
      <c r="H2178" s="127">
        <v>0</v>
      </c>
      <c r="I2178" s="127"/>
      <c r="J2178" s="191">
        <v>4808</v>
      </c>
      <c r="K2178" s="89"/>
      <c r="L2178" s="89"/>
      <c r="M2178" s="89"/>
    </row>
    <row r="2179" spans="1:13" x14ac:dyDescent="0.25">
      <c r="A2179" s="191">
        <v>4809</v>
      </c>
      <c r="B2179" s="89" t="s">
        <v>2522</v>
      </c>
      <c r="C2179" s="89" t="s">
        <v>2518</v>
      </c>
      <c r="D2179" s="89" t="s">
        <v>2211</v>
      </c>
      <c r="E2179" s="89" t="s">
        <v>336</v>
      </c>
      <c r="F2179" s="89">
        <v>103</v>
      </c>
      <c r="G2179" s="127">
        <v>0.94505494505494503</v>
      </c>
      <c r="H2179" s="127">
        <v>0</v>
      </c>
      <c r="I2179" s="127"/>
      <c r="J2179" s="191">
        <v>4809</v>
      </c>
      <c r="K2179" s="89"/>
      <c r="L2179" s="89"/>
      <c r="M2179" s="89"/>
    </row>
    <row r="2180" spans="1:13" x14ac:dyDescent="0.25">
      <c r="A2180" s="191">
        <v>4810</v>
      </c>
      <c r="B2180" s="89" t="s">
        <v>2523</v>
      </c>
      <c r="C2180" s="89" t="s">
        <v>2518</v>
      </c>
      <c r="D2180" s="89" t="s">
        <v>2211</v>
      </c>
      <c r="E2180" s="89" t="s">
        <v>336</v>
      </c>
      <c r="F2180" s="89">
        <v>259</v>
      </c>
      <c r="G2180" s="127">
        <v>0.92796610169491522</v>
      </c>
      <c r="H2180" s="127">
        <v>0</v>
      </c>
      <c r="I2180" s="127"/>
      <c r="J2180" s="191">
        <v>4810</v>
      </c>
      <c r="K2180" s="89"/>
      <c r="L2180" s="89"/>
      <c r="M2180" s="89"/>
    </row>
    <row r="2181" spans="1:13" x14ac:dyDescent="0.25">
      <c r="A2181" s="191">
        <v>4811</v>
      </c>
      <c r="B2181" s="89" t="s">
        <v>2524</v>
      </c>
      <c r="C2181" s="89" t="s">
        <v>2518</v>
      </c>
      <c r="D2181" s="89" t="s">
        <v>2211</v>
      </c>
      <c r="E2181" s="89" t="s">
        <v>336</v>
      </c>
      <c r="F2181" s="89">
        <v>287</v>
      </c>
      <c r="G2181" s="127">
        <v>0.96296296296296291</v>
      </c>
      <c r="H2181" s="127">
        <v>0</v>
      </c>
      <c r="I2181" s="127"/>
      <c r="J2181" s="191">
        <v>4811</v>
      </c>
      <c r="K2181" s="89"/>
      <c r="L2181" s="89"/>
      <c r="M2181" s="89"/>
    </row>
    <row r="2182" spans="1:13" x14ac:dyDescent="0.25">
      <c r="A2182" s="191">
        <v>4812</v>
      </c>
      <c r="B2182" s="89" t="s">
        <v>1120</v>
      </c>
      <c r="C2182" s="89" t="s">
        <v>2518</v>
      </c>
      <c r="D2182" s="89" t="s">
        <v>2211</v>
      </c>
      <c r="E2182" s="89" t="s">
        <v>336</v>
      </c>
      <c r="F2182" s="89">
        <v>146</v>
      </c>
      <c r="G2182" s="127">
        <v>0.93023255813953487</v>
      </c>
      <c r="H2182" s="127">
        <v>0</v>
      </c>
      <c r="I2182" s="127"/>
      <c r="J2182" s="191">
        <v>4812</v>
      </c>
      <c r="K2182" s="89"/>
      <c r="L2182" s="89"/>
      <c r="M2182" s="89"/>
    </row>
    <row r="2183" spans="1:13" x14ac:dyDescent="0.25">
      <c r="A2183" s="191">
        <v>4813</v>
      </c>
      <c r="B2183" s="89" t="s">
        <v>2525</v>
      </c>
      <c r="C2183" s="89" t="s">
        <v>2518</v>
      </c>
      <c r="D2183" s="89" t="s">
        <v>2211</v>
      </c>
      <c r="E2183" s="89" t="s">
        <v>336</v>
      </c>
      <c r="F2183" s="89">
        <v>167</v>
      </c>
      <c r="G2183" s="127">
        <v>0.96124031007751942</v>
      </c>
      <c r="H2183" s="127">
        <v>0</v>
      </c>
      <c r="I2183" s="127"/>
      <c r="J2183" s="191">
        <v>4813</v>
      </c>
      <c r="K2183" s="89"/>
      <c r="L2183" s="89"/>
      <c r="M2183" s="89"/>
    </row>
    <row r="2184" spans="1:13" x14ac:dyDescent="0.25">
      <c r="A2184" s="191">
        <v>4814</v>
      </c>
      <c r="B2184" s="89" t="s">
        <v>2526</v>
      </c>
      <c r="C2184" s="89" t="s">
        <v>2518</v>
      </c>
      <c r="D2184" s="89" t="s">
        <v>2211</v>
      </c>
      <c r="E2184" s="89" t="s">
        <v>336</v>
      </c>
      <c r="F2184" s="89">
        <v>198</v>
      </c>
      <c r="G2184" s="127">
        <v>0.98170731707317072</v>
      </c>
      <c r="H2184" s="127">
        <v>0</v>
      </c>
      <c r="I2184" s="127"/>
      <c r="J2184" s="191">
        <v>4814</v>
      </c>
      <c r="K2184" s="89"/>
      <c r="L2184" s="89"/>
      <c r="M2184" s="89"/>
    </row>
    <row r="2185" spans="1:13" x14ac:dyDescent="0.25">
      <c r="A2185" s="191">
        <v>4817</v>
      </c>
      <c r="B2185" s="89" t="s">
        <v>2527</v>
      </c>
      <c r="C2185" s="89" t="s">
        <v>2518</v>
      </c>
      <c r="D2185" s="89" t="s">
        <v>2211</v>
      </c>
      <c r="E2185" s="89" t="s">
        <v>336</v>
      </c>
      <c r="F2185" s="89">
        <v>73</v>
      </c>
      <c r="G2185" s="127">
        <v>0.9375</v>
      </c>
      <c r="H2185" s="127">
        <v>0</v>
      </c>
      <c r="I2185" s="127"/>
      <c r="J2185" s="191">
        <v>4817</v>
      </c>
      <c r="K2185" s="89"/>
      <c r="L2185" s="89"/>
      <c r="M2185" s="89"/>
    </row>
    <row r="2186" spans="1:13" x14ac:dyDescent="0.25">
      <c r="A2186" s="191">
        <v>4824</v>
      </c>
      <c r="B2186" s="89" t="s">
        <v>2528</v>
      </c>
      <c r="C2186" s="89" t="s">
        <v>2529</v>
      </c>
      <c r="D2186" s="89" t="s">
        <v>2211</v>
      </c>
      <c r="E2186" s="89" t="s">
        <v>630</v>
      </c>
      <c r="F2186" s="89">
        <v>435</v>
      </c>
      <c r="G2186" s="127">
        <v>0</v>
      </c>
      <c r="H2186" s="127">
        <v>0.95032397408207347</v>
      </c>
      <c r="I2186" s="127"/>
      <c r="J2186" s="191">
        <v>4824</v>
      </c>
      <c r="K2186" s="89"/>
      <c r="L2186" s="89"/>
      <c r="M2186" s="89"/>
    </row>
    <row r="2187" spans="1:13" x14ac:dyDescent="0.25">
      <c r="A2187" s="191">
        <v>4825</v>
      </c>
      <c r="B2187" s="89" t="s">
        <v>2530</v>
      </c>
      <c r="C2187" s="89" t="s">
        <v>2529</v>
      </c>
      <c r="D2187" s="89" t="s">
        <v>2211</v>
      </c>
      <c r="E2187" s="89" t="s">
        <v>336</v>
      </c>
      <c r="F2187" s="89">
        <v>359</v>
      </c>
      <c r="G2187" s="127">
        <v>0</v>
      </c>
      <c r="H2187" s="127">
        <v>0.91545189504373181</v>
      </c>
      <c r="I2187" s="127"/>
      <c r="J2187" s="191">
        <v>4825</v>
      </c>
      <c r="K2187" s="89"/>
      <c r="L2187" s="89"/>
      <c r="M2187" s="89"/>
    </row>
    <row r="2188" spans="1:13" x14ac:dyDescent="0.25">
      <c r="A2188" s="191">
        <v>4827</v>
      </c>
      <c r="B2188" s="89" t="s">
        <v>2531</v>
      </c>
      <c r="C2188" s="89" t="s">
        <v>2529</v>
      </c>
      <c r="D2188" s="89" t="s">
        <v>2211</v>
      </c>
      <c r="E2188" s="89" t="s">
        <v>336</v>
      </c>
      <c r="F2188" s="89">
        <v>30</v>
      </c>
      <c r="G2188" s="127">
        <v>0</v>
      </c>
      <c r="H2188" s="127">
        <v>0</v>
      </c>
      <c r="I2188" s="128">
        <v>0.86937926251300424</v>
      </c>
      <c r="J2188" s="191">
        <v>4827</v>
      </c>
      <c r="K2188" s="89"/>
      <c r="L2188" s="89"/>
      <c r="M2188" s="89"/>
    </row>
    <row r="2189" spans="1:13" x14ac:dyDescent="0.25">
      <c r="A2189" s="191">
        <v>4829</v>
      </c>
      <c r="B2189" s="89" t="s">
        <v>2532</v>
      </c>
      <c r="C2189" s="89" t="s">
        <v>2529</v>
      </c>
      <c r="D2189" s="89" t="s">
        <v>2211</v>
      </c>
      <c r="E2189" s="89" t="s">
        <v>336</v>
      </c>
      <c r="F2189" s="89">
        <v>558</v>
      </c>
      <c r="G2189" s="127">
        <v>0</v>
      </c>
      <c r="H2189" s="127">
        <v>0.92504570383912244</v>
      </c>
      <c r="I2189" s="127"/>
      <c r="J2189" s="191">
        <v>4829</v>
      </c>
      <c r="K2189" s="89"/>
      <c r="L2189" s="89"/>
      <c r="M2189" s="89"/>
    </row>
    <row r="2190" spans="1:13" x14ac:dyDescent="0.25">
      <c r="A2190" s="191">
        <v>4830</v>
      </c>
      <c r="B2190" s="89" t="s">
        <v>2533</v>
      </c>
      <c r="C2190" s="89" t="s">
        <v>2529</v>
      </c>
      <c r="D2190" s="89" t="s">
        <v>2211</v>
      </c>
      <c r="E2190" s="89" t="s">
        <v>336</v>
      </c>
      <c r="F2190" s="129">
        <v>1031</v>
      </c>
      <c r="G2190" s="127">
        <v>0.82763744427934616</v>
      </c>
      <c r="H2190" s="127">
        <v>0</v>
      </c>
      <c r="I2190" s="127"/>
      <c r="J2190" s="191">
        <v>4830</v>
      </c>
      <c r="K2190" s="89"/>
      <c r="L2190" s="89"/>
      <c r="M2190" s="89"/>
    </row>
    <row r="2191" spans="1:13" x14ac:dyDescent="0.25">
      <c r="A2191" s="191">
        <v>4831</v>
      </c>
      <c r="B2191" s="89" t="s">
        <v>2534</v>
      </c>
      <c r="C2191" s="89" t="s">
        <v>2529</v>
      </c>
      <c r="D2191" s="89" t="s">
        <v>2211</v>
      </c>
      <c r="E2191" s="89" t="s">
        <v>336</v>
      </c>
      <c r="F2191" s="89">
        <v>286</v>
      </c>
      <c r="G2191" s="127">
        <v>0.89516129032258063</v>
      </c>
      <c r="H2191" s="127">
        <v>0</v>
      </c>
      <c r="I2191" s="127"/>
      <c r="J2191" s="191">
        <v>4831</v>
      </c>
      <c r="K2191" s="89"/>
      <c r="L2191" s="89"/>
      <c r="M2191" s="89"/>
    </row>
    <row r="2192" spans="1:13" x14ac:dyDescent="0.25">
      <c r="A2192" s="191">
        <v>4832</v>
      </c>
      <c r="B2192" s="89" t="s">
        <v>2535</v>
      </c>
      <c r="C2192" s="89" t="s">
        <v>2529</v>
      </c>
      <c r="D2192" s="89" t="s">
        <v>2211</v>
      </c>
      <c r="E2192" s="89" t="s">
        <v>336</v>
      </c>
      <c r="F2192" s="89">
        <v>126</v>
      </c>
      <c r="G2192" s="127">
        <v>0.93333333333333335</v>
      </c>
      <c r="H2192" s="127">
        <v>0</v>
      </c>
      <c r="I2192" s="127"/>
      <c r="J2192" s="191">
        <v>4832</v>
      </c>
      <c r="K2192" s="89"/>
      <c r="L2192" s="89"/>
      <c r="M2192" s="89"/>
    </row>
    <row r="2193" spans="1:13" x14ac:dyDescent="0.25">
      <c r="A2193" s="191">
        <v>4834</v>
      </c>
      <c r="B2193" s="89" t="s">
        <v>2536</v>
      </c>
      <c r="C2193" s="89" t="s">
        <v>2529</v>
      </c>
      <c r="D2193" s="89" t="s">
        <v>2211</v>
      </c>
      <c r="E2193" s="89" t="s">
        <v>336</v>
      </c>
      <c r="F2193" s="89">
        <v>505</v>
      </c>
      <c r="G2193" s="127">
        <v>0.95271867612293148</v>
      </c>
      <c r="H2193" s="127">
        <v>0</v>
      </c>
      <c r="I2193" s="127"/>
      <c r="J2193" s="191">
        <v>4834</v>
      </c>
      <c r="K2193" s="89"/>
      <c r="L2193" s="89"/>
      <c r="M2193" s="89"/>
    </row>
    <row r="2194" spans="1:13" x14ac:dyDescent="0.25">
      <c r="A2194" s="191">
        <v>4835</v>
      </c>
      <c r="B2194" s="89" t="s">
        <v>2537</v>
      </c>
      <c r="C2194" s="89" t="s">
        <v>2529</v>
      </c>
      <c r="D2194" s="89" t="s">
        <v>2211</v>
      </c>
      <c r="E2194" s="89" t="s">
        <v>336</v>
      </c>
      <c r="F2194" s="89">
        <v>552</v>
      </c>
      <c r="G2194" s="127">
        <v>0.88059701492537312</v>
      </c>
      <c r="H2194" s="127">
        <v>0</v>
      </c>
      <c r="I2194" s="127"/>
      <c r="J2194" s="191">
        <v>4835</v>
      </c>
      <c r="K2194" s="89"/>
      <c r="L2194" s="89"/>
      <c r="M2194" s="89"/>
    </row>
    <row r="2195" spans="1:13" x14ac:dyDescent="0.25">
      <c r="A2195" s="191">
        <v>4836</v>
      </c>
      <c r="B2195" s="89" t="s">
        <v>2538</v>
      </c>
      <c r="C2195" s="89" t="s">
        <v>2529</v>
      </c>
      <c r="D2195" s="89" t="s">
        <v>2211</v>
      </c>
      <c r="E2195" s="89" t="s">
        <v>336</v>
      </c>
      <c r="F2195" s="89">
        <v>159</v>
      </c>
      <c r="G2195" s="127">
        <v>0.92517006802721091</v>
      </c>
      <c r="H2195" s="127">
        <v>0</v>
      </c>
      <c r="I2195" s="127"/>
      <c r="J2195" s="191">
        <v>4836</v>
      </c>
      <c r="K2195" s="89"/>
      <c r="L2195" s="89"/>
      <c r="M2195" s="89"/>
    </row>
    <row r="2196" spans="1:13" x14ac:dyDescent="0.25">
      <c r="A2196" s="191">
        <v>4837</v>
      </c>
      <c r="B2196" s="89" t="s">
        <v>2539</v>
      </c>
      <c r="C2196" s="89" t="s">
        <v>2529</v>
      </c>
      <c r="D2196" s="89" t="s">
        <v>2211</v>
      </c>
      <c r="E2196" s="89" t="s">
        <v>336</v>
      </c>
      <c r="F2196" s="89">
        <v>233</v>
      </c>
      <c r="G2196" s="127">
        <v>0.89949748743718594</v>
      </c>
      <c r="H2196" s="127">
        <v>0</v>
      </c>
      <c r="I2196" s="127"/>
      <c r="J2196" s="191">
        <v>4837</v>
      </c>
      <c r="K2196" s="89"/>
      <c r="L2196" s="89"/>
      <c r="M2196" s="89"/>
    </row>
    <row r="2197" spans="1:13" x14ac:dyDescent="0.25">
      <c r="A2197" s="191">
        <v>4839</v>
      </c>
      <c r="B2197" s="89" t="s">
        <v>2540</v>
      </c>
      <c r="C2197" s="89" t="s">
        <v>2529</v>
      </c>
      <c r="D2197" s="89" t="s">
        <v>2211</v>
      </c>
      <c r="E2197" s="89" t="s">
        <v>336</v>
      </c>
      <c r="F2197" s="89">
        <v>156</v>
      </c>
      <c r="G2197" s="127">
        <v>0.98290598290598286</v>
      </c>
      <c r="H2197" s="127">
        <v>0</v>
      </c>
      <c r="I2197" s="127"/>
      <c r="J2197" s="191">
        <v>4839</v>
      </c>
      <c r="K2197" s="89"/>
      <c r="L2197" s="89"/>
      <c r="M2197" s="89"/>
    </row>
    <row r="2198" spans="1:13" x14ac:dyDescent="0.25">
      <c r="A2198" s="191">
        <v>4840</v>
      </c>
      <c r="B2198" s="89" t="s">
        <v>2541</v>
      </c>
      <c r="C2198" s="89" t="s">
        <v>2529</v>
      </c>
      <c r="D2198" s="89" t="s">
        <v>2211</v>
      </c>
      <c r="E2198" s="89" t="s">
        <v>336</v>
      </c>
      <c r="F2198" s="89">
        <v>119</v>
      </c>
      <c r="G2198" s="127">
        <v>0.88297872340425532</v>
      </c>
      <c r="H2198" s="127">
        <v>0</v>
      </c>
      <c r="I2198" s="127"/>
      <c r="J2198" s="191">
        <v>4840</v>
      </c>
      <c r="K2198" s="89"/>
      <c r="L2198" s="89"/>
      <c r="M2198" s="89"/>
    </row>
    <row r="2199" spans="1:13" x14ac:dyDescent="0.25">
      <c r="A2199" s="191">
        <v>4841</v>
      </c>
      <c r="B2199" s="89" t="s">
        <v>2542</v>
      </c>
      <c r="C2199" s="89" t="s">
        <v>2529</v>
      </c>
      <c r="D2199" s="89" t="s">
        <v>2211</v>
      </c>
      <c r="E2199" s="89" t="s">
        <v>336</v>
      </c>
      <c r="F2199" s="89">
        <v>303</v>
      </c>
      <c r="G2199" s="127">
        <v>0.93207547169811322</v>
      </c>
      <c r="H2199" s="127">
        <v>0</v>
      </c>
      <c r="I2199" s="127"/>
      <c r="J2199" s="191">
        <v>4841</v>
      </c>
      <c r="K2199" s="89"/>
      <c r="L2199" s="89"/>
      <c r="M2199" s="89"/>
    </row>
    <row r="2200" spans="1:13" x14ac:dyDescent="0.25">
      <c r="A2200" s="191">
        <v>4842</v>
      </c>
      <c r="B2200" s="89" t="s">
        <v>1976</v>
      </c>
      <c r="C2200" s="89" t="s">
        <v>2529</v>
      </c>
      <c r="D2200" s="89" t="s">
        <v>2211</v>
      </c>
      <c r="E2200" s="89" t="s">
        <v>336</v>
      </c>
      <c r="F2200" s="89">
        <v>184</v>
      </c>
      <c r="G2200" s="127">
        <v>0.85</v>
      </c>
      <c r="H2200" s="127">
        <v>0</v>
      </c>
      <c r="I2200" s="127"/>
      <c r="J2200" s="191">
        <v>4842</v>
      </c>
      <c r="K2200" s="89"/>
      <c r="L2200" s="89"/>
      <c r="M2200" s="89"/>
    </row>
    <row r="2201" spans="1:13" x14ac:dyDescent="0.25">
      <c r="A2201" s="191">
        <v>4843</v>
      </c>
      <c r="B2201" s="89" t="s">
        <v>2543</v>
      </c>
      <c r="C2201" s="89" t="s">
        <v>2529</v>
      </c>
      <c r="D2201" s="89" t="s">
        <v>2211</v>
      </c>
      <c r="E2201" s="89" t="s">
        <v>336</v>
      </c>
      <c r="F2201" s="89">
        <v>315</v>
      </c>
      <c r="G2201" s="127">
        <v>0.93359375</v>
      </c>
      <c r="H2201" s="127">
        <v>0</v>
      </c>
      <c r="I2201" s="127"/>
      <c r="J2201" s="191">
        <v>4843</v>
      </c>
      <c r="K2201" s="89"/>
      <c r="L2201" s="89"/>
      <c r="M2201" s="89"/>
    </row>
    <row r="2202" spans="1:13" x14ac:dyDescent="0.25">
      <c r="A2202" s="191">
        <v>4844</v>
      </c>
      <c r="B2202" s="89" t="s">
        <v>2544</v>
      </c>
      <c r="C2202" s="89" t="s">
        <v>2529</v>
      </c>
      <c r="D2202" s="89" t="s">
        <v>2211</v>
      </c>
      <c r="E2202" s="89" t="s">
        <v>336</v>
      </c>
      <c r="F2202" s="89">
        <v>43</v>
      </c>
      <c r="G2202" s="127">
        <v>1</v>
      </c>
      <c r="H2202" s="127">
        <v>0</v>
      </c>
      <c r="I2202" s="127"/>
      <c r="J2202" s="191">
        <v>4844</v>
      </c>
      <c r="K2202" s="89"/>
      <c r="L2202" s="89"/>
      <c r="M2202" s="89"/>
    </row>
    <row r="2203" spans="1:13" x14ac:dyDescent="0.25">
      <c r="A2203" s="191">
        <v>4845</v>
      </c>
      <c r="B2203" s="89" t="s">
        <v>2545</v>
      </c>
      <c r="C2203" s="89" t="s">
        <v>2529</v>
      </c>
      <c r="D2203" s="89" t="s">
        <v>2211</v>
      </c>
      <c r="E2203" s="89" t="s">
        <v>336</v>
      </c>
      <c r="F2203" s="89">
        <v>184</v>
      </c>
      <c r="G2203" s="127">
        <v>0.92207792207792205</v>
      </c>
      <c r="H2203" s="127">
        <v>0</v>
      </c>
      <c r="I2203" s="127"/>
      <c r="J2203" s="191">
        <v>4845</v>
      </c>
      <c r="K2203" s="89"/>
      <c r="L2203" s="89"/>
      <c r="M2203" s="89"/>
    </row>
    <row r="2204" spans="1:13" x14ac:dyDescent="0.25">
      <c r="A2204" s="191">
        <v>4848</v>
      </c>
      <c r="B2204" s="89" t="s">
        <v>2546</v>
      </c>
      <c r="C2204" s="89" t="s">
        <v>2529</v>
      </c>
      <c r="D2204" s="89" t="s">
        <v>2211</v>
      </c>
      <c r="E2204" s="89" t="s">
        <v>336</v>
      </c>
      <c r="F2204" s="89">
        <v>85</v>
      </c>
      <c r="G2204" s="127">
        <v>1</v>
      </c>
      <c r="H2204" s="127">
        <v>0</v>
      </c>
      <c r="I2204" s="127"/>
      <c r="J2204" s="191">
        <v>4848</v>
      </c>
      <c r="K2204" s="89"/>
      <c r="L2204" s="89"/>
      <c r="M2204" s="89"/>
    </row>
    <row r="2205" spans="1:13" x14ac:dyDescent="0.25">
      <c r="A2205" s="191">
        <v>4851</v>
      </c>
      <c r="B2205" s="89" t="s">
        <v>2547</v>
      </c>
      <c r="C2205" s="89" t="s">
        <v>2529</v>
      </c>
      <c r="D2205" s="89" t="s">
        <v>2211</v>
      </c>
      <c r="E2205" s="89" t="s">
        <v>336</v>
      </c>
      <c r="F2205" s="89">
        <v>3</v>
      </c>
      <c r="G2205" s="127">
        <v>1</v>
      </c>
      <c r="H2205" s="127">
        <v>0</v>
      </c>
      <c r="I2205" s="127"/>
      <c r="J2205" s="191">
        <v>4851</v>
      </c>
      <c r="K2205" s="89"/>
      <c r="L2205" s="89"/>
      <c r="M2205" s="89"/>
    </row>
    <row r="2206" spans="1:13" x14ac:dyDescent="0.25">
      <c r="A2206" s="191">
        <v>4852</v>
      </c>
      <c r="B2206" s="89" t="s">
        <v>2548</v>
      </c>
      <c r="C2206" s="89" t="s">
        <v>2529</v>
      </c>
      <c r="D2206" s="89" t="s">
        <v>2211</v>
      </c>
      <c r="E2206" s="89" t="s">
        <v>336</v>
      </c>
      <c r="F2206" s="89">
        <v>90</v>
      </c>
      <c r="G2206" s="127">
        <v>0.95890410958904104</v>
      </c>
      <c r="H2206" s="127">
        <v>0</v>
      </c>
      <c r="I2206" s="127"/>
      <c r="J2206" s="191">
        <v>4852</v>
      </c>
      <c r="K2206" s="89"/>
      <c r="L2206" s="89"/>
      <c r="M2206" s="89"/>
    </row>
    <row r="2207" spans="1:13" x14ac:dyDescent="0.25">
      <c r="A2207" s="191">
        <v>4854</v>
      </c>
      <c r="B2207" s="89" t="s">
        <v>380</v>
      </c>
      <c r="C2207" s="89" t="s">
        <v>2529</v>
      </c>
      <c r="D2207" s="89" t="s">
        <v>2211</v>
      </c>
      <c r="E2207" s="89" t="s">
        <v>336</v>
      </c>
      <c r="F2207" s="89">
        <v>6</v>
      </c>
      <c r="G2207" s="127">
        <v>1</v>
      </c>
      <c r="H2207" s="127">
        <v>0</v>
      </c>
      <c r="I2207" s="127"/>
      <c r="J2207" s="191">
        <v>4854</v>
      </c>
      <c r="K2207" s="89"/>
      <c r="L2207" s="89"/>
      <c r="M2207" s="89"/>
    </row>
    <row r="2208" spans="1:13" x14ac:dyDescent="0.25">
      <c r="A2208" s="191">
        <v>4855</v>
      </c>
      <c r="B2208" s="89" t="s">
        <v>2549</v>
      </c>
      <c r="C2208" s="89" t="s">
        <v>2529</v>
      </c>
      <c r="D2208" s="89" t="s">
        <v>2211</v>
      </c>
      <c r="E2208" s="89" t="s">
        <v>336</v>
      </c>
      <c r="F2208" s="89">
        <v>44</v>
      </c>
      <c r="G2208" s="127">
        <v>0.93103448275862066</v>
      </c>
      <c r="H2208" s="127">
        <v>0</v>
      </c>
      <c r="I2208" s="127"/>
      <c r="J2208" s="191">
        <v>4855</v>
      </c>
      <c r="K2208" s="89"/>
      <c r="L2208" s="89"/>
      <c r="M2208" s="89"/>
    </row>
    <row r="2209" spans="1:13" x14ac:dyDescent="0.25">
      <c r="A2209" s="191">
        <v>4858</v>
      </c>
      <c r="B2209" s="89" t="s">
        <v>2550</v>
      </c>
      <c r="C2209" s="89" t="s">
        <v>2529</v>
      </c>
      <c r="D2209" s="89" t="s">
        <v>2211</v>
      </c>
      <c r="E2209" s="89" t="s">
        <v>336</v>
      </c>
      <c r="F2209" s="89">
        <v>14</v>
      </c>
      <c r="G2209" s="127">
        <v>0.90909090909090906</v>
      </c>
      <c r="H2209" s="127">
        <v>0</v>
      </c>
      <c r="I2209" s="127"/>
      <c r="J2209" s="191">
        <v>4858</v>
      </c>
      <c r="K2209" s="89"/>
      <c r="L2209" s="89"/>
      <c r="M2209" s="89"/>
    </row>
    <row r="2210" spans="1:13" x14ac:dyDescent="0.25">
      <c r="A2210" s="191">
        <v>4859</v>
      </c>
      <c r="B2210" s="89" t="s">
        <v>2551</v>
      </c>
      <c r="C2210" s="89" t="s">
        <v>2529</v>
      </c>
      <c r="D2210" s="89" t="s">
        <v>2211</v>
      </c>
      <c r="E2210" s="89" t="s">
        <v>336</v>
      </c>
      <c r="F2210" s="89">
        <v>3</v>
      </c>
      <c r="G2210" s="127">
        <v>1</v>
      </c>
      <c r="H2210" s="127">
        <v>0</v>
      </c>
      <c r="I2210" s="127"/>
      <c r="J2210" s="191">
        <v>4859</v>
      </c>
      <c r="K2210" s="89"/>
      <c r="L2210" s="89"/>
      <c r="M2210" s="89"/>
    </row>
    <row r="2211" spans="1:13" x14ac:dyDescent="0.25">
      <c r="A2211" s="191">
        <v>4860</v>
      </c>
      <c r="B2211" s="89" t="s">
        <v>2552</v>
      </c>
      <c r="C2211" s="89" t="s">
        <v>2529</v>
      </c>
      <c r="D2211" s="89" t="s">
        <v>2211</v>
      </c>
      <c r="E2211" s="89" t="s">
        <v>336</v>
      </c>
      <c r="F2211" s="89">
        <v>59</v>
      </c>
      <c r="G2211" s="127">
        <v>0.96491228070175439</v>
      </c>
      <c r="H2211" s="127">
        <v>0</v>
      </c>
      <c r="I2211" s="127"/>
      <c r="J2211" s="191">
        <v>4860</v>
      </c>
      <c r="K2211" s="89"/>
      <c r="L2211" s="89"/>
      <c r="M2211" s="89"/>
    </row>
    <row r="2212" spans="1:13" x14ac:dyDescent="0.25">
      <c r="A2212" s="191">
        <v>4861</v>
      </c>
      <c r="B2212" s="89" t="s">
        <v>2553</v>
      </c>
      <c r="C2212" s="89" t="s">
        <v>2529</v>
      </c>
      <c r="D2212" s="89" t="s">
        <v>2211</v>
      </c>
      <c r="E2212" s="89" t="s">
        <v>336</v>
      </c>
      <c r="F2212" s="89">
        <v>4</v>
      </c>
      <c r="G2212" s="127">
        <v>1</v>
      </c>
      <c r="H2212" s="127">
        <v>0</v>
      </c>
      <c r="I2212" s="127"/>
      <c r="J2212" s="191">
        <v>4861</v>
      </c>
      <c r="K2212" s="89"/>
      <c r="L2212" s="89"/>
      <c r="M2212" s="89"/>
    </row>
    <row r="2213" spans="1:13" x14ac:dyDescent="0.25">
      <c r="A2213" s="191">
        <v>4869</v>
      </c>
      <c r="B2213" s="89" t="s">
        <v>2554</v>
      </c>
      <c r="C2213" s="89" t="s">
        <v>2555</v>
      </c>
      <c r="D2213" s="89" t="s">
        <v>2211</v>
      </c>
      <c r="E2213" s="89" t="s">
        <v>4871</v>
      </c>
      <c r="F2213" s="89">
        <v>387</v>
      </c>
      <c r="G2213" s="127">
        <v>0.9044943820224719</v>
      </c>
      <c r="H2213" s="127">
        <v>0</v>
      </c>
      <c r="I2213" s="127"/>
      <c r="J2213" s="191">
        <v>4869</v>
      </c>
      <c r="K2213" s="89"/>
      <c r="L2213" s="89"/>
      <c r="M2213" s="89"/>
    </row>
    <row r="2214" spans="1:13" x14ac:dyDescent="0.25">
      <c r="A2214" s="191">
        <v>4870</v>
      </c>
      <c r="B2214" s="89" t="s">
        <v>2556</v>
      </c>
      <c r="C2214" s="89" t="s">
        <v>2555</v>
      </c>
      <c r="D2214" s="89" t="s">
        <v>2211</v>
      </c>
      <c r="E2214" s="89" t="s">
        <v>4871</v>
      </c>
      <c r="F2214" s="89">
        <v>247</v>
      </c>
      <c r="G2214" s="127">
        <v>0</v>
      </c>
      <c r="H2214" s="127">
        <v>0.93087557603686633</v>
      </c>
      <c r="I2214" s="127"/>
      <c r="J2214" s="191">
        <v>4870</v>
      </c>
      <c r="K2214" s="89"/>
      <c r="L2214" s="89"/>
      <c r="M2214" s="89"/>
    </row>
    <row r="2215" spans="1:13" x14ac:dyDescent="0.25">
      <c r="A2215" s="191">
        <v>4871</v>
      </c>
      <c r="B2215" s="89" t="s">
        <v>2557</v>
      </c>
      <c r="C2215" s="89" t="s">
        <v>2555</v>
      </c>
      <c r="D2215" s="89" t="s">
        <v>2211</v>
      </c>
      <c r="E2215" s="89" t="s">
        <v>4871</v>
      </c>
      <c r="F2215" s="89">
        <v>251</v>
      </c>
      <c r="G2215" s="127">
        <v>0.8928571428571429</v>
      </c>
      <c r="H2215" s="127">
        <v>0</v>
      </c>
      <c r="I2215" s="127"/>
      <c r="J2215" s="191">
        <v>4871</v>
      </c>
      <c r="K2215" s="89"/>
      <c r="L2215" s="89"/>
      <c r="M2215" s="89"/>
    </row>
    <row r="2216" spans="1:13" x14ac:dyDescent="0.25">
      <c r="A2216" s="191">
        <v>4873</v>
      </c>
      <c r="B2216" s="89" t="s">
        <v>2558</v>
      </c>
      <c r="C2216" s="89" t="s">
        <v>2555</v>
      </c>
      <c r="D2216" s="89" t="s">
        <v>2211</v>
      </c>
      <c r="E2216" s="89" t="s">
        <v>4871</v>
      </c>
      <c r="F2216" s="89">
        <v>152</v>
      </c>
      <c r="G2216" s="127">
        <v>0.921875</v>
      </c>
      <c r="H2216" s="127">
        <v>0</v>
      </c>
      <c r="I2216" s="127"/>
      <c r="J2216" s="191">
        <v>4873</v>
      </c>
      <c r="K2216" s="89"/>
      <c r="L2216" s="89"/>
      <c r="M2216" s="89"/>
    </row>
    <row r="2217" spans="1:13" x14ac:dyDescent="0.25">
      <c r="A2217" s="191">
        <v>4875</v>
      </c>
      <c r="B2217" s="89" t="s">
        <v>2559</v>
      </c>
      <c r="C2217" s="89" t="s">
        <v>2555</v>
      </c>
      <c r="D2217" s="89" t="s">
        <v>2211</v>
      </c>
      <c r="E2217" s="89" t="s">
        <v>4871</v>
      </c>
      <c r="F2217" s="89">
        <v>7</v>
      </c>
      <c r="G2217" s="127">
        <v>0.90909090909090906</v>
      </c>
      <c r="H2217" s="127">
        <v>0</v>
      </c>
      <c r="I2217" s="127"/>
      <c r="J2217" s="191">
        <v>4875</v>
      </c>
      <c r="K2217" s="89"/>
      <c r="L2217" s="89"/>
      <c r="M2217" s="89"/>
    </row>
    <row r="2218" spans="1:13" x14ac:dyDescent="0.25">
      <c r="A2218" s="191">
        <v>4877</v>
      </c>
      <c r="B2218" s="89" t="s">
        <v>2560</v>
      </c>
      <c r="C2218" s="89" t="s">
        <v>2555</v>
      </c>
      <c r="D2218" s="89" t="s">
        <v>2211</v>
      </c>
      <c r="E2218" s="89" t="s">
        <v>4871</v>
      </c>
      <c r="F2218" s="89">
        <v>10</v>
      </c>
      <c r="G2218" s="127">
        <v>1</v>
      </c>
      <c r="H2218" s="127">
        <v>0</v>
      </c>
      <c r="I2218" s="127"/>
      <c r="J2218" s="191">
        <v>4877</v>
      </c>
      <c r="K2218" s="89"/>
      <c r="L2218" s="89"/>
      <c r="M2218" s="89"/>
    </row>
    <row r="2219" spans="1:13" x14ac:dyDescent="0.25">
      <c r="A2219" s="191">
        <v>4879</v>
      </c>
      <c r="B2219" s="89" t="s">
        <v>2561</v>
      </c>
      <c r="C2219" s="89" t="s">
        <v>2555</v>
      </c>
      <c r="D2219" s="89" t="s">
        <v>2211</v>
      </c>
      <c r="E2219" s="89" t="s">
        <v>4871</v>
      </c>
      <c r="F2219" s="89">
        <v>48</v>
      </c>
      <c r="G2219" s="127">
        <v>0.875</v>
      </c>
      <c r="H2219" s="127">
        <v>0</v>
      </c>
      <c r="I2219" s="127"/>
      <c r="J2219" s="191">
        <v>4879</v>
      </c>
      <c r="K2219" s="89"/>
      <c r="L2219" s="89"/>
      <c r="M2219" s="89"/>
    </row>
    <row r="2220" spans="1:13" x14ac:dyDescent="0.25">
      <c r="A2220" s="191">
        <v>4882</v>
      </c>
      <c r="B2220" s="89" t="s">
        <v>2562</v>
      </c>
      <c r="C2220" s="89" t="s">
        <v>2555</v>
      </c>
      <c r="D2220" s="89" t="s">
        <v>2211</v>
      </c>
      <c r="E2220" s="89" t="s">
        <v>4871</v>
      </c>
      <c r="F2220" s="89">
        <v>12</v>
      </c>
      <c r="G2220" s="127">
        <v>0.8571428571428571</v>
      </c>
      <c r="H2220" s="127">
        <v>0</v>
      </c>
      <c r="I2220" s="127"/>
      <c r="J2220" s="191">
        <v>4882</v>
      </c>
      <c r="K2220" s="89"/>
      <c r="L2220" s="89"/>
      <c r="M2220" s="89"/>
    </row>
    <row r="2221" spans="1:13" x14ac:dyDescent="0.25">
      <c r="A2221" s="191">
        <v>4886</v>
      </c>
      <c r="B2221" s="89" t="s">
        <v>2563</v>
      </c>
      <c r="C2221" s="89" t="s">
        <v>2555</v>
      </c>
      <c r="D2221" s="89" t="s">
        <v>2211</v>
      </c>
      <c r="E2221" s="89" t="s">
        <v>4871</v>
      </c>
      <c r="F2221" s="89">
        <v>8</v>
      </c>
      <c r="G2221" s="127">
        <v>1</v>
      </c>
      <c r="H2221" s="127">
        <v>0</v>
      </c>
      <c r="I2221" s="127"/>
      <c r="J2221" s="191">
        <v>4886</v>
      </c>
      <c r="K2221" s="89"/>
      <c r="L2221" s="89"/>
      <c r="M2221" s="89"/>
    </row>
    <row r="2222" spans="1:13" x14ac:dyDescent="0.25">
      <c r="A2222" s="191">
        <v>4889</v>
      </c>
      <c r="B2222" s="89" t="s">
        <v>2564</v>
      </c>
      <c r="C2222" s="89" t="s">
        <v>2555</v>
      </c>
      <c r="D2222" s="89" t="s">
        <v>2211</v>
      </c>
      <c r="E2222" s="89" t="s">
        <v>4871</v>
      </c>
      <c r="F2222" s="89">
        <v>11</v>
      </c>
      <c r="G2222" s="127">
        <v>1</v>
      </c>
      <c r="H2222" s="127">
        <v>0</v>
      </c>
      <c r="I2222" s="127"/>
      <c r="J2222" s="191">
        <v>4889</v>
      </c>
      <c r="K2222" s="89"/>
      <c r="L2222" s="89"/>
      <c r="M2222" s="89"/>
    </row>
    <row r="2223" spans="1:13" x14ac:dyDescent="0.25">
      <c r="A2223" s="191">
        <v>4890</v>
      </c>
      <c r="B2223" s="89" t="s">
        <v>2565</v>
      </c>
      <c r="C2223" s="89" t="s">
        <v>2555</v>
      </c>
      <c r="D2223" s="89" t="s">
        <v>2211</v>
      </c>
      <c r="E2223" s="89" t="s">
        <v>4871</v>
      </c>
      <c r="F2223" s="89">
        <v>100</v>
      </c>
      <c r="G2223" s="127">
        <v>0.91666666666666663</v>
      </c>
      <c r="H2223" s="127">
        <v>0</v>
      </c>
      <c r="I2223" s="127"/>
      <c r="J2223" s="191">
        <v>4890</v>
      </c>
      <c r="K2223" s="89"/>
      <c r="L2223" s="89"/>
      <c r="M2223" s="89"/>
    </row>
    <row r="2224" spans="1:13" x14ac:dyDescent="0.25">
      <c r="A2224" s="191">
        <v>4897</v>
      </c>
      <c r="B2224" s="89" t="s">
        <v>2566</v>
      </c>
      <c r="C2224" s="89" t="s">
        <v>2567</v>
      </c>
      <c r="D2224" s="89" t="s">
        <v>2211</v>
      </c>
      <c r="E2224" s="89" t="s">
        <v>4871</v>
      </c>
      <c r="F2224" s="89">
        <v>537</v>
      </c>
      <c r="G2224" s="127">
        <v>0</v>
      </c>
      <c r="H2224" s="127">
        <v>0.96303901437371664</v>
      </c>
      <c r="I2224" s="127"/>
      <c r="J2224" s="191">
        <v>4897</v>
      </c>
      <c r="K2224" s="89"/>
      <c r="L2224" s="89"/>
      <c r="M2224" s="89"/>
    </row>
    <row r="2225" spans="1:13" x14ac:dyDescent="0.25">
      <c r="A2225" s="191">
        <v>4898</v>
      </c>
      <c r="B2225" s="89" t="s">
        <v>2568</v>
      </c>
      <c r="C2225" s="89" t="s">
        <v>2567</v>
      </c>
      <c r="D2225" s="89" t="s">
        <v>2211</v>
      </c>
      <c r="E2225" s="89" t="s">
        <v>4871</v>
      </c>
      <c r="F2225" s="89">
        <v>615</v>
      </c>
      <c r="G2225" s="127">
        <v>0.90791896869244937</v>
      </c>
      <c r="H2225" s="127">
        <v>0</v>
      </c>
      <c r="I2225" s="127"/>
      <c r="J2225" s="191">
        <v>4898</v>
      </c>
      <c r="K2225" s="89"/>
      <c r="L2225" s="89"/>
      <c r="M2225" s="89"/>
    </row>
    <row r="2226" spans="1:13" x14ac:dyDescent="0.25">
      <c r="A2226" s="191">
        <v>4901</v>
      </c>
      <c r="B2226" s="89" t="s">
        <v>2569</v>
      </c>
      <c r="C2226" s="89" t="s">
        <v>2567</v>
      </c>
      <c r="D2226" s="89" t="s">
        <v>2211</v>
      </c>
      <c r="E2226" s="89" t="s">
        <v>4871</v>
      </c>
      <c r="F2226" s="89">
        <v>3</v>
      </c>
      <c r="G2226" s="127">
        <v>1</v>
      </c>
      <c r="H2226" s="127">
        <v>0</v>
      </c>
      <c r="I2226" s="127"/>
      <c r="J2226" s="191">
        <v>4901</v>
      </c>
      <c r="K2226" s="89"/>
      <c r="L2226" s="89"/>
      <c r="M2226" s="89"/>
    </row>
    <row r="2227" spans="1:13" x14ac:dyDescent="0.25">
      <c r="A2227" s="191">
        <v>4902</v>
      </c>
      <c r="B2227" s="89" t="s">
        <v>2570</v>
      </c>
      <c r="C2227" s="89" t="s">
        <v>2567</v>
      </c>
      <c r="D2227" s="89" t="s">
        <v>2211</v>
      </c>
      <c r="E2227" s="89" t="s">
        <v>4871</v>
      </c>
      <c r="F2227" s="89">
        <v>204</v>
      </c>
      <c r="G2227" s="127">
        <v>0.93865030674846628</v>
      </c>
      <c r="H2227" s="127">
        <v>0</v>
      </c>
      <c r="I2227" s="127"/>
      <c r="J2227" s="191">
        <v>4902</v>
      </c>
      <c r="K2227" s="89"/>
      <c r="L2227" s="89"/>
      <c r="M2227" s="89"/>
    </row>
    <row r="2228" spans="1:13" x14ac:dyDescent="0.25">
      <c r="A2228" s="191">
        <v>4904</v>
      </c>
      <c r="B2228" s="89" t="s">
        <v>2571</v>
      </c>
      <c r="C2228" s="89" t="s">
        <v>2567</v>
      </c>
      <c r="D2228" s="89" t="s">
        <v>2211</v>
      </c>
      <c r="E2228" s="89" t="s">
        <v>4871</v>
      </c>
      <c r="F2228" s="89">
        <v>10</v>
      </c>
      <c r="G2228" s="127">
        <v>1</v>
      </c>
      <c r="H2228" s="127">
        <v>0</v>
      </c>
      <c r="I2228" s="127"/>
      <c r="J2228" s="191">
        <v>4904</v>
      </c>
      <c r="K2228" s="89"/>
      <c r="L2228" s="89"/>
      <c r="M2228" s="89"/>
    </row>
    <row r="2229" spans="1:13" x14ac:dyDescent="0.25">
      <c r="A2229" s="191">
        <v>4906</v>
      </c>
      <c r="B2229" s="89" t="s">
        <v>2572</v>
      </c>
      <c r="C2229" s="89" t="s">
        <v>2567</v>
      </c>
      <c r="D2229" s="89" t="s">
        <v>2211</v>
      </c>
      <c r="E2229" s="89" t="s">
        <v>4871</v>
      </c>
      <c r="F2229" s="89">
        <v>5</v>
      </c>
      <c r="G2229" s="127">
        <v>0.83333333333333337</v>
      </c>
      <c r="H2229" s="127">
        <v>0</v>
      </c>
      <c r="I2229" s="127"/>
      <c r="J2229" s="191">
        <v>4906</v>
      </c>
      <c r="K2229" s="89"/>
      <c r="L2229" s="89"/>
      <c r="M2229" s="89"/>
    </row>
    <row r="2230" spans="1:13" x14ac:dyDescent="0.25">
      <c r="A2230" s="191">
        <v>4907</v>
      </c>
      <c r="B2230" s="89" t="s">
        <v>2573</v>
      </c>
      <c r="C2230" s="89" t="s">
        <v>2567</v>
      </c>
      <c r="D2230" s="89" t="s">
        <v>2211</v>
      </c>
      <c r="E2230" s="89" t="s">
        <v>4871</v>
      </c>
      <c r="F2230" s="89">
        <v>2</v>
      </c>
      <c r="G2230" s="127">
        <v>1</v>
      </c>
      <c r="H2230" s="127">
        <v>0</v>
      </c>
      <c r="I2230" s="127"/>
      <c r="J2230" s="191">
        <v>4907</v>
      </c>
      <c r="K2230" s="89"/>
      <c r="L2230" s="89"/>
      <c r="M2230" s="89"/>
    </row>
    <row r="2231" spans="1:13" x14ac:dyDescent="0.25">
      <c r="A2231" s="191">
        <v>4908</v>
      </c>
      <c r="B2231" s="89" t="s">
        <v>2574</v>
      </c>
      <c r="C2231" s="89" t="s">
        <v>2567</v>
      </c>
      <c r="D2231" s="89" t="s">
        <v>2211</v>
      </c>
      <c r="E2231" s="89" t="s">
        <v>4871</v>
      </c>
      <c r="F2231" s="89">
        <v>106</v>
      </c>
      <c r="G2231" s="127">
        <v>0.95238095238095233</v>
      </c>
      <c r="H2231" s="127">
        <v>0</v>
      </c>
      <c r="I2231" s="127"/>
      <c r="J2231" s="191">
        <v>4908</v>
      </c>
      <c r="K2231" s="89"/>
      <c r="L2231" s="89"/>
      <c r="M2231" s="89"/>
    </row>
    <row r="2232" spans="1:13" x14ac:dyDescent="0.25">
      <c r="A2232" s="191">
        <v>4909</v>
      </c>
      <c r="B2232" s="89" t="s">
        <v>2575</v>
      </c>
      <c r="C2232" s="89" t="s">
        <v>2567</v>
      </c>
      <c r="D2232" s="89" t="s">
        <v>2211</v>
      </c>
      <c r="E2232" s="89" t="s">
        <v>4871</v>
      </c>
      <c r="F2232" s="89">
        <v>56</v>
      </c>
      <c r="G2232" s="127">
        <v>0.90909090909090906</v>
      </c>
      <c r="H2232" s="127">
        <v>0</v>
      </c>
      <c r="I2232" s="127"/>
      <c r="J2232" s="191">
        <v>4909</v>
      </c>
      <c r="K2232" s="89"/>
      <c r="L2232" s="89"/>
      <c r="M2232" s="89"/>
    </row>
    <row r="2233" spans="1:13" x14ac:dyDescent="0.25">
      <c r="A2233" s="191">
        <v>4910</v>
      </c>
      <c r="B2233" s="89" t="s">
        <v>2576</v>
      </c>
      <c r="C2233" s="89" t="s">
        <v>2567</v>
      </c>
      <c r="D2233" s="89" t="s">
        <v>2211</v>
      </c>
      <c r="E2233" s="89" t="s">
        <v>4871</v>
      </c>
      <c r="F2233" s="89">
        <v>4</v>
      </c>
      <c r="G2233" s="127">
        <v>1</v>
      </c>
      <c r="H2233" s="127">
        <v>0</v>
      </c>
      <c r="I2233" s="127"/>
      <c r="J2233" s="191">
        <v>4910</v>
      </c>
      <c r="K2233" s="89"/>
      <c r="L2233" s="89"/>
      <c r="M2233" s="89"/>
    </row>
    <row r="2234" spans="1:13" x14ac:dyDescent="0.25">
      <c r="A2234" s="191">
        <v>4913</v>
      </c>
      <c r="B2234" s="89" t="s">
        <v>2577</v>
      </c>
      <c r="C2234" s="89" t="s">
        <v>2567</v>
      </c>
      <c r="D2234" s="89" t="s">
        <v>2211</v>
      </c>
      <c r="E2234" s="89" t="s">
        <v>4871</v>
      </c>
      <c r="F2234" s="89">
        <v>4</v>
      </c>
      <c r="G2234" s="127">
        <v>1</v>
      </c>
      <c r="H2234" s="127">
        <v>0</v>
      </c>
      <c r="I2234" s="127"/>
      <c r="J2234" s="191">
        <v>4913</v>
      </c>
      <c r="K2234" s="89"/>
      <c r="L2234" s="89"/>
      <c r="M2234" s="89"/>
    </row>
    <row r="2235" spans="1:13" x14ac:dyDescent="0.25">
      <c r="A2235" s="191">
        <v>4915</v>
      </c>
      <c r="B2235" s="89" t="s">
        <v>2578</v>
      </c>
      <c r="C2235" s="89" t="s">
        <v>2567</v>
      </c>
      <c r="D2235" s="89" t="s">
        <v>2211</v>
      </c>
      <c r="E2235" s="89" t="s">
        <v>4871</v>
      </c>
      <c r="F2235" s="89">
        <v>27</v>
      </c>
      <c r="G2235" s="127">
        <v>1</v>
      </c>
      <c r="H2235" s="127">
        <v>0</v>
      </c>
      <c r="I2235" s="127"/>
      <c r="J2235" s="191">
        <v>4915</v>
      </c>
      <c r="K2235" s="89"/>
      <c r="L2235" s="89"/>
      <c r="M2235" s="89"/>
    </row>
    <row r="2236" spans="1:13" x14ac:dyDescent="0.25">
      <c r="A2236" s="191">
        <v>4917</v>
      </c>
      <c r="B2236" s="89" t="s">
        <v>2579</v>
      </c>
      <c r="C2236" s="89" t="s">
        <v>2567</v>
      </c>
      <c r="D2236" s="89" t="s">
        <v>2211</v>
      </c>
      <c r="E2236" s="89" t="s">
        <v>4871</v>
      </c>
      <c r="F2236" s="89">
        <v>4</v>
      </c>
      <c r="G2236" s="127">
        <v>1</v>
      </c>
      <c r="H2236" s="127">
        <v>0</v>
      </c>
      <c r="I2236" s="127"/>
      <c r="J2236" s="191">
        <v>4917</v>
      </c>
      <c r="K2236" s="89"/>
      <c r="L2236" s="89"/>
      <c r="M2236" s="89"/>
    </row>
    <row r="2237" spans="1:13" x14ac:dyDescent="0.25">
      <c r="A2237" s="191">
        <v>4920</v>
      </c>
      <c r="B2237" s="89" t="s">
        <v>2580</v>
      </c>
      <c r="C2237" s="89" t="s">
        <v>2567</v>
      </c>
      <c r="D2237" s="89" t="s">
        <v>2211</v>
      </c>
      <c r="E2237" s="89" t="s">
        <v>4871</v>
      </c>
      <c r="F2237" s="89">
        <v>5</v>
      </c>
      <c r="G2237" s="127">
        <v>1</v>
      </c>
      <c r="H2237" s="127">
        <v>0</v>
      </c>
      <c r="I2237" s="127"/>
      <c r="J2237" s="191">
        <v>4920</v>
      </c>
      <c r="K2237" s="89"/>
      <c r="L2237" s="89"/>
      <c r="M2237" s="89"/>
    </row>
    <row r="2238" spans="1:13" x14ac:dyDescent="0.25">
      <c r="A2238" s="191">
        <v>4925</v>
      </c>
      <c r="B2238" s="89" t="s">
        <v>2581</v>
      </c>
      <c r="C2238" s="89" t="s">
        <v>2582</v>
      </c>
      <c r="D2238" s="89" t="s">
        <v>2211</v>
      </c>
      <c r="E2238" s="89" t="s">
        <v>336</v>
      </c>
      <c r="F2238" s="89">
        <v>577</v>
      </c>
      <c r="G2238" s="127">
        <v>0</v>
      </c>
      <c r="H2238" s="127">
        <v>0.94423791821561343</v>
      </c>
      <c r="I2238" s="127"/>
      <c r="J2238" s="191">
        <v>4925</v>
      </c>
      <c r="K2238" s="89"/>
      <c r="L2238" s="89"/>
      <c r="M2238" s="89"/>
    </row>
    <row r="2239" spans="1:13" x14ac:dyDescent="0.25">
      <c r="A2239" s="191">
        <v>4926</v>
      </c>
      <c r="B2239" s="89" t="s">
        <v>2583</v>
      </c>
      <c r="C2239" s="89" t="s">
        <v>2582</v>
      </c>
      <c r="D2239" s="89" t="s">
        <v>2211</v>
      </c>
      <c r="E2239" s="89" t="s">
        <v>336</v>
      </c>
      <c r="F2239" s="89">
        <v>320</v>
      </c>
      <c r="G2239" s="127">
        <v>0.92779783393501802</v>
      </c>
      <c r="H2239" s="127">
        <v>0</v>
      </c>
      <c r="I2239" s="127"/>
      <c r="J2239" s="191">
        <v>4926</v>
      </c>
      <c r="K2239" s="89"/>
      <c r="L2239" s="89"/>
      <c r="M2239" s="89"/>
    </row>
    <row r="2240" spans="1:13" x14ac:dyDescent="0.25">
      <c r="A2240" s="191">
        <v>4927</v>
      </c>
      <c r="B2240" s="89" t="s">
        <v>2584</v>
      </c>
      <c r="C2240" s="89" t="s">
        <v>2582</v>
      </c>
      <c r="D2240" s="89" t="s">
        <v>2211</v>
      </c>
      <c r="E2240" s="89" t="s">
        <v>336</v>
      </c>
      <c r="F2240" s="89">
        <v>24</v>
      </c>
      <c r="G2240" s="127">
        <v>0.95454545454545459</v>
      </c>
      <c r="H2240" s="127">
        <v>0</v>
      </c>
      <c r="I2240" s="127"/>
      <c r="J2240" s="191">
        <v>4927</v>
      </c>
      <c r="K2240" s="89"/>
      <c r="L2240" s="89"/>
      <c r="M2240" s="89"/>
    </row>
    <row r="2241" spans="1:13" x14ac:dyDescent="0.25">
      <c r="A2241" s="191">
        <v>4929</v>
      </c>
      <c r="B2241" s="89" t="s">
        <v>2585</v>
      </c>
      <c r="C2241" s="89" t="s">
        <v>2582</v>
      </c>
      <c r="D2241" s="89" t="s">
        <v>2211</v>
      </c>
      <c r="E2241" s="89" t="s">
        <v>336</v>
      </c>
      <c r="F2241" s="89">
        <v>16</v>
      </c>
      <c r="G2241" s="127">
        <v>1</v>
      </c>
      <c r="H2241" s="127">
        <v>0</v>
      </c>
      <c r="I2241" s="127"/>
      <c r="J2241" s="191">
        <v>4929</v>
      </c>
      <c r="K2241" s="89"/>
      <c r="L2241" s="89"/>
      <c r="M2241" s="89"/>
    </row>
    <row r="2242" spans="1:13" x14ac:dyDescent="0.25">
      <c r="A2242" s="191">
        <v>4932</v>
      </c>
      <c r="B2242" s="89" t="s">
        <v>2586</v>
      </c>
      <c r="C2242" s="89" t="s">
        <v>2582</v>
      </c>
      <c r="D2242" s="89" t="s">
        <v>2211</v>
      </c>
      <c r="E2242" s="89" t="s">
        <v>336</v>
      </c>
      <c r="F2242" s="89">
        <v>3</v>
      </c>
      <c r="G2242" s="127">
        <v>1</v>
      </c>
      <c r="H2242" s="127">
        <v>0</v>
      </c>
      <c r="I2242" s="127"/>
      <c r="J2242" s="191">
        <v>4932</v>
      </c>
      <c r="K2242" s="89"/>
      <c r="L2242" s="89"/>
      <c r="M2242" s="89"/>
    </row>
    <row r="2243" spans="1:13" x14ac:dyDescent="0.25">
      <c r="A2243" s="191">
        <v>4940</v>
      </c>
      <c r="B2243" s="89" t="s">
        <v>2587</v>
      </c>
      <c r="C2243" s="89" t="s">
        <v>2582</v>
      </c>
      <c r="D2243" s="89" t="s">
        <v>2211</v>
      </c>
      <c r="E2243" s="89" t="s">
        <v>336</v>
      </c>
      <c r="F2243" s="89">
        <v>3</v>
      </c>
      <c r="G2243" s="127">
        <v>1</v>
      </c>
      <c r="H2243" s="127">
        <v>0</v>
      </c>
      <c r="I2243" s="127"/>
      <c r="J2243" s="191">
        <v>4940</v>
      </c>
      <c r="K2243" s="89"/>
      <c r="L2243" s="89"/>
      <c r="M2243" s="89"/>
    </row>
    <row r="2244" spans="1:13" x14ac:dyDescent="0.25">
      <c r="A2244" s="191">
        <v>4941</v>
      </c>
      <c r="B2244" s="89" t="s">
        <v>2588</v>
      </c>
      <c r="C2244" s="89" t="s">
        <v>2582</v>
      </c>
      <c r="D2244" s="89" t="s">
        <v>2211</v>
      </c>
      <c r="E2244" s="89" t="s">
        <v>336</v>
      </c>
      <c r="F2244" s="89">
        <v>1</v>
      </c>
      <c r="G2244" s="127">
        <v>1</v>
      </c>
      <c r="H2244" s="127">
        <v>0</v>
      </c>
      <c r="I2244" s="127"/>
      <c r="J2244" s="191">
        <v>4941</v>
      </c>
      <c r="K2244" s="89"/>
      <c r="L2244" s="89"/>
      <c r="M2244" s="89"/>
    </row>
    <row r="2245" spans="1:13" x14ac:dyDescent="0.25">
      <c r="A2245" s="191">
        <v>4943</v>
      </c>
      <c r="B2245" s="89" t="s">
        <v>2589</v>
      </c>
      <c r="C2245" s="89" t="s">
        <v>2582</v>
      </c>
      <c r="D2245" s="89" t="s">
        <v>2211</v>
      </c>
      <c r="E2245" s="89" t="s">
        <v>336</v>
      </c>
      <c r="F2245" s="89">
        <v>111</v>
      </c>
      <c r="G2245" s="127">
        <v>0.94</v>
      </c>
      <c r="H2245" s="127">
        <v>0</v>
      </c>
      <c r="I2245" s="127"/>
      <c r="J2245" s="191">
        <v>4943</v>
      </c>
      <c r="K2245" s="89"/>
      <c r="L2245" s="89"/>
      <c r="M2245" s="89"/>
    </row>
    <row r="2246" spans="1:13" x14ac:dyDescent="0.25">
      <c r="A2246" s="191">
        <v>4946</v>
      </c>
      <c r="B2246" s="89" t="s">
        <v>2590</v>
      </c>
      <c r="C2246" s="89" t="s">
        <v>2582</v>
      </c>
      <c r="D2246" s="89" t="s">
        <v>2211</v>
      </c>
      <c r="E2246" s="89" t="s">
        <v>336</v>
      </c>
      <c r="F2246" s="89">
        <v>27</v>
      </c>
      <c r="G2246" s="127">
        <v>1</v>
      </c>
      <c r="H2246" s="127">
        <v>0</v>
      </c>
      <c r="I2246" s="127"/>
      <c r="J2246" s="191">
        <v>4946</v>
      </c>
      <c r="K2246" s="89"/>
      <c r="L2246" s="89"/>
      <c r="M2246" s="89"/>
    </row>
    <row r="2247" spans="1:13" x14ac:dyDescent="0.25">
      <c r="A2247" s="191">
        <v>4948</v>
      </c>
      <c r="B2247" s="89" t="s">
        <v>2591</v>
      </c>
      <c r="C2247" s="89" t="s">
        <v>2592</v>
      </c>
      <c r="D2247" s="89" t="s">
        <v>2211</v>
      </c>
      <c r="E2247" s="89" t="s">
        <v>336</v>
      </c>
      <c r="F2247" s="89">
        <v>269</v>
      </c>
      <c r="G2247" s="127">
        <v>0</v>
      </c>
      <c r="H2247" s="127">
        <v>0.96226415094339623</v>
      </c>
      <c r="I2247" s="127"/>
      <c r="J2247" s="191">
        <v>4948</v>
      </c>
      <c r="K2247" s="89"/>
      <c r="L2247" s="89"/>
      <c r="M2247" s="89"/>
    </row>
    <row r="2248" spans="1:13" x14ac:dyDescent="0.25">
      <c r="A2248" s="191">
        <v>4949</v>
      </c>
      <c r="B2248" s="89" t="s">
        <v>2593</v>
      </c>
      <c r="C2248" s="89" t="s">
        <v>2592</v>
      </c>
      <c r="D2248" s="89" t="s">
        <v>2211</v>
      </c>
      <c r="E2248" s="89" t="s">
        <v>336</v>
      </c>
      <c r="F2248" s="89">
        <v>89</v>
      </c>
      <c r="G2248" s="127">
        <v>0</v>
      </c>
      <c r="H2248" s="127">
        <v>0.91954022988505746</v>
      </c>
      <c r="I2248" s="127"/>
      <c r="J2248" s="191">
        <v>4949</v>
      </c>
      <c r="K2248" s="89"/>
      <c r="L2248" s="89"/>
      <c r="M2248" s="89"/>
    </row>
    <row r="2249" spans="1:13" x14ac:dyDescent="0.25">
      <c r="A2249" s="191">
        <v>4950</v>
      </c>
      <c r="B2249" s="89" t="s">
        <v>2594</v>
      </c>
      <c r="C2249" s="89" t="s">
        <v>2592</v>
      </c>
      <c r="D2249" s="89" t="s">
        <v>2211</v>
      </c>
      <c r="E2249" s="89" t="s">
        <v>336</v>
      </c>
      <c r="F2249" s="89">
        <v>68</v>
      </c>
      <c r="G2249" s="127">
        <v>0</v>
      </c>
      <c r="H2249" s="127">
        <v>0</v>
      </c>
      <c r="I2249" s="128">
        <v>0.88870516408038669</v>
      </c>
      <c r="J2249" s="191">
        <v>4950</v>
      </c>
      <c r="K2249" s="89"/>
      <c r="L2249" s="89"/>
      <c r="M2249" s="89"/>
    </row>
    <row r="2250" spans="1:13" x14ac:dyDescent="0.25">
      <c r="A2250" s="191">
        <v>4951</v>
      </c>
      <c r="B2250" s="89" t="s">
        <v>2595</v>
      </c>
      <c r="C2250" s="89" t="s">
        <v>2592</v>
      </c>
      <c r="D2250" s="89" t="s">
        <v>2211</v>
      </c>
      <c r="E2250" s="89" t="s">
        <v>336</v>
      </c>
      <c r="F2250" s="89">
        <v>749</v>
      </c>
      <c r="G2250" s="127">
        <v>0</v>
      </c>
      <c r="H2250" s="127">
        <v>0.91859052247873629</v>
      </c>
      <c r="I2250" s="127"/>
      <c r="J2250" s="191">
        <v>4951</v>
      </c>
      <c r="K2250" s="89"/>
      <c r="L2250" s="89"/>
      <c r="M2250" s="89"/>
    </row>
    <row r="2251" spans="1:13" x14ac:dyDescent="0.25">
      <c r="A2251" s="191">
        <v>4952</v>
      </c>
      <c r="B2251" s="89" t="s">
        <v>2596</v>
      </c>
      <c r="C2251" s="89" t="s">
        <v>2592</v>
      </c>
      <c r="D2251" s="89" t="s">
        <v>2211</v>
      </c>
      <c r="E2251" s="89" t="s">
        <v>336</v>
      </c>
      <c r="F2251" s="89">
        <v>478</v>
      </c>
      <c r="G2251" s="127">
        <v>0.95604395604395609</v>
      </c>
      <c r="H2251" s="127">
        <v>0</v>
      </c>
      <c r="I2251" s="127"/>
      <c r="J2251" s="191">
        <v>4952</v>
      </c>
      <c r="K2251" s="89"/>
      <c r="L2251" s="89"/>
      <c r="M2251" s="89"/>
    </row>
    <row r="2252" spans="1:13" x14ac:dyDescent="0.25">
      <c r="A2252" s="191">
        <v>4953</v>
      </c>
      <c r="B2252" s="89" t="s">
        <v>2597</v>
      </c>
      <c r="C2252" s="89" t="s">
        <v>2592</v>
      </c>
      <c r="D2252" s="89" t="s">
        <v>2211</v>
      </c>
      <c r="E2252" s="89" t="s">
        <v>336</v>
      </c>
      <c r="F2252" s="89">
        <v>355</v>
      </c>
      <c r="G2252" s="127">
        <v>0.95959595959595956</v>
      </c>
      <c r="H2252" s="127">
        <v>0</v>
      </c>
      <c r="I2252" s="127"/>
      <c r="J2252" s="191">
        <v>4953</v>
      </c>
      <c r="K2252" s="89"/>
      <c r="L2252" s="89"/>
      <c r="M2252" s="89"/>
    </row>
    <row r="2253" spans="1:13" x14ac:dyDescent="0.25">
      <c r="A2253" s="191">
        <v>4954</v>
      </c>
      <c r="B2253" s="89" t="s">
        <v>2598</v>
      </c>
      <c r="C2253" s="89" t="s">
        <v>2592</v>
      </c>
      <c r="D2253" s="89" t="s">
        <v>2211</v>
      </c>
      <c r="E2253" s="89" t="s">
        <v>336</v>
      </c>
      <c r="F2253" s="89">
        <v>195</v>
      </c>
      <c r="G2253" s="127">
        <v>0.97777777777777775</v>
      </c>
      <c r="H2253" s="127">
        <v>0</v>
      </c>
      <c r="I2253" s="127"/>
      <c r="J2253" s="191">
        <v>4954</v>
      </c>
      <c r="K2253" s="89"/>
      <c r="L2253" s="89"/>
      <c r="M2253" s="89"/>
    </row>
    <row r="2254" spans="1:13" x14ac:dyDescent="0.25">
      <c r="A2254" s="191">
        <v>4955</v>
      </c>
      <c r="B2254" s="89" t="s">
        <v>2599</v>
      </c>
      <c r="C2254" s="89" t="s">
        <v>2592</v>
      </c>
      <c r="D2254" s="89" t="s">
        <v>2211</v>
      </c>
      <c r="E2254" s="89" t="s">
        <v>336</v>
      </c>
      <c r="F2254" s="89">
        <v>100</v>
      </c>
      <c r="G2254" s="127">
        <v>0.92792792792792789</v>
      </c>
      <c r="H2254" s="127">
        <v>0</v>
      </c>
      <c r="I2254" s="127"/>
      <c r="J2254" s="191">
        <v>4955</v>
      </c>
      <c r="K2254" s="89"/>
      <c r="L2254" s="89"/>
      <c r="M2254" s="89"/>
    </row>
    <row r="2255" spans="1:13" x14ac:dyDescent="0.25">
      <c r="A2255" s="191">
        <v>4956</v>
      </c>
      <c r="B2255" s="89" t="s">
        <v>2600</v>
      </c>
      <c r="C2255" s="89" t="s">
        <v>2592</v>
      </c>
      <c r="D2255" s="89" t="s">
        <v>2211</v>
      </c>
      <c r="E2255" s="89" t="s">
        <v>336</v>
      </c>
      <c r="F2255" s="89">
        <v>272</v>
      </c>
      <c r="G2255" s="127">
        <v>0.96923076923076923</v>
      </c>
      <c r="H2255" s="127">
        <v>0</v>
      </c>
      <c r="I2255" s="127"/>
      <c r="J2255" s="191">
        <v>4956</v>
      </c>
      <c r="K2255" s="89"/>
      <c r="L2255" s="89"/>
      <c r="M2255" s="89"/>
    </row>
    <row r="2256" spans="1:13" x14ac:dyDescent="0.25">
      <c r="A2256" s="191">
        <v>4958</v>
      </c>
      <c r="B2256" s="89" t="s">
        <v>2601</v>
      </c>
      <c r="C2256" s="89" t="s">
        <v>2592</v>
      </c>
      <c r="D2256" s="89" t="s">
        <v>2211</v>
      </c>
      <c r="E2256" s="89" t="s">
        <v>336</v>
      </c>
      <c r="F2256" s="89">
        <v>564</v>
      </c>
      <c r="G2256" s="127">
        <v>0.92227979274611394</v>
      </c>
      <c r="H2256" s="127">
        <v>0</v>
      </c>
      <c r="I2256" s="127"/>
      <c r="J2256" s="191">
        <v>4958</v>
      </c>
      <c r="K2256" s="89"/>
      <c r="L2256" s="89"/>
      <c r="M2256" s="89"/>
    </row>
    <row r="2257" spans="1:13" x14ac:dyDescent="0.25">
      <c r="A2257" s="191">
        <v>4960</v>
      </c>
      <c r="B2257" s="89" t="s">
        <v>2602</v>
      </c>
      <c r="C2257" s="89" t="s">
        <v>2592</v>
      </c>
      <c r="D2257" s="89" t="s">
        <v>2211</v>
      </c>
      <c r="E2257" s="89" t="s">
        <v>336</v>
      </c>
      <c r="F2257" s="89">
        <v>626</v>
      </c>
      <c r="G2257" s="127">
        <v>0.92379182156133832</v>
      </c>
      <c r="H2257" s="127">
        <v>0</v>
      </c>
      <c r="I2257" s="127"/>
      <c r="J2257" s="191">
        <v>4960</v>
      </c>
      <c r="K2257" s="89"/>
      <c r="L2257" s="89"/>
      <c r="M2257" s="89"/>
    </row>
    <row r="2258" spans="1:13" x14ac:dyDescent="0.25">
      <c r="A2258" s="191">
        <v>4961</v>
      </c>
      <c r="B2258" s="89" t="s">
        <v>2603</v>
      </c>
      <c r="C2258" s="89" t="s">
        <v>2592</v>
      </c>
      <c r="D2258" s="89" t="s">
        <v>2211</v>
      </c>
      <c r="E2258" s="89" t="s">
        <v>336</v>
      </c>
      <c r="F2258" s="89">
        <v>176</v>
      </c>
      <c r="G2258" s="127">
        <v>0.93661971830985913</v>
      </c>
      <c r="H2258" s="127">
        <v>0</v>
      </c>
      <c r="I2258" s="127"/>
      <c r="J2258" s="191">
        <v>4961</v>
      </c>
      <c r="K2258" s="89"/>
      <c r="L2258" s="89"/>
      <c r="M2258" s="89"/>
    </row>
    <row r="2259" spans="1:13" x14ac:dyDescent="0.25">
      <c r="A2259" s="191">
        <v>4965</v>
      </c>
      <c r="B2259" s="89" t="s">
        <v>2604</v>
      </c>
      <c r="C2259" s="89" t="s">
        <v>2592</v>
      </c>
      <c r="D2259" s="89" t="s">
        <v>2211</v>
      </c>
      <c r="E2259" s="89" t="s">
        <v>336</v>
      </c>
      <c r="F2259" s="89">
        <v>379</v>
      </c>
      <c r="G2259" s="127">
        <v>0</v>
      </c>
      <c r="H2259" s="127">
        <v>0</v>
      </c>
      <c r="I2259" s="128">
        <v>0.88870516408038669</v>
      </c>
      <c r="J2259" s="191">
        <v>4965</v>
      </c>
      <c r="K2259" s="89"/>
      <c r="L2259" s="89"/>
      <c r="M2259" s="89"/>
    </row>
    <row r="2260" spans="1:13" x14ac:dyDescent="0.25">
      <c r="A2260" s="191">
        <v>4967</v>
      </c>
      <c r="B2260" s="89" t="s">
        <v>2605</v>
      </c>
      <c r="C2260" s="89" t="s">
        <v>2592</v>
      </c>
      <c r="D2260" s="89" t="s">
        <v>2211</v>
      </c>
      <c r="E2260" s="89" t="s">
        <v>336</v>
      </c>
      <c r="F2260" s="89">
        <v>257</v>
      </c>
      <c r="G2260" s="127">
        <v>0.91025641025641024</v>
      </c>
      <c r="H2260" s="127">
        <v>0</v>
      </c>
      <c r="I2260" s="127"/>
      <c r="J2260" s="191">
        <v>4967</v>
      </c>
      <c r="K2260" s="89"/>
      <c r="L2260" s="89"/>
      <c r="M2260" s="89"/>
    </row>
    <row r="2261" spans="1:13" x14ac:dyDescent="0.25">
      <c r="A2261" s="191">
        <v>4968</v>
      </c>
      <c r="B2261" s="89" t="s">
        <v>2606</v>
      </c>
      <c r="C2261" s="89" t="s">
        <v>2592</v>
      </c>
      <c r="D2261" s="89" t="s">
        <v>2211</v>
      </c>
      <c r="E2261" s="89" t="s">
        <v>336</v>
      </c>
      <c r="F2261" s="89">
        <v>88</v>
      </c>
      <c r="G2261" s="127">
        <v>0.97619047619047616</v>
      </c>
      <c r="H2261" s="127">
        <v>0</v>
      </c>
      <c r="I2261" s="127"/>
      <c r="J2261" s="191">
        <v>4968</v>
      </c>
      <c r="K2261" s="89"/>
      <c r="L2261" s="89"/>
      <c r="M2261" s="89"/>
    </row>
    <row r="2262" spans="1:13" x14ac:dyDescent="0.25">
      <c r="A2262" s="191">
        <v>4975</v>
      </c>
      <c r="B2262" s="89" t="s">
        <v>2607</v>
      </c>
      <c r="C2262" s="89" t="s">
        <v>2608</v>
      </c>
      <c r="D2262" s="89" t="s">
        <v>2211</v>
      </c>
      <c r="E2262" s="89" t="s">
        <v>630</v>
      </c>
      <c r="F2262" s="89">
        <v>197</v>
      </c>
      <c r="G2262" s="127">
        <v>0</v>
      </c>
      <c r="H2262" s="127">
        <v>0.94230769230769229</v>
      </c>
      <c r="I2262" s="127"/>
      <c r="J2262" s="191">
        <v>4975</v>
      </c>
      <c r="K2262" s="89"/>
      <c r="L2262" s="89"/>
      <c r="M2262" s="89"/>
    </row>
    <row r="2263" spans="1:13" x14ac:dyDescent="0.25">
      <c r="A2263" s="191">
        <v>4977</v>
      </c>
      <c r="B2263" s="89" t="s">
        <v>2609</v>
      </c>
      <c r="C2263" s="89" t="s">
        <v>2608</v>
      </c>
      <c r="D2263" s="89" t="s">
        <v>2211</v>
      </c>
      <c r="E2263" s="89" t="s">
        <v>336</v>
      </c>
      <c r="F2263" s="89">
        <v>944</v>
      </c>
      <c r="G2263" s="127">
        <v>0</v>
      </c>
      <c r="H2263" s="127">
        <v>0.93933054393305437</v>
      </c>
      <c r="I2263" s="127"/>
      <c r="J2263" s="191">
        <v>4977</v>
      </c>
      <c r="K2263" s="89"/>
      <c r="L2263" s="89"/>
      <c r="M2263" s="89"/>
    </row>
    <row r="2264" spans="1:13" x14ac:dyDescent="0.25">
      <c r="A2264" s="191">
        <v>4979</v>
      </c>
      <c r="B2264" s="89" t="s">
        <v>2610</v>
      </c>
      <c r="C2264" s="89" t="s">
        <v>2608</v>
      </c>
      <c r="D2264" s="89" t="s">
        <v>2211</v>
      </c>
      <c r="E2264" s="89" t="s">
        <v>336</v>
      </c>
      <c r="F2264" s="89">
        <v>61</v>
      </c>
      <c r="G2264" s="127">
        <v>0</v>
      </c>
      <c r="H2264" s="127">
        <v>0</v>
      </c>
      <c r="I2264" s="128">
        <v>0.84968526669506361</v>
      </c>
      <c r="J2264" s="191">
        <v>4979</v>
      </c>
      <c r="K2264" s="89"/>
      <c r="L2264" s="89"/>
      <c r="M2264" s="89"/>
    </row>
    <row r="2265" spans="1:13" x14ac:dyDescent="0.25">
      <c r="A2265" s="191">
        <v>4982</v>
      </c>
      <c r="B2265" s="89" t="s">
        <v>2611</v>
      </c>
      <c r="C2265" s="89" t="s">
        <v>2608</v>
      </c>
      <c r="D2265" s="89" t="s">
        <v>2211</v>
      </c>
      <c r="E2265" s="89" t="s">
        <v>336</v>
      </c>
      <c r="F2265" s="129">
        <v>1365</v>
      </c>
      <c r="G2265" s="127">
        <v>0.93055555555555558</v>
      </c>
      <c r="H2265" s="127">
        <v>0.89528795811518325</v>
      </c>
      <c r="I2265" s="127"/>
      <c r="J2265" s="191">
        <v>4982</v>
      </c>
      <c r="K2265" s="89"/>
      <c r="L2265" s="89"/>
      <c r="M2265" s="89"/>
    </row>
    <row r="2266" spans="1:13" x14ac:dyDescent="0.25">
      <c r="A2266" s="191">
        <v>4983</v>
      </c>
      <c r="B2266" s="89" t="s">
        <v>2612</v>
      </c>
      <c r="C2266" s="89" t="s">
        <v>2608</v>
      </c>
      <c r="D2266" s="89" t="s">
        <v>2211</v>
      </c>
      <c r="E2266" s="89" t="s">
        <v>336</v>
      </c>
      <c r="F2266" s="89">
        <v>441</v>
      </c>
      <c r="G2266" s="127">
        <v>0.90476190476190477</v>
      </c>
      <c r="H2266" s="127">
        <v>0</v>
      </c>
      <c r="I2266" s="127"/>
      <c r="J2266" s="191">
        <v>4983</v>
      </c>
      <c r="K2266" s="89"/>
      <c r="L2266" s="89"/>
      <c r="M2266" s="89"/>
    </row>
    <row r="2267" spans="1:13" x14ac:dyDescent="0.25">
      <c r="A2267" s="191">
        <v>4984</v>
      </c>
      <c r="B2267" s="89" t="s">
        <v>2613</v>
      </c>
      <c r="C2267" s="89" t="s">
        <v>2608</v>
      </c>
      <c r="D2267" s="89" t="s">
        <v>2211</v>
      </c>
      <c r="E2267" s="89" t="s">
        <v>336</v>
      </c>
      <c r="F2267" s="89">
        <v>709</v>
      </c>
      <c r="G2267" s="127">
        <v>0.92009685230024219</v>
      </c>
      <c r="H2267" s="127">
        <v>0</v>
      </c>
      <c r="I2267" s="127"/>
      <c r="J2267" s="191">
        <v>4984</v>
      </c>
      <c r="K2267" s="89"/>
      <c r="L2267" s="89"/>
      <c r="M2267" s="89"/>
    </row>
    <row r="2268" spans="1:13" x14ac:dyDescent="0.25">
      <c r="A2268" s="191">
        <v>4985</v>
      </c>
      <c r="B2268" s="89" t="s">
        <v>2614</v>
      </c>
      <c r="C2268" s="89" t="s">
        <v>2608</v>
      </c>
      <c r="D2268" s="89" t="s">
        <v>2211</v>
      </c>
      <c r="E2268" s="89" t="s">
        <v>336</v>
      </c>
      <c r="F2268" s="89">
        <v>150</v>
      </c>
      <c r="G2268" s="127">
        <v>0.95454545454545459</v>
      </c>
      <c r="H2268" s="127">
        <v>0</v>
      </c>
      <c r="I2268" s="127"/>
      <c r="J2268" s="191">
        <v>4985</v>
      </c>
      <c r="K2268" s="89"/>
      <c r="L2268" s="89"/>
      <c r="M2268" s="89"/>
    </row>
    <row r="2269" spans="1:13" x14ac:dyDescent="0.25">
      <c r="A2269" s="191">
        <v>4986</v>
      </c>
      <c r="B2269" s="89" t="s">
        <v>2615</v>
      </c>
      <c r="C2269" s="89" t="s">
        <v>2608</v>
      </c>
      <c r="D2269" s="89" t="s">
        <v>2211</v>
      </c>
      <c r="E2269" s="89" t="s">
        <v>336</v>
      </c>
      <c r="F2269" s="89">
        <v>109</v>
      </c>
      <c r="G2269" s="127">
        <v>0.97468354430379744</v>
      </c>
      <c r="H2269" s="127">
        <v>0</v>
      </c>
      <c r="I2269" s="127"/>
      <c r="J2269" s="191">
        <v>4986</v>
      </c>
      <c r="K2269" s="89"/>
      <c r="L2269" s="89"/>
      <c r="M2269" s="89"/>
    </row>
    <row r="2270" spans="1:13" x14ac:dyDescent="0.25">
      <c r="A2270" s="191">
        <v>4987</v>
      </c>
      <c r="B2270" s="89" t="s">
        <v>2616</v>
      </c>
      <c r="C2270" s="89" t="s">
        <v>2608</v>
      </c>
      <c r="D2270" s="89" t="s">
        <v>2211</v>
      </c>
      <c r="E2270" s="89" t="s">
        <v>336</v>
      </c>
      <c r="F2270" s="89">
        <v>296</v>
      </c>
      <c r="G2270" s="127">
        <v>0.93253968253968256</v>
      </c>
      <c r="H2270" s="127">
        <v>0</v>
      </c>
      <c r="I2270" s="127"/>
      <c r="J2270" s="191">
        <v>4987</v>
      </c>
      <c r="K2270" s="89"/>
      <c r="L2270" s="89"/>
      <c r="M2270" s="89"/>
    </row>
    <row r="2271" spans="1:13" x14ac:dyDescent="0.25">
      <c r="A2271" s="191">
        <v>4988</v>
      </c>
      <c r="B2271" s="89" t="s">
        <v>2617</v>
      </c>
      <c r="C2271" s="89" t="s">
        <v>2608</v>
      </c>
      <c r="D2271" s="89" t="s">
        <v>2211</v>
      </c>
      <c r="E2271" s="89" t="s">
        <v>336</v>
      </c>
      <c r="F2271" s="89">
        <v>561</v>
      </c>
      <c r="G2271" s="127">
        <v>0.9144486692015209</v>
      </c>
      <c r="H2271" s="127">
        <v>0</v>
      </c>
      <c r="I2271" s="127"/>
      <c r="J2271" s="191">
        <v>4988</v>
      </c>
      <c r="K2271" s="89"/>
      <c r="L2271" s="89"/>
      <c r="M2271" s="89"/>
    </row>
    <row r="2272" spans="1:13" x14ac:dyDescent="0.25">
      <c r="A2272" s="191">
        <v>4989</v>
      </c>
      <c r="B2272" s="89" t="s">
        <v>2618</v>
      </c>
      <c r="C2272" s="89" t="s">
        <v>2608</v>
      </c>
      <c r="D2272" s="89" t="s">
        <v>2211</v>
      </c>
      <c r="E2272" s="89" t="s">
        <v>336</v>
      </c>
      <c r="F2272" s="89">
        <v>353</v>
      </c>
      <c r="G2272" s="127">
        <v>0.96808510638297873</v>
      </c>
      <c r="H2272" s="127">
        <v>0</v>
      </c>
      <c r="I2272" s="127"/>
      <c r="J2272" s="191">
        <v>4989</v>
      </c>
      <c r="K2272" s="89"/>
      <c r="L2272" s="89"/>
      <c r="M2272" s="89"/>
    </row>
    <row r="2273" spans="1:13" x14ac:dyDescent="0.25">
      <c r="A2273" s="191">
        <v>4990</v>
      </c>
      <c r="B2273" s="89" t="s">
        <v>2619</v>
      </c>
      <c r="C2273" s="89" t="s">
        <v>2608</v>
      </c>
      <c r="D2273" s="89" t="s">
        <v>2211</v>
      </c>
      <c r="E2273" s="89" t="s">
        <v>336</v>
      </c>
      <c r="F2273" s="89">
        <v>325</v>
      </c>
      <c r="G2273" s="127">
        <v>0.95340501792114696</v>
      </c>
      <c r="H2273" s="127">
        <v>0</v>
      </c>
      <c r="I2273" s="127"/>
      <c r="J2273" s="191">
        <v>4990</v>
      </c>
      <c r="K2273" s="89"/>
      <c r="L2273" s="89"/>
      <c r="M2273" s="89"/>
    </row>
    <row r="2274" spans="1:13" x14ac:dyDescent="0.25">
      <c r="A2274" s="191">
        <v>4991</v>
      </c>
      <c r="B2274" s="89" t="s">
        <v>2620</v>
      </c>
      <c r="C2274" s="89" t="s">
        <v>2608</v>
      </c>
      <c r="D2274" s="89" t="s">
        <v>2211</v>
      </c>
      <c r="E2274" s="89" t="s">
        <v>336</v>
      </c>
      <c r="F2274" s="89">
        <v>220</v>
      </c>
      <c r="G2274" s="127">
        <v>0.89265536723163841</v>
      </c>
      <c r="H2274" s="127">
        <v>0</v>
      </c>
      <c r="I2274" s="127"/>
      <c r="J2274" s="191">
        <v>4991</v>
      </c>
      <c r="K2274" s="89"/>
      <c r="L2274" s="89"/>
      <c r="M2274" s="89"/>
    </row>
    <row r="2275" spans="1:13" x14ac:dyDescent="0.25">
      <c r="A2275" s="191">
        <v>4992</v>
      </c>
      <c r="B2275" s="89" t="s">
        <v>2621</v>
      </c>
      <c r="C2275" s="89" t="s">
        <v>2608</v>
      </c>
      <c r="D2275" s="89" t="s">
        <v>2211</v>
      </c>
      <c r="E2275" s="89" t="s">
        <v>336</v>
      </c>
      <c r="F2275" s="89">
        <v>310</v>
      </c>
      <c r="G2275" s="127">
        <v>0.89568345323741005</v>
      </c>
      <c r="H2275" s="127">
        <v>0</v>
      </c>
      <c r="I2275" s="127"/>
      <c r="J2275" s="191">
        <v>4992</v>
      </c>
      <c r="K2275" s="89"/>
      <c r="L2275" s="89"/>
      <c r="M2275" s="89"/>
    </row>
    <row r="2276" spans="1:13" x14ac:dyDescent="0.25">
      <c r="A2276" s="191">
        <v>4994</v>
      </c>
      <c r="B2276" s="89" t="s">
        <v>2622</v>
      </c>
      <c r="C2276" s="89" t="s">
        <v>2608</v>
      </c>
      <c r="D2276" s="89" t="s">
        <v>2211</v>
      </c>
      <c r="E2276" s="89" t="s">
        <v>336</v>
      </c>
      <c r="F2276" s="89">
        <v>367</v>
      </c>
      <c r="G2276" s="127">
        <v>0.94219653179190754</v>
      </c>
      <c r="H2276" s="127">
        <v>0</v>
      </c>
      <c r="I2276" s="127"/>
      <c r="J2276" s="191">
        <v>4994</v>
      </c>
      <c r="K2276" s="89"/>
      <c r="L2276" s="89"/>
      <c r="M2276" s="89"/>
    </row>
    <row r="2277" spans="1:13" x14ac:dyDescent="0.25">
      <c r="A2277" s="191">
        <v>4995</v>
      </c>
      <c r="B2277" s="89" t="s">
        <v>2623</v>
      </c>
      <c r="C2277" s="89" t="s">
        <v>2608</v>
      </c>
      <c r="D2277" s="89" t="s">
        <v>2211</v>
      </c>
      <c r="E2277" s="89" t="s">
        <v>336</v>
      </c>
      <c r="F2277" s="89">
        <v>318</v>
      </c>
      <c r="G2277" s="127">
        <v>0.95593220338983054</v>
      </c>
      <c r="H2277" s="127">
        <v>0</v>
      </c>
      <c r="I2277" s="127"/>
      <c r="J2277" s="191">
        <v>4995</v>
      </c>
      <c r="K2277" s="89"/>
      <c r="L2277" s="89"/>
      <c r="M2277" s="89"/>
    </row>
    <row r="2278" spans="1:13" x14ac:dyDescent="0.25">
      <c r="A2278" s="191">
        <v>4996</v>
      </c>
      <c r="B2278" s="89" t="s">
        <v>2624</v>
      </c>
      <c r="C2278" s="89" t="s">
        <v>2608</v>
      </c>
      <c r="D2278" s="89" t="s">
        <v>2211</v>
      </c>
      <c r="E2278" s="89" t="s">
        <v>336</v>
      </c>
      <c r="F2278" s="89">
        <v>281</v>
      </c>
      <c r="G2278" s="127">
        <v>0.96595744680851059</v>
      </c>
      <c r="H2278" s="127">
        <v>0</v>
      </c>
      <c r="I2278" s="127"/>
      <c r="J2278" s="191">
        <v>4996</v>
      </c>
      <c r="K2278" s="89"/>
      <c r="L2278" s="89"/>
      <c r="M2278" s="89"/>
    </row>
    <row r="2279" spans="1:13" x14ac:dyDescent="0.25">
      <c r="A2279" s="191">
        <v>4997</v>
      </c>
      <c r="B2279" s="89" t="s">
        <v>2625</v>
      </c>
      <c r="C2279" s="89" t="s">
        <v>2608</v>
      </c>
      <c r="D2279" s="89" t="s">
        <v>2211</v>
      </c>
      <c r="E2279" s="89" t="s">
        <v>336</v>
      </c>
      <c r="F2279" s="89">
        <v>182</v>
      </c>
      <c r="G2279" s="127">
        <v>0.92397660818713445</v>
      </c>
      <c r="H2279" s="127">
        <v>0</v>
      </c>
      <c r="I2279" s="127"/>
      <c r="J2279" s="191">
        <v>4997</v>
      </c>
      <c r="K2279" s="89"/>
      <c r="L2279" s="89"/>
      <c r="M2279" s="89"/>
    </row>
    <row r="2280" spans="1:13" x14ac:dyDescent="0.25">
      <c r="A2280" s="191">
        <v>4998</v>
      </c>
      <c r="B2280" s="89" t="s">
        <v>2626</v>
      </c>
      <c r="C2280" s="89" t="s">
        <v>2608</v>
      </c>
      <c r="D2280" s="89" t="s">
        <v>2211</v>
      </c>
      <c r="E2280" s="89" t="s">
        <v>336</v>
      </c>
      <c r="F2280" s="89">
        <v>185</v>
      </c>
      <c r="G2280" s="127">
        <v>0.90066225165562919</v>
      </c>
      <c r="H2280" s="127">
        <v>0</v>
      </c>
      <c r="I2280" s="127"/>
      <c r="J2280" s="191">
        <v>4998</v>
      </c>
      <c r="K2280" s="89"/>
      <c r="L2280" s="89"/>
      <c r="M2280" s="89"/>
    </row>
    <row r="2281" spans="1:13" x14ac:dyDescent="0.25">
      <c r="A2281" s="191">
        <v>4999</v>
      </c>
      <c r="B2281" s="89" t="s">
        <v>2627</v>
      </c>
      <c r="C2281" s="89" t="s">
        <v>2608</v>
      </c>
      <c r="D2281" s="89" t="s">
        <v>2211</v>
      </c>
      <c r="E2281" s="89" t="s">
        <v>336</v>
      </c>
      <c r="F2281" s="89">
        <v>194</v>
      </c>
      <c r="G2281" s="127">
        <v>0.88505747126436785</v>
      </c>
      <c r="H2281" s="127">
        <v>0</v>
      </c>
      <c r="I2281" s="127"/>
      <c r="J2281" s="191">
        <v>4999</v>
      </c>
      <c r="K2281" s="89"/>
      <c r="L2281" s="89"/>
      <c r="M2281" s="89"/>
    </row>
    <row r="2282" spans="1:13" x14ac:dyDescent="0.25">
      <c r="A2282" s="191">
        <v>5001</v>
      </c>
      <c r="B2282" s="89" t="s">
        <v>2628</v>
      </c>
      <c r="C2282" s="89" t="s">
        <v>2608</v>
      </c>
      <c r="D2282" s="89" t="s">
        <v>2211</v>
      </c>
      <c r="E2282" s="89" t="s">
        <v>336</v>
      </c>
      <c r="F2282" s="89">
        <v>777</v>
      </c>
      <c r="G2282" s="127">
        <v>0.9002808988764045</v>
      </c>
      <c r="H2282" s="127">
        <v>0</v>
      </c>
      <c r="I2282" s="127"/>
      <c r="J2282" s="191">
        <v>5001</v>
      </c>
      <c r="K2282" s="89"/>
      <c r="L2282" s="89"/>
      <c r="M2282" s="89"/>
    </row>
    <row r="2283" spans="1:13" x14ac:dyDescent="0.25">
      <c r="A2283" s="191">
        <v>5002</v>
      </c>
      <c r="B2283" s="89" t="s">
        <v>2629</v>
      </c>
      <c r="C2283" s="89" t="s">
        <v>2608</v>
      </c>
      <c r="D2283" s="89" t="s">
        <v>2211</v>
      </c>
      <c r="E2283" s="89" t="s">
        <v>336</v>
      </c>
      <c r="F2283" s="89">
        <v>262</v>
      </c>
      <c r="G2283" s="127">
        <v>0.97647058823529409</v>
      </c>
      <c r="H2283" s="127">
        <v>0</v>
      </c>
      <c r="I2283" s="127"/>
      <c r="J2283" s="191">
        <v>5002</v>
      </c>
      <c r="K2283" s="89"/>
      <c r="L2283" s="89"/>
      <c r="M2283" s="89"/>
    </row>
    <row r="2284" spans="1:13" x14ac:dyDescent="0.25">
      <c r="A2284" s="191">
        <v>5003</v>
      </c>
      <c r="B2284" s="89" t="s">
        <v>2630</v>
      </c>
      <c r="C2284" s="89" t="s">
        <v>2608</v>
      </c>
      <c r="D2284" s="89" t="s">
        <v>2211</v>
      </c>
      <c r="E2284" s="89" t="s">
        <v>336</v>
      </c>
      <c r="F2284" s="89">
        <v>160</v>
      </c>
      <c r="G2284" s="127">
        <v>0.97744360902255634</v>
      </c>
      <c r="H2284" s="127">
        <v>0</v>
      </c>
      <c r="I2284" s="127"/>
      <c r="J2284" s="191">
        <v>5003</v>
      </c>
      <c r="K2284" s="89"/>
      <c r="L2284" s="89"/>
      <c r="M2284" s="89"/>
    </row>
    <row r="2285" spans="1:13" x14ac:dyDescent="0.25">
      <c r="A2285" s="191">
        <v>5005</v>
      </c>
      <c r="B2285" s="89" t="s">
        <v>2631</v>
      </c>
      <c r="C2285" s="89" t="s">
        <v>2608</v>
      </c>
      <c r="D2285" s="89" t="s">
        <v>2211</v>
      </c>
      <c r="E2285" s="89" t="s">
        <v>336</v>
      </c>
      <c r="F2285" s="89">
        <v>316</v>
      </c>
      <c r="G2285" s="127">
        <v>0.80534351145038163</v>
      </c>
      <c r="H2285" s="127">
        <v>0</v>
      </c>
      <c r="I2285" s="127"/>
      <c r="J2285" s="191">
        <v>5005</v>
      </c>
      <c r="K2285" s="89"/>
      <c r="L2285" s="89"/>
      <c r="M2285" s="89"/>
    </row>
    <row r="2286" spans="1:13" x14ac:dyDescent="0.25">
      <c r="A2286" s="191">
        <v>5006</v>
      </c>
      <c r="B2286" s="89" t="s">
        <v>2632</v>
      </c>
      <c r="C2286" s="89" t="s">
        <v>2608</v>
      </c>
      <c r="D2286" s="89" t="s">
        <v>2211</v>
      </c>
      <c r="E2286" s="89" t="s">
        <v>336</v>
      </c>
      <c r="F2286" s="89">
        <v>28</v>
      </c>
      <c r="G2286" s="127">
        <v>0.875</v>
      </c>
      <c r="H2286" s="127">
        <v>0</v>
      </c>
      <c r="I2286" s="127"/>
      <c r="J2286" s="191">
        <v>5006</v>
      </c>
      <c r="K2286" s="89"/>
      <c r="L2286" s="89"/>
      <c r="M2286" s="89"/>
    </row>
    <row r="2287" spans="1:13" x14ac:dyDescent="0.25">
      <c r="A2287" s="191">
        <v>5021</v>
      </c>
      <c r="B2287" s="89" t="s">
        <v>2633</v>
      </c>
      <c r="C2287" s="89" t="s">
        <v>2634</v>
      </c>
      <c r="D2287" s="89" t="s">
        <v>2211</v>
      </c>
      <c r="E2287" s="89" t="s">
        <v>336</v>
      </c>
      <c r="F2287" s="89">
        <v>623</v>
      </c>
      <c r="G2287" s="127">
        <v>0.98198198198198194</v>
      </c>
      <c r="H2287" s="127">
        <v>0</v>
      </c>
      <c r="I2287" s="127"/>
      <c r="J2287" s="191">
        <v>5021</v>
      </c>
      <c r="K2287" s="89"/>
      <c r="L2287" s="89"/>
      <c r="M2287" s="89"/>
    </row>
    <row r="2288" spans="1:13" x14ac:dyDescent="0.25">
      <c r="A2288" s="191">
        <v>5022</v>
      </c>
      <c r="B2288" s="89" t="s">
        <v>2635</v>
      </c>
      <c r="C2288" s="89" t="s">
        <v>2634</v>
      </c>
      <c r="D2288" s="89" t="s">
        <v>2211</v>
      </c>
      <c r="E2288" s="89" t="s">
        <v>336</v>
      </c>
      <c r="F2288" s="89">
        <v>60</v>
      </c>
      <c r="G2288" s="127">
        <v>0</v>
      </c>
      <c r="H2288" s="127">
        <v>0</v>
      </c>
      <c r="I2288" s="128">
        <v>0.88232672164029413</v>
      </c>
      <c r="J2288" s="191">
        <v>5022</v>
      </c>
      <c r="K2288" s="89"/>
      <c r="L2288" s="89"/>
      <c r="M2288" s="89"/>
    </row>
    <row r="2289" spans="1:13" x14ac:dyDescent="0.25">
      <c r="A2289" s="191">
        <v>5023</v>
      </c>
      <c r="B2289" s="89" t="s">
        <v>2636</v>
      </c>
      <c r="C2289" s="89" t="s">
        <v>2634</v>
      </c>
      <c r="D2289" s="89" t="s">
        <v>2211</v>
      </c>
      <c r="E2289" s="89" t="s">
        <v>336</v>
      </c>
      <c r="F2289" s="89">
        <v>36</v>
      </c>
      <c r="G2289" s="127">
        <v>0</v>
      </c>
      <c r="H2289" s="127">
        <v>0</v>
      </c>
      <c r="I2289" s="128">
        <v>0.88232672164029413</v>
      </c>
      <c r="J2289" s="191">
        <v>5023</v>
      </c>
      <c r="K2289" s="89"/>
      <c r="L2289" s="89"/>
      <c r="M2289" s="89"/>
    </row>
    <row r="2290" spans="1:13" x14ac:dyDescent="0.25">
      <c r="A2290" s="191">
        <v>5024</v>
      </c>
      <c r="B2290" s="89" t="s">
        <v>2637</v>
      </c>
      <c r="C2290" s="89" t="s">
        <v>2634</v>
      </c>
      <c r="D2290" s="89" t="s">
        <v>2211</v>
      </c>
      <c r="E2290" s="89" t="s">
        <v>336</v>
      </c>
      <c r="F2290" s="89">
        <v>934</v>
      </c>
      <c r="G2290" s="127">
        <v>0.82154882154882158</v>
      </c>
      <c r="H2290" s="127">
        <v>0</v>
      </c>
      <c r="I2290" s="127"/>
      <c r="J2290" s="191">
        <v>5024</v>
      </c>
      <c r="K2290" s="89"/>
      <c r="L2290" s="89"/>
      <c r="M2290" s="89"/>
    </row>
    <row r="2291" spans="1:13" x14ac:dyDescent="0.25">
      <c r="A2291" s="191">
        <v>5025</v>
      </c>
      <c r="B2291" s="89" t="s">
        <v>2638</v>
      </c>
      <c r="C2291" s="89" t="s">
        <v>2634</v>
      </c>
      <c r="D2291" s="89" t="s">
        <v>2211</v>
      </c>
      <c r="E2291" s="89" t="s">
        <v>336</v>
      </c>
      <c r="F2291" s="89">
        <v>550</v>
      </c>
      <c r="G2291" s="127">
        <v>0.90675990675990681</v>
      </c>
      <c r="H2291" s="127">
        <v>0</v>
      </c>
      <c r="I2291" s="127"/>
      <c r="J2291" s="191">
        <v>5025</v>
      </c>
      <c r="K2291" s="89"/>
      <c r="L2291" s="89"/>
      <c r="M2291" s="89"/>
    </row>
    <row r="2292" spans="1:13" x14ac:dyDescent="0.25">
      <c r="A2292" s="191">
        <v>5026</v>
      </c>
      <c r="B2292" s="89" t="s">
        <v>2639</v>
      </c>
      <c r="C2292" s="89" t="s">
        <v>2634</v>
      </c>
      <c r="D2292" s="89" t="s">
        <v>2211</v>
      </c>
      <c r="E2292" s="89" t="s">
        <v>336</v>
      </c>
      <c r="F2292" s="129">
        <v>1011</v>
      </c>
      <c r="G2292" s="127">
        <v>0.83360522022838501</v>
      </c>
      <c r="H2292" s="127">
        <v>0</v>
      </c>
      <c r="I2292" s="127"/>
      <c r="J2292" s="191">
        <v>5026</v>
      </c>
      <c r="K2292" s="89"/>
      <c r="L2292" s="89"/>
      <c r="M2292" s="89"/>
    </row>
    <row r="2293" spans="1:13" x14ac:dyDescent="0.25">
      <c r="A2293" s="191">
        <v>5028</v>
      </c>
      <c r="B2293" s="89" t="s">
        <v>2640</v>
      </c>
      <c r="C2293" s="89" t="s">
        <v>2634</v>
      </c>
      <c r="D2293" s="89" t="s">
        <v>2211</v>
      </c>
      <c r="E2293" s="89" t="s">
        <v>336</v>
      </c>
      <c r="F2293" s="89">
        <v>192</v>
      </c>
      <c r="G2293" s="127">
        <v>0.92198581560283688</v>
      </c>
      <c r="H2293" s="127">
        <v>0</v>
      </c>
      <c r="I2293" s="127"/>
      <c r="J2293" s="191">
        <v>5028</v>
      </c>
      <c r="K2293" s="89"/>
      <c r="L2293" s="89"/>
      <c r="M2293" s="89"/>
    </row>
    <row r="2294" spans="1:13" x14ac:dyDescent="0.25">
      <c r="A2294" s="191">
        <v>5031</v>
      </c>
      <c r="B2294" s="89" t="s">
        <v>2641</v>
      </c>
      <c r="C2294" s="89" t="s">
        <v>2634</v>
      </c>
      <c r="D2294" s="89" t="s">
        <v>2211</v>
      </c>
      <c r="E2294" s="89" t="s">
        <v>336</v>
      </c>
      <c r="F2294" s="89">
        <v>160</v>
      </c>
      <c r="G2294" s="127">
        <v>0.93693693693693691</v>
      </c>
      <c r="H2294" s="127">
        <v>0</v>
      </c>
      <c r="I2294" s="127"/>
      <c r="J2294" s="191">
        <v>5031</v>
      </c>
      <c r="K2294" s="89"/>
      <c r="L2294" s="89"/>
      <c r="M2294" s="89"/>
    </row>
    <row r="2295" spans="1:13" x14ac:dyDescent="0.25">
      <c r="A2295" s="191">
        <v>5033</v>
      </c>
      <c r="B2295" s="89" t="s">
        <v>2642</v>
      </c>
      <c r="C2295" s="89" t="s">
        <v>2634</v>
      </c>
      <c r="D2295" s="89" t="s">
        <v>2211</v>
      </c>
      <c r="E2295" s="89" t="s">
        <v>336</v>
      </c>
      <c r="F2295" s="89">
        <v>321</v>
      </c>
      <c r="G2295" s="127">
        <v>0.96484375</v>
      </c>
      <c r="H2295" s="127">
        <v>0</v>
      </c>
      <c r="I2295" s="127"/>
      <c r="J2295" s="191">
        <v>5033</v>
      </c>
      <c r="K2295" s="89"/>
      <c r="L2295" s="89"/>
      <c r="M2295" s="89"/>
    </row>
    <row r="2296" spans="1:13" x14ac:dyDescent="0.25">
      <c r="A2296" s="191">
        <v>5034</v>
      </c>
      <c r="B2296" s="89" t="s">
        <v>1930</v>
      </c>
      <c r="C2296" s="89" t="s">
        <v>2634</v>
      </c>
      <c r="D2296" s="89" t="s">
        <v>2211</v>
      </c>
      <c r="E2296" s="89" t="s">
        <v>336</v>
      </c>
      <c r="F2296" s="89">
        <v>262</v>
      </c>
      <c r="G2296" s="127">
        <v>0.9634703196347032</v>
      </c>
      <c r="H2296" s="127">
        <v>0</v>
      </c>
      <c r="I2296" s="127"/>
      <c r="J2296" s="191">
        <v>5034</v>
      </c>
      <c r="K2296" s="89"/>
      <c r="L2296" s="89"/>
      <c r="M2296" s="89"/>
    </row>
    <row r="2297" spans="1:13" x14ac:dyDescent="0.25">
      <c r="A2297" s="191">
        <v>5035</v>
      </c>
      <c r="B2297" s="89" t="s">
        <v>2643</v>
      </c>
      <c r="C2297" s="89" t="s">
        <v>2634</v>
      </c>
      <c r="D2297" s="89" t="s">
        <v>2211</v>
      </c>
      <c r="E2297" s="89" t="s">
        <v>336</v>
      </c>
      <c r="F2297" s="89">
        <v>50</v>
      </c>
      <c r="G2297" s="127">
        <v>0.98</v>
      </c>
      <c r="H2297" s="127">
        <v>0</v>
      </c>
      <c r="I2297" s="127"/>
      <c r="J2297" s="191">
        <v>5035</v>
      </c>
      <c r="K2297" s="89"/>
      <c r="L2297" s="89"/>
      <c r="M2297" s="89"/>
    </row>
    <row r="2298" spans="1:13" x14ac:dyDescent="0.25">
      <c r="A2298" s="191">
        <v>5036</v>
      </c>
      <c r="B2298" s="89" t="s">
        <v>2644</v>
      </c>
      <c r="C2298" s="89" t="s">
        <v>2634</v>
      </c>
      <c r="D2298" s="89" t="s">
        <v>2211</v>
      </c>
      <c r="E2298" s="89" t="s">
        <v>336</v>
      </c>
      <c r="F2298" s="89">
        <v>6</v>
      </c>
      <c r="G2298" s="127">
        <v>1</v>
      </c>
      <c r="H2298" s="127">
        <v>0</v>
      </c>
      <c r="I2298" s="127"/>
      <c r="J2298" s="191">
        <v>5036</v>
      </c>
      <c r="K2298" s="89"/>
      <c r="L2298" s="89"/>
      <c r="M2298" s="89"/>
    </row>
    <row r="2299" spans="1:13" x14ac:dyDescent="0.25">
      <c r="A2299" s="191">
        <v>5038</v>
      </c>
      <c r="B2299" s="89" t="s">
        <v>2645</v>
      </c>
      <c r="C2299" s="89" t="s">
        <v>2634</v>
      </c>
      <c r="D2299" s="89" t="s">
        <v>2211</v>
      </c>
      <c r="E2299" s="89" t="s">
        <v>336</v>
      </c>
      <c r="F2299" s="89">
        <v>142</v>
      </c>
      <c r="G2299" s="127">
        <v>0.97272727272727277</v>
      </c>
      <c r="H2299" s="127">
        <v>0</v>
      </c>
      <c r="I2299" s="127"/>
      <c r="J2299" s="191">
        <v>5038</v>
      </c>
      <c r="K2299" s="89"/>
      <c r="L2299" s="89"/>
      <c r="M2299" s="89"/>
    </row>
    <row r="2300" spans="1:13" x14ac:dyDescent="0.25">
      <c r="A2300" s="191">
        <v>5039</v>
      </c>
      <c r="B2300" s="89" t="s">
        <v>2646</v>
      </c>
      <c r="C2300" s="89" t="s">
        <v>2634</v>
      </c>
      <c r="D2300" s="89" t="s">
        <v>2211</v>
      </c>
      <c r="E2300" s="89" t="s">
        <v>336</v>
      </c>
      <c r="F2300" s="89">
        <v>211</v>
      </c>
      <c r="G2300" s="127">
        <v>0.95394736842105265</v>
      </c>
      <c r="H2300" s="127">
        <v>0</v>
      </c>
      <c r="I2300" s="127"/>
      <c r="J2300" s="191">
        <v>5039</v>
      </c>
      <c r="K2300" s="89"/>
      <c r="L2300" s="89"/>
      <c r="M2300" s="89"/>
    </row>
    <row r="2301" spans="1:13" x14ac:dyDescent="0.25">
      <c r="A2301" s="191">
        <v>5040</v>
      </c>
      <c r="B2301" s="89" t="s">
        <v>2647</v>
      </c>
      <c r="C2301" s="89" t="s">
        <v>2634</v>
      </c>
      <c r="D2301" s="89" t="s">
        <v>2211</v>
      </c>
      <c r="E2301" s="89" t="s">
        <v>336</v>
      </c>
      <c r="F2301" s="89">
        <v>9</v>
      </c>
      <c r="G2301" s="127">
        <v>1</v>
      </c>
      <c r="H2301" s="127">
        <v>0</v>
      </c>
      <c r="I2301" s="127"/>
      <c r="J2301" s="191">
        <v>5040</v>
      </c>
      <c r="K2301" s="89"/>
      <c r="L2301" s="89"/>
      <c r="M2301" s="89"/>
    </row>
    <row r="2302" spans="1:13" x14ac:dyDescent="0.25">
      <c r="A2302" s="191">
        <v>5047</v>
      </c>
      <c r="B2302" s="89" t="s">
        <v>2648</v>
      </c>
      <c r="C2302" s="89" t="s">
        <v>2649</v>
      </c>
      <c r="D2302" s="89" t="s">
        <v>2211</v>
      </c>
      <c r="E2302" s="89" t="s">
        <v>336</v>
      </c>
      <c r="F2302" s="89">
        <v>17</v>
      </c>
      <c r="G2302" s="127">
        <v>0</v>
      </c>
      <c r="H2302" s="127">
        <v>0</v>
      </c>
      <c r="I2302" s="128">
        <v>0.84782256758944474</v>
      </c>
      <c r="J2302" s="191">
        <v>5047</v>
      </c>
      <c r="K2302" s="89"/>
      <c r="L2302" s="89"/>
      <c r="M2302" s="89"/>
    </row>
    <row r="2303" spans="1:13" x14ac:dyDescent="0.25">
      <c r="A2303" s="191">
        <v>5048</v>
      </c>
      <c r="B2303" s="89" t="s">
        <v>2650</v>
      </c>
      <c r="C2303" s="89" t="s">
        <v>2649</v>
      </c>
      <c r="D2303" s="89" t="s">
        <v>2211</v>
      </c>
      <c r="E2303" s="89" t="s">
        <v>336</v>
      </c>
      <c r="F2303" s="89">
        <v>824</v>
      </c>
      <c r="G2303" s="127">
        <v>0.9051094890510949</v>
      </c>
      <c r="H2303" s="127">
        <v>0</v>
      </c>
      <c r="I2303" s="127"/>
      <c r="J2303" s="191">
        <v>5048</v>
      </c>
      <c r="K2303" s="89"/>
      <c r="L2303" s="89"/>
      <c r="M2303" s="89"/>
    </row>
    <row r="2304" spans="1:13" x14ac:dyDescent="0.25">
      <c r="A2304" s="191">
        <v>5049</v>
      </c>
      <c r="B2304" s="89" t="s">
        <v>2651</v>
      </c>
      <c r="C2304" s="89" t="s">
        <v>2649</v>
      </c>
      <c r="D2304" s="89" t="s">
        <v>2211</v>
      </c>
      <c r="E2304" s="89" t="s">
        <v>336</v>
      </c>
      <c r="F2304" s="89">
        <v>266</v>
      </c>
      <c r="G2304" s="127">
        <v>0.96682464454976302</v>
      </c>
      <c r="H2304" s="127">
        <v>0</v>
      </c>
      <c r="I2304" s="127"/>
      <c r="J2304" s="191">
        <v>5049</v>
      </c>
      <c r="K2304" s="89"/>
      <c r="L2304" s="89"/>
      <c r="M2304" s="89"/>
    </row>
    <row r="2305" spans="1:13" x14ac:dyDescent="0.25">
      <c r="A2305" s="191">
        <v>5050</v>
      </c>
      <c r="B2305" s="89" t="s">
        <v>2652</v>
      </c>
      <c r="C2305" s="89" t="s">
        <v>2649</v>
      </c>
      <c r="D2305" s="89" t="s">
        <v>2211</v>
      </c>
      <c r="E2305" s="89" t="s">
        <v>336</v>
      </c>
      <c r="F2305" s="89">
        <v>466</v>
      </c>
      <c r="G2305" s="127">
        <v>0.88340807174887892</v>
      </c>
      <c r="H2305" s="127">
        <v>0</v>
      </c>
      <c r="I2305" s="127"/>
      <c r="J2305" s="191">
        <v>5050</v>
      </c>
      <c r="K2305" s="89"/>
      <c r="L2305" s="89"/>
      <c r="M2305" s="89"/>
    </row>
    <row r="2306" spans="1:13" x14ac:dyDescent="0.25">
      <c r="A2306" s="191">
        <v>5051</v>
      </c>
      <c r="B2306" s="89" t="s">
        <v>2653</v>
      </c>
      <c r="C2306" s="89" t="s">
        <v>2649</v>
      </c>
      <c r="D2306" s="89" t="s">
        <v>2211</v>
      </c>
      <c r="E2306" s="89" t="s">
        <v>336</v>
      </c>
      <c r="F2306" s="89">
        <v>413</v>
      </c>
      <c r="G2306" s="127">
        <v>0.86350974930362112</v>
      </c>
      <c r="H2306" s="127">
        <v>0</v>
      </c>
      <c r="I2306" s="127"/>
      <c r="J2306" s="191">
        <v>5051</v>
      </c>
      <c r="K2306" s="89"/>
      <c r="L2306" s="89"/>
      <c r="M2306" s="89"/>
    </row>
    <row r="2307" spans="1:13" x14ac:dyDescent="0.25">
      <c r="A2307" s="191">
        <v>5052</v>
      </c>
      <c r="B2307" s="89" t="s">
        <v>2654</v>
      </c>
      <c r="C2307" s="89" t="s">
        <v>2649</v>
      </c>
      <c r="D2307" s="89" t="s">
        <v>2211</v>
      </c>
      <c r="E2307" s="89" t="s">
        <v>336</v>
      </c>
      <c r="F2307" s="89">
        <v>156</v>
      </c>
      <c r="G2307" s="127">
        <v>0.90384615384615385</v>
      </c>
      <c r="H2307" s="127">
        <v>0</v>
      </c>
      <c r="I2307" s="127"/>
      <c r="J2307" s="191">
        <v>5052</v>
      </c>
      <c r="K2307" s="89"/>
      <c r="L2307" s="89"/>
      <c r="M2307" s="89"/>
    </row>
    <row r="2308" spans="1:13" x14ac:dyDescent="0.25">
      <c r="A2308" s="191">
        <v>5053</v>
      </c>
      <c r="B2308" s="89" t="s">
        <v>2655</v>
      </c>
      <c r="C2308" s="89" t="s">
        <v>2649</v>
      </c>
      <c r="D2308" s="89" t="s">
        <v>2211</v>
      </c>
      <c r="E2308" s="89" t="s">
        <v>336</v>
      </c>
      <c r="F2308" s="89">
        <v>141</v>
      </c>
      <c r="G2308" s="127">
        <v>0.96747967479674801</v>
      </c>
      <c r="H2308" s="127">
        <v>0</v>
      </c>
      <c r="I2308" s="127"/>
      <c r="J2308" s="191">
        <v>5053</v>
      </c>
      <c r="K2308" s="89"/>
      <c r="L2308" s="89"/>
      <c r="M2308" s="89"/>
    </row>
    <row r="2309" spans="1:13" x14ac:dyDescent="0.25">
      <c r="A2309" s="191">
        <v>5054</v>
      </c>
      <c r="B2309" s="89" t="s">
        <v>2656</v>
      </c>
      <c r="C2309" s="89" t="s">
        <v>2649</v>
      </c>
      <c r="D2309" s="89" t="s">
        <v>2211</v>
      </c>
      <c r="E2309" s="89" t="s">
        <v>336</v>
      </c>
      <c r="F2309" s="89">
        <v>248</v>
      </c>
      <c r="G2309" s="127">
        <v>0.9017857142857143</v>
      </c>
      <c r="H2309" s="127">
        <v>0</v>
      </c>
      <c r="I2309" s="127"/>
      <c r="J2309" s="191">
        <v>5054</v>
      </c>
      <c r="K2309" s="89"/>
      <c r="L2309" s="89"/>
      <c r="M2309" s="89"/>
    </row>
    <row r="2310" spans="1:13" x14ac:dyDescent="0.25">
      <c r="A2310" s="191">
        <v>5055</v>
      </c>
      <c r="B2310" s="89" t="s">
        <v>2657</v>
      </c>
      <c r="C2310" s="89" t="s">
        <v>2649</v>
      </c>
      <c r="D2310" s="89" t="s">
        <v>2211</v>
      </c>
      <c r="E2310" s="89" t="s">
        <v>336</v>
      </c>
      <c r="F2310" s="89">
        <v>122</v>
      </c>
      <c r="G2310" s="127">
        <v>0.95238095238095233</v>
      </c>
      <c r="H2310" s="127">
        <v>0</v>
      </c>
      <c r="I2310" s="127"/>
      <c r="J2310" s="191">
        <v>5055</v>
      </c>
      <c r="K2310" s="89"/>
      <c r="L2310" s="89"/>
      <c r="M2310" s="89"/>
    </row>
    <row r="2311" spans="1:13" x14ac:dyDescent="0.25">
      <c r="A2311" s="191">
        <v>5056</v>
      </c>
      <c r="B2311" s="89" t="s">
        <v>2658</v>
      </c>
      <c r="C2311" s="89" t="s">
        <v>2649</v>
      </c>
      <c r="D2311" s="89" t="s">
        <v>2211</v>
      </c>
      <c r="E2311" s="89" t="s">
        <v>336</v>
      </c>
      <c r="F2311" s="89">
        <v>4</v>
      </c>
      <c r="G2311" s="127">
        <v>1</v>
      </c>
      <c r="H2311" s="127">
        <v>0</v>
      </c>
      <c r="I2311" s="127"/>
      <c r="J2311" s="191">
        <v>5056</v>
      </c>
      <c r="K2311" s="89"/>
      <c r="L2311" s="89"/>
      <c r="M2311" s="89"/>
    </row>
    <row r="2312" spans="1:13" x14ac:dyDescent="0.25">
      <c r="A2312" s="191">
        <v>5057</v>
      </c>
      <c r="B2312" s="89" t="s">
        <v>2659</v>
      </c>
      <c r="C2312" s="89" t="s">
        <v>2649</v>
      </c>
      <c r="D2312" s="89" t="s">
        <v>2211</v>
      </c>
      <c r="E2312" s="89" t="s">
        <v>336</v>
      </c>
      <c r="F2312" s="89">
        <v>187</v>
      </c>
      <c r="G2312" s="127">
        <v>0.989247311827957</v>
      </c>
      <c r="H2312" s="127">
        <v>0</v>
      </c>
      <c r="I2312" s="127"/>
      <c r="J2312" s="191">
        <v>5057</v>
      </c>
      <c r="K2312" s="89"/>
      <c r="L2312" s="89"/>
      <c r="M2312" s="89"/>
    </row>
    <row r="2313" spans="1:13" x14ac:dyDescent="0.25">
      <c r="A2313" s="191">
        <v>5059</v>
      </c>
      <c r="B2313" s="89" t="s">
        <v>2660</v>
      </c>
      <c r="C2313" s="89" t="s">
        <v>2649</v>
      </c>
      <c r="D2313" s="89" t="s">
        <v>2211</v>
      </c>
      <c r="E2313" s="89" t="s">
        <v>336</v>
      </c>
      <c r="F2313" s="89">
        <v>4</v>
      </c>
      <c r="G2313" s="127">
        <v>1</v>
      </c>
      <c r="H2313" s="127">
        <v>0</v>
      </c>
      <c r="I2313" s="127"/>
      <c r="J2313" s="191">
        <v>5059</v>
      </c>
      <c r="K2313" s="89"/>
      <c r="L2313" s="89"/>
      <c r="M2313" s="89"/>
    </row>
    <row r="2314" spans="1:13" x14ac:dyDescent="0.25">
      <c r="A2314" s="191">
        <v>5060</v>
      </c>
      <c r="B2314" s="89" t="s">
        <v>2661</v>
      </c>
      <c r="C2314" s="89" t="s">
        <v>2649</v>
      </c>
      <c r="D2314" s="89" t="s">
        <v>2211</v>
      </c>
      <c r="E2314" s="89" t="s">
        <v>336</v>
      </c>
      <c r="F2314" s="89">
        <v>5</v>
      </c>
      <c r="G2314" s="127">
        <v>1</v>
      </c>
      <c r="H2314" s="127">
        <v>0</v>
      </c>
      <c r="I2314" s="127"/>
      <c r="J2314" s="191">
        <v>5060</v>
      </c>
      <c r="K2314" s="89"/>
      <c r="L2314" s="89"/>
      <c r="M2314" s="89"/>
    </row>
    <row r="2315" spans="1:13" x14ac:dyDescent="0.25">
      <c r="A2315" s="191">
        <v>5064</v>
      </c>
      <c r="B2315" s="89" t="s">
        <v>2662</v>
      </c>
      <c r="C2315" s="89" t="s">
        <v>2649</v>
      </c>
      <c r="D2315" s="89" t="s">
        <v>2211</v>
      </c>
      <c r="E2315" s="89" t="s">
        <v>336</v>
      </c>
      <c r="F2315" s="89">
        <v>3</v>
      </c>
      <c r="G2315" s="127">
        <v>1</v>
      </c>
      <c r="H2315" s="127">
        <v>0</v>
      </c>
      <c r="I2315" s="127"/>
      <c r="J2315" s="191">
        <v>5064</v>
      </c>
      <c r="K2315" s="89"/>
      <c r="L2315" s="89"/>
      <c r="M2315" s="89"/>
    </row>
    <row r="2316" spans="1:13" x14ac:dyDescent="0.25">
      <c r="A2316" s="191">
        <v>5065</v>
      </c>
      <c r="B2316" s="89" t="s">
        <v>2663</v>
      </c>
      <c r="C2316" s="89" t="s">
        <v>2649</v>
      </c>
      <c r="D2316" s="89" t="s">
        <v>2211</v>
      </c>
      <c r="E2316" s="89" t="s">
        <v>336</v>
      </c>
      <c r="F2316" s="89">
        <v>16</v>
      </c>
      <c r="G2316" s="127">
        <v>1</v>
      </c>
      <c r="H2316" s="127">
        <v>0</v>
      </c>
      <c r="I2316" s="127"/>
      <c r="J2316" s="191">
        <v>5065</v>
      </c>
      <c r="K2316" s="89"/>
      <c r="L2316" s="89"/>
      <c r="M2316" s="89"/>
    </row>
    <row r="2317" spans="1:13" x14ac:dyDescent="0.25">
      <c r="A2317" s="191">
        <v>5066</v>
      </c>
      <c r="B2317" s="89" t="s">
        <v>2664</v>
      </c>
      <c r="C2317" s="89" t="s">
        <v>2649</v>
      </c>
      <c r="D2317" s="89" t="s">
        <v>2211</v>
      </c>
      <c r="E2317" s="89" t="s">
        <v>336</v>
      </c>
      <c r="F2317" s="89">
        <v>9</v>
      </c>
      <c r="G2317" s="127">
        <v>1</v>
      </c>
      <c r="H2317" s="127">
        <v>0</v>
      </c>
      <c r="I2317" s="127"/>
      <c r="J2317" s="191">
        <v>5066</v>
      </c>
      <c r="K2317" s="89"/>
      <c r="L2317" s="89"/>
      <c r="M2317" s="89"/>
    </row>
    <row r="2318" spans="1:13" x14ac:dyDescent="0.25">
      <c r="A2318" s="191">
        <v>5067</v>
      </c>
      <c r="B2318" s="89" t="s">
        <v>2665</v>
      </c>
      <c r="C2318" s="89" t="s">
        <v>2649</v>
      </c>
      <c r="D2318" s="89" t="s">
        <v>2211</v>
      </c>
      <c r="E2318" s="89" t="s">
        <v>336</v>
      </c>
      <c r="F2318" s="89">
        <v>7</v>
      </c>
      <c r="G2318" s="127">
        <v>1</v>
      </c>
      <c r="H2318" s="127">
        <v>0</v>
      </c>
      <c r="I2318" s="127"/>
      <c r="J2318" s="191">
        <v>5067</v>
      </c>
      <c r="K2318" s="89"/>
      <c r="L2318" s="89"/>
      <c r="M2318" s="89"/>
    </row>
    <row r="2319" spans="1:13" x14ac:dyDescent="0.25">
      <c r="A2319" s="191">
        <v>5068</v>
      </c>
      <c r="B2319" s="89" t="s">
        <v>2666</v>
      </c>
      <c r="C2319" s="89" t="s">
        <v>2649</v>
      </c>
      <c r="D2319" s="89" t="s">
        <v>2211</v>
      </c>
      <c r="E2319" s="89" t="s">
        <v>336</v>
      </c>
      <c r="F2319" s="89">
        <v>1</v>
      </c>
      <c r="G2319" s="127">
        <v>1</v>
      </c>
      <c r="H2319" s="127">
        <v>0</v>
      </c>
      <c r="I2319" s="127"/>
      <c r="J2319" s="191">
        <v>5068</v>
      </c>
      <c r="K2319" s="89"/>
      <c r="L2319" s="89"/>
      <c r="M2319" s="89"/>
    </row>
    <row r="2320" spans="1:13" x14ac:dyDescent="0.25">
      <c r="A2320" s="191">
        <v>5069</v>
      </c>
      <c r="B2320" s="89" t="s">
        <v>2667</v>
      </c>
      <c r="C2320" s="89" t="s">
        <v>2649</v>
      </c>
      <c r="D2320" s="89" t="s">
        <v>2211</v>
      </c>
      <c r="E2320" s="89" t="s">
        <v>336</v>
      </c>
      <c r="F2320" s="89">
        <v>23</v>
      </c>
      <c r="G2320" s="127">
        <v>0.92592592592592593</v>
      </c>
      <c r="H2320" s="127">
        <v>0</v>
      </c>
      <c r="I2320" s="127"/>
      <c r="J2320" s="191">
        <v>5069</v>
      </c>
      <c r="K2320" s="89"/>
      <c r="L2320" s="89"/>
      <c r="M2320" s="89"/>
    </row>
    <row r="2321" spans="1:13" x14ac:dyDescent="0.25">
      <c r="A2321" s="191">
        <v>5070</v>
      </c>
      <c r="B2321" s="89" t="s">
        <v>2668</v>
      </c>
      <c r="C2321" s="89" t="s">
        <v>2649</v>
      </c>
      <c r="D2321" s="89" t="s">
        <v>2211</v>
      </c>
      <c r="E2321" s="89" t="s">
        <v>336</v>
      </c>
      <c r="F2321" s="89">
        <v>37</v>
      </c>
      <c r="G2321" s="127">
        <v>1</v>
      </c>
      <c r="H2321" s="127">
        <v>0</v>
      </c>
      <c r="I2321" s="127"/>
      <c r="J2321" s="191">
        <v>5070</v>
      </c>
      <c r="K2321" s="89"/>
      <c r="L2321" s="89"/>
      <c r="M2321" s="89"/>
    </row>
    <row r="2322" spans="1:13" x14ac:dyDescent="0.25">
      <c r="A2322" s="191">
        <v>5072</v>
      </c>
      <c r="B2322" s="89" t="s">
        <v>2669</v>
      </c>
      <c r="C2322" s="89" t="s">
        <v>2649</v>
      </c>
      <c r="D2322" s="89" t="s">
        <v>2211</v>
      </c>
      <c r="E2322" s="89" t="s">
        <v>336</v>
      </c>
      <c r="F2322" s="89">
        <v>77</v>
      </c>
      <c r="G2322" s="127">
        <v>0.87671232876712324</v>
      </c>
      <c r="H2322" s="127">
        <v>0</v>
      </c>
      <c r="I2322" s="127"/>
      <c r="J2322" s="191">
        <v>5072</v>
      </c>
      <c r="K2322" s="89"/>
      <c r="L2322" s="89"/>
      <c r="M2322" s="89"/>
    </row>
    <row r="2323" spans="1:13" x14ac:dyDescent="0.25">
      <c r="A2323" s="191">
        <v>5073</v>
      </c>
      <c r="B2323" s="89" t="s">
        <v>2670</v>
      </c>
      <c r="C2323" s="89" t="s">
        <v>2649</v>
      </c>
      <c r="D2323" s="89" t="s">
        <v>2211</v>
      </c>
      <c r="E2323" s="89" t="s">
        <v>336</v>
      </c>
      <c r="F2323" s="89">
        <v>283</v>
      </c>
      <c r="G2323" s="127">
        <v>0.98755186721991706</v>
      </c>
      <c r="H2323" s="127">
        <v>0</v>
      </c>
      <c r="I2323" s="127"/>
      <c r="J2323" s="191">
        <v>5073</v>
      </c>
      <c r="K2323" s="89"/>
      <c r="L2323" s="89"/>
      <c r="M2323" s="89"/>
    </row>
    <row r="2324" spans="1:13" x14ac:dyDescent="0.25">
      <c r="A2324" s="191">
        <v>5074</v>
      </c>
      <c r="B2324" s="89" t="s">
        <v>2671</v>
      </c>
      <c r="C2324" s="89" t="s">
        <v>2649</v>
      </c>
      <c r="D2324" s="89" t="s">
        <v>2211</v>
      </c>
      <c r="E2324" s="89" t="s">
        <v>336</v>
      </c>
      <c r="F2324" s="89">
        <v>108</v>
      </c>
      <c r="G2324" s="127">
        <v>0.87850467289719625</v>
      </c>
      <c r="H2324" s="127">
        <v>0</v>
      </c>
      <c r="I2324" s="127"/>
      <c r="J2324" s="191">
        <v>5074</v>
      </c>
      <c r="K2324" s="89"/>
      <c r="L2324" s="89"/>
      <c r="M2324" s="89"/>
    </row>
    <row r="2325" spans="1:13" x14ac:dyDescent="0.25">
      <c r="A2325" s="191">
        <v>5080</v>
      </c>
      <c r="B2325" s="89" t="s">
        <v>2672</v>
      </c>
      <c r="C2325" s="89" t="s">
        <v>2649</v>
      </c>
      <c r="D2325" s="89" t="s">
        <v>2211</v>
      </c>
      <c r="E2325" s="89" t="s">
        <v>336</v>
      </c>
      <c r="F2325" s="89">
        <v>4</v>
      </c>
      <c r="G2325" s="127">
        <v>1</v>
      </c>
      <c r="H2325" s="127">
        <v>0</v>
      </c>
      <c r="I2325" s="127"/>
      <c r="J2325" s="191">
        <v>5080</v>
      </c>
      <c r="K2325" s="89"/>
      <c r="L2325" s="89"/>
      <c r="M2325" s="89"/>
    </row>
    <row r="2326" spans="1:13" x14ac:dyDescent="0.25">
      <c r="A2326" s="191">
        <v>5081</v>
      </c>
      <c r="B2326" s="89" t="s">
        <v>2673</v>
      </c>
      <c r="C2326" s="89" t="s">
        <v>2649</v>
      </c>
      <c r="D2326" s="89" t="s">
        <v>2211</v>
      </c>
      <c r="E2326" s="89" t="s">
        <v>336</v>
      </c>
      <c r="F2326" s="89">
        <v>3</v>
      </c>
      <c r="G2326" s="127">
        <v>1</v>
      </c>
      <c r="H2326" s="127">
        <v>0</v>
      </c>
      <c r="I2326" s="127"/>
      <c r="J2326" s="191">
        <v>5081</v>
      </c>
      <c r="K2326" s="89"/>
      <c r="L2326" s="89"/>
      <c r="M2326" s="89"/>
    </row>
    <row r="2327" spans="1:13" x14ac:dyDescent="0.25">
      <c r="A2327" s="191">
        <v>5084</v>
      </c>
      <c r="B2327" s="89" t="s">
        <v>2674</v>
      </c>
      <c r="C2327" s="89" t="s">
        <v>2675</v>
      </c>
      <c r="D2327" s="89" t="s">
        <v>2211</v>
      </c>
      <c r="E2327" s="89" t="s">
        <v>336</v>
      </c>
      <c r="F2327" s="129">
        <v>1130</v>
      </c>
      <c r="G2327" s="127">
        <v>0.9285714285714286</v>
      </c>
      <c r="H2327" s="127">
        <v>0</v>
      </c>
      <c r="I2327" s="127"/>
      <c r="J2327" s="191">
        <v>5084</v>
      </c>
      <c r="K2327" s="89"/>
      <c r="L2327" s="89"/>
      <c r="M2327" s="89"/>
    </row>
    <row r="2328" spans="1:13" x14ac:dyDescent="0.25">
      <c r="A2328" s="191">
        <v>5085</v>
      </c>
      <c r="B2328" s="89" t="s">
        <v>2676</v>
      </c>
      <c r="C2328" s="89" t="s">
        <v>2675</v>
      </c>
      <c r="D2328" s="89" t="s">
        <v>2211</v>
      </c>
      <c r="E2328" s="89" t="s">
        <v>336</v>
      </c>
      <c r="F2328" s="129">
        <v>1222</v>
      </c>
      <c r="G2328" s="127">
        <v>0.83652007648183557</v>
      </c>
      <c r="H2328" s="127">
        <v>0</v>
      </c>
      <c r="I2328" s="127"/>
      <c r="J2328" s="191">
        <v>5085</v>
      </c>
      <c r="K2328" s="89"/>
      <c r="L2328" s="89"/>
      <c r="M2328" s="89"/>
    </row>
    <row r="2329" spans="1:13" x14ac:dyDescent="0.25">
      <c r="A2329" s="191">
        <v>5086</v>
      </c>
      <c r="B2329" s="89" t="s">
        <v>2677</v>
      </c>
      <c r="C2329" s="89" t="s">
        <v>2675</v>
      </c>
      <c r="D2329" s="89" t="s">
        <v>2211</v>
      </c>
      <c r="E2329" s="89" t="s">
        <v>336</v>
      </c>
      <c r="F2329" s="89">
        <v>38</v>
      </c>
      <c r="G2329" s="127">
        <v>0.91666666666666663</v>
      </c>
      <c r="H2329" s="127">
        <v>0</v>
      </c>
      <c r="I2329" s="127"/>
      <c r="J2329" s="191">
        <v>5086</v>
      </c>
      <c r="K2329" s="89"/>
      <c r="L2329" s="89"/>
      <c r="M2329" s="89"/>
    </row>
    <row r="2330" spans="1:13" x14ac:dyDescent="0.25">
      <c r="A2330" s="191">
        <v>5087</v>
      </c>
      <c r="B2330" s="89" t="s">
        <v>2678</v>
      </c>
      <c r="C2330" s="89" t="s">
        <v>2675</v>
      </c>
      <c r="D2330" s="89" t="s">
        <v>2211</v>
      </c>
      <c r="E2330" s="89" t="s">
        <v>336</v>
      </c>
      <c r="F2330" s="89">
        <v>309</v>
      </c>
      <c r="G2330" s="127">
        <v>0.90262172284644193</v>
      </c>
      <c r="H2330" s="127">
        <v>0</v>
      </c>
      <c r="I2330" s="127"/>
      <c r="J2330" s="191">
        <v>5087</v>
      </c>
      <c r="K2330" s="89"/>
      <c r="L2330" s="89"/>
      <c r="M2330" s="89"/>
    </row>
    <row r="2331" spans="1:13" x14ac:dyDescent="0.25">
      <c r="A2331" s="191">
        <v>5088</v>
      </c>
      <c r="B2331" s="89" t="s">
        <v>368</v>
      </c>
      <c r="C2331" s="89" t="s">
        <v>2675</v>
      </c>
      <c r="D2331" s="89" t="s">
        <v>2211</v>
      </c>
      <c r="E2331" s="89" t="s">
        <v>336</v>
      </c>
      <c r="F2331" s="89">
        <v>827</v>
      </c>
      <c r="G2331" s="127">
        <v>0.89610389610389607</v>
      </c>
      <c r="H2331" s="127">
        <v>0</v>
      </c>
      <c r="I2331" s="127"/>
      <c r="J2331" s="191">
        <v>5088</v>
      </c>
      <c r="K2331" s="89"/>
      <c r="L2331" s="89"/>
      <c r="M2331" s="89"/>
    </row>
    <row r="2332" spans="1:13" x14ac:dyDescent="0.25">
      <c r="A2332" s="191">
        <v>5090</v>
      </c>
      <c r="B2332" s="89" t="s">
        <v>2679</v>
      </c>
      <c r="C2332" s="89" t="s">
        <v>2675</v>
      </c>
      <c r="D2332" s="89" t="s">
        <v>2211</v>
      </c>
      <c r="E2332" s="89" t="s">
        <v>336</v>
      </c>
      <c r="F2332" s="89">
        <v>231</v>
      </c>
      <c r="G2332" s="127">
        <v>0.9197860962566845</v>
      </c>
      <c r="H2332" s="127">
        <v>0</v>
      </c>
      <c r="I2332" s="127"/>
      <c r="J2332" s="191">
        <v>5090</v>
      </c>
      <c r="K2332" s="89"/>
      <c r="L2332" s="89"/>
      <c r="M2332" s="89"/>
    </row>
    <row r="2333" spans="1:13" x14ac:dyDescent="0.25">
      <c r="A2333" s="191">
        <v>5091</v>
      </c>
      <c r="B2333" s="89" t="s">
        <v>293</v>
      </c>
      <c r="C2333" s="89" t="s">
        <v>2675</v>
      </c>
      <c r="D2333" s="89" t="s">
        <v>2211</v>
      </c>
      <c r="E2333" s="89" t="s">
        <v>336</v>
      </c>
      <c r="F2333" s="89">
        <v>163</v>
      </c>
      <c r="G2333" s="127">
        <v>0.98449612403100772</v>
      </c>
      <c r="H2333" s="127">
        <v>0</v>
      </c>
      <c r="I2333" s="127"/>
      <c r="J2333" s="191">
        <v>5091</v>
      </c>
      <c r="K2333" s="89"/>
      <c r="L2333" s="89"/>
      <c r="M2333" s="89"/>
    </row>
    <row r="2334" spans="1:13" x14ac:dyDescent="0.25">
      <c r="A2334" s="191">
        <v>5093</v>
      </c>
      <c r="B2334" s="89" t="s">
        <v>930</v>
      </c>
      <c r="C2334" s="89" t="s">
        <v>2675</v>
      </c>
      <c r="D2334" s="89" t="s">
        <v>2211</v>
      </c>
      <c r="E2334" s="89" t="s">
        <v>336</v>
      </c>
      <c r="F2334" s="89">
        <v>294</v>
      </c>
      <c r="G2334" s="127">
        <v>0.8660714285714286</v>
      </c>
      <c r="H2334" s="127">
        <v>0</v>
      </c>
      <c r="I2334" s="127"/>
      <c r="J2334" s="191">
        <v>5093</v>
      </c>
      <c r="K2334" s="89"/>
      <c r="L2334" s="89"/>
      <c r="M2334" s="89"/>
    </row>
    <row r="2335" spans="1:13" x14ac:dyDescent="0.25">
      <c r="A2335" s="191">
        <v>5094</v>
      </c>
      <c r="B2335" s="89" t="s">
        <v>2680</v>
      </c>
      <c r="C2335" s="89" t="s">
        <v>2675</v>
      </c>
      <c r="D2335" s="89" t="s">
        <v>2211</v>
      </c>
      <c r="E2335" s="89" t="s">
        <v>336</v>
      </c>
      <c r="F2335" s="89">
        <v>59</v>
      </c>
      <c r="G2335" s="127">
        <v>0</v>
      </c>
      <c r="H2335" s="127">
        <v>0</v>
      </c>
      <c r="I2335" s="128">
        <v>0.8573700954400848</v>
      </c>
      <c r="J2335" s="191">
        <v>5094</v>
      </c>
      <c r="K2335" s="89"/>
      <c r="L2335" s="89"/>
      <c r="M2335" s="89"/>
    </row>
    <row r="2336" spans="1:13" x14ac:dyDescent="0.25">
      <c r="A2336" s="191">
        <v>5095</v>
      </c>
      <c r="B2336" s="89" t="s">
        <v>2681</v>
      </c>
      <c r="C2336" s="89" t="s">
        <v>2675</v>
      </c>
      <c r="D2336" s="89" t="s">
        <v>2211</v>
      </c>
      <c r="E2336" s="89" t="s">
        <v>336</v>
      </c>
      <c r="F2336" s="89">
        <v>5</v>
      </c>
      <c r="G2336" s="127">
        <v>1</v>
      </c>
      <c r="H2336" s="127">
        <v>0</v>
      </c>
      <c r="I2336" s="127"/>
      <c r="J2336" s="191">
        <v>5095</v>
      </c>
      <c r="K2336" s="89"/>
      <c r="L2336" s="89"/>
      <c r="M2336" s="89"/>
    </row>
    <row r="2337" spans="1:13" x14ac:dyDescent="0.25">
      <c r="A2337" s="191">
        <v>5097</v>
      </c>
      <c r="B2337" s="89" t="s">
        <v>2682</v>
      </c>
      <c r="C2337" s="89" t="s">
        <v>2675</v>
      </c>
      <c r="D2337" s="89" t="s">
        <v>2211</v>
      </c>
      <c r="E2337" s="89" t="s">
        <v>336</v>
      </c>
      <c r="F2337" s="89">
        <v>4</v>
      </c>
      <c r="G2337" s="127">
        <v>1</v>
      </c>
      <c r="H2337" s="127">
        <v>0</v>
      </c>
      <c r="I2337" s="127"/>
      <c r="J2337" s="191">
        <v>5097</v>
      </c>
      <c r="K2337" s="89"/>
      <c r="L2337" s="89"/>
      <c r="M2337" s="89"/>
    </row>
    <row r="2338" spans="1:13" x14ac:dyDescent="0.25">
      <c r="A2338" s="191">
        <v>5099</v>
      </c>
      <c r="B2338" s="89" t="s">
        <v>2683</v>
      </c>
      <c r="C2338" s="89" t="s">
        <v>2675</v>
      </c>
      <c r="D2338" s="89" t="s">
        <v>2211</v>
      </c>
      <c r="E2338" s="89" t="s">
        <v>336</v>
      </c>
      <c r="F2338" s="89">
        <v>1</v>
      </c>
      <c r="G2338" s="127">
        <v>1</v>
      </c>
      <c r="H2338" s="127">
        <v>0</v>
      </c>
      <c r="I2338" s="127"/>
      <c r="J2338" s="191">
        <v>5099</v>
      </c>
      <c r="K2338" s="89"/>
      <c r="L2338" s="89"/>
      <c r="M2338" s="89"/>
    </row>
    <row r="2339" spans="1:13" x14ac:dyDescent="0.25">
      <c r="A2339" s="191">
        <v>5101</v>
      </c>
      <c r="B2339" s="89" t="s">
        <v>2684</v>
      </c>
      <c r="C2339" s="89" t="s">
        <v>2675</v>
      </c>
      <c r="D2339" s="89" t="s">
        <v>2211</v>
      </c>
      <c r="E2339" s="89" t="s">
        <v>336</v>
      </c>
      <c r="F2339" s="89">
        <v>142</v>
      </c>
      <c r="G2339" s="127">
        <v>0.91666666666666663</v>
      </c>
      <c r="H2339" s="127">
        <v>0</v>
      </c>
      <c r="I2339" s="127"/>
      <c r="J2339" s="191">
        <v>5101</v>
      </c>
      <c r="K2339" s="89"/>
      <c r="L2339" s="89"/>
      <c r="M2339" s="89"/>
    </row>
    <row r="2340" spans="1:13" x14ac:dyDescent="0.25">
      <c r="A2340" s="191">
        <v>5103</v>
      </c>
      <c r="B2340" s="89" t="s">
        <v>2685</v>
      </c>
      <c r="C2340" s="89" t="s">
        <v>2675</v>
      </c>
      <c r="D2340" s="89" t="s">
        <v>2211</v>
      </c>
      <c r="E2340" s="89" t="s">
        <v>336</v>
      </c>
      <c r="F2340" s="89">
        <v>7</v>
      </c>
      <c r="G2340" s="127">
        <v>1</v>
      </c>
      <c r="H2340" s="127">
        <v>0</v>
      </c>
      <c r="I2340" s="127"/>
      <c r="J2340" s="191">
        <v>5103</v>
      </c>
      <c r="K2340" s="89"/>
      <c r="L2340" s="89"/>
      <c r="M2340" s="89"/>
    </row>
    <row r="2341" spans="1:13" x14ac:dyDescent="0.25">
      <c r="A2341" s="191">
        <v>5105</v>
      </c>
      <c r="B2341" s="89" t="s">
        <v>2686</v>
      </c>
      <c r="C2341" s="89" t="s">
        <v>2687</v>
      </c>
      <c r="D2341" s="89" t="s">
        <v>2211</v>
      </c>
      <c r="E2341" s="89" t="s">
        <v>336</v>
      </c>
      <c r="F2341" s="89">
        <v>437</v>
      </c>
      <c r="G2341" s="127">
        <v>0</v>
      </c>
      <c r="H2341" s="127">
        <v>0.93516209476309231</v>
      </c>
      <c r="I2341" s="127"/>
      <c r="J2341" s="191">
        <v>5105</v>
      </c>
      <c r="K2341" s="89"/>
      <c r="L2341" s="89"/>
      <c r="M2341" s="89"/>
    </row>
    <row r="2342" spans="1:13" x14ac:dyDescent="0.25">
      <c r="A2342" s="191">
        <v>5106</v>
      </c>
      <c r="B2342" s="89" t="s">
        <v>2688</v>
      </c>
      <c r="C2342" s="89" t="s">
        <v>2687</v>
      </c>
      <c r="D2342" s="89" t="s">
        <v>2211</v>
      </c>
      <c r="E2342" s="89" t="s">
        <v>336</v>
      </c>
      <c r="F2342" s="89">
        <v>487</v>
      </c>
      <c r="G2342" s="127">
        <v>0.93796526054590568</v>
      </c>
      <c r="H2342" s="127">
        <v>0</v>
      </c>
      <c r="I2342" s="127"/>
      <c r="J2342" s="191">
        <v>5106</v>
      </c>
      <c r="K2342" s="89"/>
      <c r="L2342" s="89"/>
      <c r="M2342" s="89"/>
    </row>
    <row r="2343" spans="1:13" x14ac:dyDescent="0.25">
      <c r="A2343" s="191">
        <v>5109</v>
      </c>
      <c r="B2343" s="89" t="s">
        <v>2689</v>
      </c>
      <c r="C2343" s="89" t="s">
        <v>2687</v>
      </c>
      <c r="D2343" s="89" t="s">
        <v>2211</v>
      </c>
      <c r="E2343" s="89" t="s">
        <v>336</v>
      </c>
      <c r="F2343" s="89">
        <v>745</v>
      </c>
      <c r="G2343" s="127">
        <v>0.93580246913580245</v>
      </c>
      <c r="H2343" s="127">
        <v>0</v>
      </c>
      <c r="I2343" s="127"/>
      <c r="J2343" s="191">
        <v>5109</v>
      </c>
      <c r="K2343" s="89"/>
      <c r="L2343" s="89"/>
      <c r="M2343" s="89"/>
    </row>
    <row r="2344" spans="1:13" x14ac:dyDescent="0.25">
      <c r="A2344" s="191">
        <v>5110</v>
      </c>
      <c r="B2344" s="89" t="s">
        <v>2690</v>
      </c>
      <c r="C2344" s="89" t="s">
        <v>2687</v>
      </c>
      <c r="D2344" s="89" t="s">
        <v>2211</v>
      </c>
      <c r="E2344" s="89" t="s">
        <v>336</v>
      </c>
      <c r="F2344" s="89">
        <v>209</v>
      </c>
      <c r="G2344" s="127">
        <v>0.9213483146067416</v>
      </c>
      <c r="H2344" s="127">
        <v>0</v>
      </c>
      <c r="I2344" s="127"/>
      <c r="J2344" s="191">
        <v>5110</v>
      </c>
      <c r="K2344" s="89"/>
      <c r="L2344" s="89"/>
      <c r="M2344" s="89"/>
    </row>
    <row r="2345" spans="1:13" x14ac:dyDescent="0.25">
      <c r="A2345" s="191">
        <v>5112</v>
      </c>
      <c r="B2345" s="89" t="s">
        <v>2691</v>
      </c>
      <c r="C2345" s="89" t="s">
        <v>2687</v>
      </c>
      <c r="D2345" s="89" t="s">
        <v>2211</v>
      </c>
      <c r="E2345" s="89" t="s">
        <v>336</v>
      </c>
      <c r="F2345" s="89">
        <v>220</v>
      </c>
      <c r="G2345" s="127">
        <v>0.94818652849740936</v>
      </c>
      <c r="H2345" s="127">
        <v>0</v>
      </c>
      <c r="I2345" s="127"/>
      <c r="J2345" s="191">
        <v>5112</v>
      </c>
      <c r="K2345" s="89"/>
      <c r="L2345" s="89"/>
      <c r="M2345" s="89"/>
    </row>
    <row r="2346" spans="1:13" x14ac:dyDescent="0.25">
      <c r="A2346" s="191">
        <v>5113</v>
      </c>
      <c r="B2346" s="89" t="s">
        <v>2692</v>
      </c>
      <c r="C2346" s="89" t="s">
        <v>2687</v>
      </c>
      <c r="D2346" s="89" t="s">
        <v>2211</v>
      </c>
      <c r="E2346" s="89" t="s">
        <v>336</v>
      </c>
      <c r="F2346" s="89">
        <v>315</v>
      </c>
      <c r="G2346" s="127">
        <v>0.9732620320855615</v>
      </c>
      <c r="H2346" s="127">
        <v>0</v>
      </c>
      <c r="I2346" s="127"/>
      <c r="J2346" s="191">
        <v>5113</v>
      </c>
      <c r="K2346" s="89"/>
      <c r="L2346" s="89"/>
      <c r="M2346" s="89"/>
    </row>
    <row r="2347" spans="1:13" x14ac:dyDescent="0.25">
      <c r="A2347" s="191">
        <v>5114</v>
      </c>
      <c r="B2347" s="89" t="s">
        <v>2693</v>
      </c>
      <c r="C2347" s="89" t="s">
        <v>2687</v>
      </c>
      <c r="D2347" s="89" t="s">
        <v>2211</v>
      </c>
      <c r="E2347" s="89" t="s">
        <v>336</v>
      </c>
      <c r="F2347" s="89">
        <v>10</v>
      </c>
      <c r="G2347" s="127">
        <v>1</v>
      </c>
      <c r="H2347" s="127">
        <v>0</v>
      </c>
      <c r="I2347" s="127"/>
      <c r="J2347" s="191">
        <v>5114</v>
      </c>
      <c r="K2347" s="89"/>
      <c r="L2347" s="89"/>
      <c r="M2347" s="89"/>
    </row>
    <row r="2348" spans="1:13" x14ac:dyDescent="0.25">
      <c r="A2348" s="191">
        <v>5116</v>
      </c>
      <c r="B2348" s="89" t="s">
        <v>2694</v>
      </c>
      <c r="C2348" s="89" t="s">
        <v>2687</v>
      </c>
      <c r="D2348" s="89" t="s">
        <v>2211</v>
      </c>
      <c r="E2348" s="89" t="s">
        <v>336</v>
      </c>
      <c r="F2348" s="89">
        <v>40</v>
      </c>
      <c r="G2348" s="127">
        <v>0.94594594594594594</v>
      </c>
      <c r="H2348" s="127">
        <v>0</v>
      </c>
      <c r="I2348" s="127"/>
      <c r="J2348" s="191">
        <v>5116</v>
      </c>
      <c r="K2348" s="89"/>
      <c r="L2348" s="89"/>
      <c r="M2348" s="89"/>
    </row>
    <row r="2349" spans="1:13" x14ac:dyDescent="0.25">
      <c r="A2349" s="191">
        <v>5117</v>
      </c>
      <c r="B2349" s="89" t="s">
        <v>2695</v>
      </c>
      <c r="C2349" s="89" t="s">
        <v>2687</v>
      </c>
      <c r="D2349" s="89" t="s">
        <v>2211</v>
      </c>
      <c r="E2349" s="89" t="s">
        <v>336</v>
      </c>
      <c r="F2349" s="89">
        <v>26</v>
      </c>
      <c r="G2349" s="127">
        <v>0.875</v>
      </c>
      <c r="H2349" s="127">
        <v>0</v>
      </c>
      <c r="I2349" s="127"/>
      <c r="J2349" s="191">
        <v>5117</v>
      </c>
      <c r="K2349" s="89"/>
      <c r="L2349" s="89"/>
      <c r="M2349" s="89"/>
    </row>
    <row r="2350" spans="1:13" x14ac:dyDescent="0.25">
      <c r="A2350" s="191">
        <v>5119</v>
      </c>
      <c r="B2350" s="89" t="s">
        <v>2696</v>
      </c>
      <c r="C2350" s="89" t="s">
        <v>2687</v>
      </c>
      <c r="D2350" s="89" t="s">
        <v>2211</v>
      </c>
      <c r="E2350" s="89" t="s">
        <v>336</v>
      </c>
      <c r="F2350" s="89">
        <v>113</v>
      </c>
      <c r="G2350" s="127">
        <v>0.9885057471264368</v>
      </c>
      <c r="H2350" s="127">
        <v>0</v>
      </c>
      <c r="I2350" s="127"/>
      <c r="J2350" s="191">
        <v>5119</v>
      </c>
      <c r="K2350" s="89"/>
      <c r="L2350" s="89"/>
      <c r="M2350" s="89"/>
    </row>
    <row r="2351" spans="1:13" x14ac:dyDescent="0.25">
      <c r="A2351" s="191">
        <v>5120</v>
      </c>
      <c r="B2351" s="89" t="s">
        <v>930</v>
      </c>
      <c r="C2351" s="89" t="s">
        <v>2687</v>
      </c>
      <c r="D2351" s="89" t="s">
        <v>2211</v>
      </c>
      <c r="E2351" s="89" t="s">
        <v>336</v>
      </c>
      <c r="F2351" s="89">
        <v>5</v>
      </c>
      <c r="G2351" s="127">
        <v>1</v>
      </c>
      <c r="H2351" s="127">
        <v>0</v>
      </c>
      <c r="I2351" s="127"/>
      <c r="J2351" s="191">
        <v>5120</v>
      </c>
      <c r="K2351" s="89"/>
      <c r="L2351" s="89"/>
      <c r="M2351" s="89"/>
    </row>
    <row r="2352" spans="1:13" x14ac:dyDescent="0.25">
      <c r="A2352" s="191">
        <v>5121</v>
      </c>
      <c r="B2352" s="89" t="s">
        <v>2697</v>
      </c>
      <c r="C2352" s="89" t="s">
        <v>2687</v>
      </c>
      <c r="D2352" s="89" t="s">
        <v>2211</v>
      </c>
      <c r="E2352" s="89" t="s">
        <v>336</v>
      </c>
      <c r="F2352" s="89">
        <v>116</v>
      </c>
      <c r="G2352" s="127">
        <v>0.98901098901098905</v>
      </c>
      <c r="H2352" s="127">
        <v>0</v>
      </c>
      <c r="I2352" s="127"/>
      <c r="J2352" s="191">
        <v>5121</v>
      </c>
      <c r="K2352" s="89"/>
      <c r="L2352" s="89"/>
      <c r="M2352" s="89"/>
    </row>
    <row r="2353" spans="1:13" x14ac:dyDescent="0.25">
      <c r="A2353" s="191">
        <v>5123</v>
      </c>
      <c r="B2353" s="89" t="s">
        <v>2698</v>
      </c>
      <c r="C2353" s="89" t="s">
        <v>2699</v>
      </c>
      <c r="D2353" s="89" t="s">
        <v>2211</v>
      </c>
      <c r="E2353" s="89" t="s">
        <v>336</v>
      </c>
      <c r="F2353" s="89">
        <v>213</v>
      </c>
      <c r="G2353" s="127">
        <v>0.97714285714285709</v>
      </c>
      <c r="H2353" s="127">
        <v>0</v>
      </c>
      <c r="I2353" s="127"/>
      <c r="J2353" s="191">
        <v>5123</v>
      </c>
      <c r="K2353" s="89"/>
      <c r="L2353" s="89"/>
      <c r="M2353" s="89"/>
    </row>
    <row r="2354" spans="1:13" x14ac:dyDescent="0.25">
      <c r="A2354" s="191">
        <v>5126</v>
      </c>
      <c r="B2354" s="89" t="s">
        <v>2700</v>
      </c>
      <c r="C2354" s="89" t="s">
        <v>2699</v>
      </c>
      <c r="D2354" s="89" t="s">
        <v>2211</v>
      </c>
      <c r="E2354" s="89" t="s">
        <v>336</v>
      </c>
      <c r="F2354" s="89">
        <v>653</v>
      </c>
      <c r="G2354" s="127">
        <v>0</v>
      </c>
      <c r="H2354" s="127">
        <v>0.91530460624071319</v>
      </c>
      <c r="I2354" s="127"/>
      <c r="J2354" s="191">
        <v>5126</v>
      </c>
      <c r="K2354" s="89"/>
      <c r="L2354" s="89"/>
      <c r="M2354" s="89"/>
    </row>
    <row r="2355" spans="1:13" x14ac:dyDescent="0.25">
      <c r="A2355" s="191">
        <v>5127</v>
      </c>
      <c r="B2355" s="89" t="s">
        <v>2701</v>
      </c>
      <c r="C2355" s="89" t="s">
        <v>2699</v>
      </c>
      <c r="D2355" s="89" t="s">
        <v>2211</v>
      </c>
      <c r="E2355" s="89" t="s">
        <v>336</v>
      </c>
      <c r="F2355" s="89">
        <v>425</v>
      </c>
      <c r="G2355" s="127">
        <v>0.93814432989690721</v>
      </c>
      <c r="H2355" s="127">
        <v>0</v>
      </c>
      <c r="I2355" s="127"/>
      <c r="J2355" s="191">
        <v>5127</v>
      </c>
      <c r="K2355" s="89"/>
      <c r="L2355" s="89"/>
      <c r="M2355" s="89"/>
    </row>
    <row r="2356" spans="1:13" x14ac:dyDescent="0.25">
      <c r="A2356" s="191">
        <v>5128</v>
      </c>
      <c r="B2356" s="89" t="s">
        <v>370</v>
      </c>
      <c r="C2356" s="89" t="s">
        <v>2699</v>
      </c>
      <c r="D2356" s="89" t="s">
        <v>2211</v>
      </c>
      <c r="E2356" s="89" t="s">
        <v>336</v>
      </c>
      <c r="F2356" s="89">
        <v>564</v>
      </c>
      <c r="G2356" s="127">
        <v>0.90143737166324434</v>
      </c>
      <c r="H2356" s="127">
        <v>0</v>
      </c>
      <c r="I2356" s="127"/>
      <c r="J2356" s="191">
        <v>5128</v>
      </c>
      <c r="K2356" s="89"/>
      <c r="L2356" s="89"/>
      <c r="M2356" s="89"/>
    </row>
    <row r="2357" spans="1:13" x14ac:dyDescent="0.25">
      <c r="A2357" s="191">
        <v>5129</v>
      </c>
      <c r="B2357" s="89" t="s">
        <v>2702</v>
      </c>
      <c r="C2357" s="89" t="s">
        <v>2699</v>
      </c>
      <c r="D2357" s="89" t="s">
        <v>2211</v>
      </c>
      <c r="E2357" s="89" t="s">
        <v>336</v>
      </c>
      <c r="F2357" s="89">
        <v>327</v>
      </c>
      <c r="G2357" s="127">
        <v>0.91549295774647887</v>
      </c>
      <c r="H2357" s="127">
        <v>0</v>
      </c>
      <c r="I2357" s="127"/>
      <c r="J2357" s="191">
        <v>5129</v>
      </c>
      <c r="K2357" s="89"/>
      <c r="L2357" s="89"/>
      <c r="M2357" s="89"/>
    </row>
    <row r="2358" spans="1:13" x14ac:dyDescent="0.25">
      <c r="A2358" s="191">
        <v>5130</v>
      </c>
      <c r="B2358" s="89" t="s">
        <v>2703</v>
      </c>
      <c r="C2358" s="89" t="s">
        <v>2699</v>
      </c>
      <c r="D2358" s="89" t="s">
        <v>2211</v>
      </c>
      <c r="E2358" s="89" t="s">
        <v>336</v>
      </c>
      <c r="F2358" s="89">
        <v>272</v>
      </c>
      <c r="G2358" s="127">
        <v>0.98429319371727753</v>
      </c>
      <c r="H2358" s="127">
        <v>0</v>
      </c>
      <c r="I2358" s="127"/>
      <c r="J2358" s="191">
        <v>5130</v>
      </c>
      <c r="K2358" s="89"/>
      <c r="L2358" s="89"/>
      <c r="M2358" s="89"/>
    </row>
    <row r="2359" spans="1:13" x14ac:dyDescent="0.25">
      <c r="A2359" s="191">
        <v>5131</v>
      </c>
      <c r="B2359" s="89" t="s">
        <v>2704</v>
      </c>
      <c r="C2359" s="89" t="s">
        <v>2699</v>
      </c>
      <c r="D2359" s="89" t="s">
        <v>2211</v>
      </c>
      <c r="E2359" s="89" t="s">
        <v>336</v>
      </c>
      <c r="F2359" s="89">
        <v>275</v>
      </c>
      <c r="G2359" s="127">
        <v>0.9509803921568627</v>
      </c>
      <c r="H2359" s="127">
        <v>0</v>
      </c>
      <c r="I2359" s="127"/>
      <c r="J2359" s="191">
        <v>5131</v>
      </c>
      <c r="K2359" s="89"/>
      <c r="L2359" s="89"/>
      <c r="M2359" s="89"/>
    </row>
    <row r="2360" spans="1:13" x14ac:dyDescent="0.25">
      <c r="A2360" s="191">
        <v>5132</v>
      </c>
      <c r="B2360" s="89" t="s">
        <v>2705</v>
      </c>
      <c r="C2360" s="89" t="s">
        <v>2699</v>
      </c>
      <c r="D2360" s="89" t="s">
        <v>2211</v>
      </c>
      <c r="E2360" s="89" t="s">
        <v>336</v>
      </c>
      <c r="F2360" s="89">
        <v>201</v>
      </c>
      <c r="G2360" s="127">
        <v>0.9642857142857143</v>
      </c>
      <c r="H2360" s="127">
        <v>0</v>
      </c>
      <c r="I2360" s="127"/>
      <c r="J2360" s="191">
        <v>5132</v>
      </c>
      <c r="K2360" s="89"/>
      <c r="L2360" s="89"/>
      <c r="M2360" s="89"/>
    </row>
    <row r="2361" spans="1:13" x14ac:dyDescent="0.25">
      <c r="A2361" s="191">
        <v>5133</v>
      </c>
      <c r="B2361" s="89" t="s">
        <v>2706</v>
      </c>
      <c r="C2361" s="89" t="s">
        <v>2699</v>
      </c>
      <c r="D2361" s="89" t="s">
        <v>2211</v>
      </c>
      <c r="E2361" s="89" t="s">
        <v>336</v>
      </c>
      <c r="F2361" s="89">
        <v>121</v>
      </c>
      <c r="G2361" s="127">
        <v>0.97530864197530864</v>
      </c>
      <c r="H2361" s="127">
        <v>0</v>
      </c>
      <c r="I2361" s="127"/>
      <c r="J2361" s="191">
        <v>5133</v>
      </c>
      <c r="K2361" s="89"/>
      <c r="L2361" s="89"/>
      <c r="M2361" s="89"/>
    </row>
    <row r="2362" spans="1:13" x14ac:dyDescent="0.25">
      <c r="A2362" s="191">
        <v>5134</v>
      </c>
      <c r="B2362" s="89" t="s">
        <v>2707</v>
      </c>
      <c r="C2362" s="89" t="s">
        <v>2699</v>
      </c>
      <c r="D2362" s="89" t="s">
        <v>2211</v>
      </c>
      <c r="E2362" s="89" t="s">
        <v>336</v>
      </c>
      <c r="F2362" s="89">
        <v>138</v>
      </c>
      <c r="G2362" s="127">
        <v>1</v>
      </c>
      <c r="H2362" s="127">
        <v>0</v>
      </c>
      <c r="I2362" s="127"/>
      <c r="J2362" s="191">
        <v>5134</v>
      </c>
      <c r="K2362" s="89"/>
      <c r="L2362" s="89"/>
      <c r="M2362" s="89"/>
    </row>
    <row r="2363" spans="1:13" x14ac:dyDescent="0.25">
      <c r="A2363" s="191">
        <v>5135</v>
      </c>
      <c r="B2363" s="89" t="s">
        <v>2708</v>
      </c>
      <c r="C2363" s="89" t="s">
        <v>2699</v>
      </c>
      <c r="D2363" s="89" t="s">
        <v>2211</v>
      </c>
      <c r="E2363" s="89" t="s">
        <v>336</v>
      </c>
      <c r="F2363" s="89">
        <v>31</v>
      </c>
      <c r="G2363" s="127">
        <v>1</v>
      </c>
      <c r="H2363" s="127">
        <v>0</v>
      </c>
      <c r="I2363" s="127"/>
      <c r="J2363" s="191">
        <v>5135</v>
      </c>
      <c r="K2363" s="89"/>
      <c r="L2363" s="89"/>
      <c r="M2363" s="89"/>
    </row>
    <row r="2364" spans="1:13" x14ac:dyDescent="0.25">
      <c r="A2364" s="191">
        <v>5140</v>
      </c>
      <c r="B2364" s="89" t="s">
        <v>2709</v>
      </c>
      <c r="C2364" s="89" t="s">
        <v>2699</v>
      </c>
      <c r="D2364" s="89" t="s">
        <v>2211</v>
      </c>
      <c r="E2364" s="89" t="s">
        <v>336</v>
      </c>
      <c r="F2364" s="89">
        <v>93</v>
      </c>
      <c r="G2364" s="127">
        <v>0.94666666666666666</v>
      </c>
      <c r="H2364" s="127">
        <v>0</v>
      </c>
      <c r="I2364" s="127"/>
      <c r="J2364" s="191">
        <v>5140</v>
      </c>
      <c r="K2364" s="89"/>
      <c r="L2364" s="89"/>
      <c r="M2364" s="89"/>
    </row>
    <row r="2365" spans="1:13" x14ac:dyDescent="0.25">
      <c r="A2365" s="191">
        <v>5143</v>
      </c>
      <c r="B2365" s="89" t="s">
        <v>2710</v>
      </c>
      <c r="C2365" s="89" t="s">
        <v>2699</v>
      </c>
      <c r="D2365" s="89" t="s">
        <v>2211</v>
      </c>
      <c r="E2365" s="89" t="s">
        <v>336</v>
      </c>
      <c r="F2365" s="89">
        <v>39</v>
      </c>
      <c r="G2365" s="127">
        <v>0.91428571428571426</v>
      </c>
      <c r="H2365" s="127">
        <v>0</v>
      </c>
      <c r="I2365" s="127"/>
      <c r="J2365" s="191">
        <v>5143</v>
      </c>
      <c r="K2365" s="89"/>
      <c r="L2365" s="89"/>
      <c r="M2365" s="89"/>
    </row>
    <row r="2366" spans="1:13" x14ac:dyDescent="0.25">
      <c r="A2366" s="191">
        <v>5145</v>
      </c>
      <c r="B2366" s="89" t="s">
        <v>2711</v>
      </c>
      <c r="C2366" s="89" t="s">
        <v>2699</v>
      </c>
      <c r="D2366" s="89" t="s">
        <v>2211</v>
      </c>
      <c r="E2366" s="89" t="s">
        <v>336</v>
      </c>
      <c r="F2366" s="89">
        <v>36</v>
      </c>
      <c r="G2366" s="127">
        <v>1</v>
      </c>
      <c r="H2366" s="127">
        <v>0</v>
      </c>
      <c r="I2366" s="127"/>
      <c r="J2366" s="191">
        <v>5145</v>
      </c>
      <c r="K2366" s="89"/>
      <c r="L2366" s="89"/>
      <c r="M2366" s="89"/>
    </row>
    <row r="2367" spans="1:13" x14ac:dyDescent="0.25">
      <c r="A2367" s="191">
        <v>5147</v>
      </c>
      <c r="B2367" s="89" t="s">
        <v>2712</v>
      </c>
      <c r="C2367" s="89" t="s">
        <v>2699</v>
      </c>
      <c r="D2367" s="89" t="s">
        <v>2211</v>
      </c>
      <c r="E2367" s="89" t="s">
        <v>336</v>
      </c>
      <c r="F2367" s="89">
        <v>85</v>
      </c>
      <c r="G2367" s="127">
        <v>0.93023255813953487</v>
      </c>
      <c r="H2367" s="127">
        <v>0</v>
      </c>
      <c r="I2367" s="127"/>
      <c r="J2367" s="191">
        <v>5147</v>
      </c>
      <c r="K2367" s="89"/>
      <c r="L2367" s="89"/>
      <c r="M2367" s="89"/>
    </row>
    <row r="2368" spans="1:13" x14ac:dyDescent="0.25">
      <c r="A2368" s="191">
        <v>5154</v>
      </c>
      <c r="B2368" s="89" t="s">
        <v>2713</v>
      </c>
      <c r="C2368" s="89" t="s">
        <v>2714</v>
      </c>
      <c r="D2368" s="89" t="s">
        <v>2211</v>
      </c>
      <c r="E2368" s="89" t="s">
        <v>336</v>
      </c>
      <c r="F2368" s="89">
        <v>338</v>
      </c>
      <c r="G2368" s="127">
        <v>0.87912087912087911</v>
      </c>
      <c r="H2368" s="127">
        <v>0</v>
      </c>
      <c r="I2368" s="127"/>
      <c r="J2368" s="191">
        <v>5154</v>
      </c>
      <c r="K2368" s="89"/>
      <c r="L2368" s="89"/>
      <c r="M2368" s="89"/>
    </row>
    <row r="2369" spans="1:13" x14ac:dyDescent="0.25">
      <c r="A2369" s="191">
        <v>5155</v>
      </c>
      <c r="B2369" s="89" t="s">
        <v>2715</v>
      </c>
      <c r="C2369" s="89" t="s">
        <v>2714</v>
      </c>
      <c r="D2369" s="89" t="s">
        <v>2211</v>
      </c>
      <c r="E2369" s="89" t="s">
        <v>336</v>
      </c>
      <c r="F2369" s="89">
        <v>400</v>
      </c>
      <c r="G2369" s="127">
        <v>0.90476190476190477</v>
      </c>
      <c r="H2369" s="127">
        <v>0</v>
      </c>
      <c r="I2369" s="127"/>
      <c r="J2369" s="191">
        <v>5155</v>
      </c>
      <c r="K2369" s="89"/>
      <c r="L2369" s="89"/>
      <c r="M2369" s="89"/>
    </row>
    <row r="2370" spans="1:13" x14ac:dyDescent="0.25">
      <c r="A2370" s="191">
        <v>5157</v>
      </c>
      <c r="B2370" s="89" t="s">
        <v>2716</v>
      </c>
      <c r="C2370" s="89" t="s">
        <v>2699</v>
      </c>
      <c r="D2370" s="89" t="s">
        <v>2211</v>
      </c>
      <c r="E2370" s="89" t="s">
        <v>336</v>
      </c>
      <c r="F2370" s="89">
        <v>114</v>
      </c>
      <c r="G2370" s="127">
        <v>1</v>
      </c>
      <c r="H2370" s="127">
        <v>0</v>
      </c>
      <c r="I2370" s="127"/>
      <c r="J2370" s="191">
        <v>5157</v>
      </c>
      <c r="K2370" s="89"/>
      <c r="L2370" s="89"/>
      <c r="M2370" s="89"/>
    </row>
    <row r="2371" spans="1:13" x14ac:dyDescent="0.25">
      <c r="A2371" s="191">
        <v>5158</v>
      </c>
      <c r="B2371" s="89" t="s">
        <v>2717</v>
      </c>
      <c r="C2371" s="89" t="s">
        <v>2699</v>
      </c>
      <c r="D2371" s="89" t="s">
        <v>2211</v>
      </c>
      <c r="E2371" s="89" t="s">
        <v>336</v>
      </c>
      <c r="F2371" s="89">
        <v>119</v>
      </c>
      <c r="G2371" s="127">
        <v>0.99009900990099009</v>
      </c>
      <c r="H2371" s="127">
        <v>0</v>
      </c>
      <c r="I2371" s="127"/>
      <c r="J2371" s="191">
        <v>5158</v>
      </c>
      <c r="K2371" s="89"/>
      <c r="L2371" s="89"/>
      <c r="M2371" s="89"/>
    </row>
    <row r="2372" spans="1:13" x14ac:dyDescent="0.25">
      <c r="A2372" s="191">
        <v>5159</v>
      </c>
      <c r="B2372" s="89" t="s">
        <v>2718</v>
      </c>
      <c r="C2372" s="89" t="s">
        <v>2714</v>
      </c>
      <c r="D2372" s="89" t="s">
        <v>2211</v>
      </c>
      <c r="E2372" s="89" t="s">
        <v>336</v>
      </c>
      <c r="F2372" s="89">
        <v>4</v>
      </c>
      <c r="G2372" s="127">
        <v>1</v>
      </c>
      <c r="H2372" s="127">
        <v>0</v>
      </c>
      <c r="I2372" s="127"/>
      <c r="J2372" s="191">
        <v>5159</v>
      </c>
      <c r="K2372" s="89"/>
      <c r="L2372" s="89"/>
      <c r="M2372" s="89"/>
    </row>
    <row r="2373" spans="1:13" x14ac:dyDescent="0.25">
      <c r="A2373" s="191">
        <v>5162</v>
      </c>
      <c r="B2373" s="89" t="s">
        <v>2719</v>
      </c>
      <c r="C2373" s="89" t="s">
        <v>2714</v>
      </c>
      <c r="D2373" s="89" t="s">
        <v>2211</v>
      </c>
      <c r="E2373" s="89" t="s">
        <v>336</v>
      </c>
      <c r="F2373" s="89">
        <v>13</v>
      </c>
      <c r="G2373" s="127">
        <v>1</v>
      </c>
      <c r="H2373" s="127">
        <v>0</v>
      </c>
      <c r="I2373" s="127"/>
      <c r="J2373" s="191">
        <v>5162</v>
      </c>
      <c r="K2373" s="89"/>
      <c r="L2373" s="89"/>
      <c r="M2373" s="89"/>
    </row>
    <row r="2374" spans="1:13" x14ac:dyDescent="0.25">
      <c r="A2374" s="191">
        <v>5163</v>
      </c>
      <c r="B2374" s="89" t="s">
        <v>2720</v>
      </c>
      <c r="C2374" s="89" t="s">
        <v>2714</v>
      </c>
      <c r="D2374" s="89" t="s">
        <v>2211</v>
      </c>
      <c r="E2374" s="89" t="s">
        <v>336</v>
      </c>
      <c r="F2374" s="89">
        <v>3</v>
      </c>
      <c r="G2374" s="127">
        <v>1</v>
      </c>
      <c r="H2374" s="127">
        <v>0</v>
      </c>
      <c r="I2374" s="127"/>
      <c r="J2374" s="191">
        <v>5163</v>
      </c>
      <c r="K2374" s="89"/>
      <c r="L2374" s="89"/>
      <c r="M2374" s="89"/>
    </row>
    <row r="2375" spans="1:13" x14ac:dyDescent="0.25">
      <c r="A2375" s="191">
        <v>5165</v>
      </c>
      <c r="B2375" s="89" t="s">
        <v>2721</v>
      </c>
      <c r="C2375" s="89" t="s">
        <v>2714</v>
      </c>
      <c r="D2375" s="89" t="s">
        <v>2211</v>
      </c>
      <c r="E2375" s="89" t="s">
        <v>336</v>
      </c>
      <c r="F2375" s="89">
        <v>12</v>
      </c>
      <c r="G2375" s="127">
        <v>1</v>
      </c>
      <c r="H2375" s="127">
        <v>0</v>
      </c>
      <c r="I2375" s="127"/>
      <c r="J2375" s="191">
        <v>5165</v>
      </c>
      <c r="K2375" s="89"/>
      <c r="L2375" s="89"/>
      <c r="M2375" s="89"/>
    </row>
    <row r="2376" spans="1:13" x14ac:dyDescent="0.25">
      <c r="A2376" s="191">
        <v>5166</v>
      </c>
      <c r="B2376" s="89" t="s">
        <v>2722</v>
      </c>
      <c r="C2376" s="89" t="s">
        <v>2714</v>
      </c>
      <c r="D2376" s="89" t="s">
        <v>2211</v>
      </c>
      <c r="E2376" s="89" t="s">
        <v>336</v>
      </c>
      <c r="F2376" s="89">
        <v>98</v>
      </c>
      <c r="G2376" s="127">
        <v>0.97777777777777775</v>
      </c>
      <c r="H2376" s="127">
        <v>0</v>
      </c>
      <c r="I2376" s="127"/>
      <c r="J2376" s="191">
        <v>5166</v>
      </c>
      <c r="K2376" s="89"/>
      <c r="L2376" s="89"/>
      <c r="M2376" s="89"/>
    </row>
    <row r="2377" spans="1:13" x14ac:dyDescent="0.25">
      <c r="A2377" s="191">
        <v>5167</v>
      </c>
      <c r="B2377" s="89" t="s">
        <v>2723</v>
      </c>
      <c r="C2377" s="89" t="s">
        <v>2714</v>
      </c>
      <c r="D2377" s="89" t="s">
        <v>2211</v>
      </c>
      <c r="E2377" s="89" t="s">
        <v>336</v>
      </c>
      <c r="F2377" s="89">
        <v>4</v>
      </c>
      <c r="G2377" s="127">
        <v>1</v>
      </c>
      <c r="H2377" s="127">
        <v>0</v>
      </c>
      <c r="I2377" s="127"/>
      <c r="J2377" s="191">
        <v>5167</v>
      </c>
      <c r="K2377" s="89"/>
      <c r="L2377" s="89"/>
      <c r="M2377" s="89"/>
    </row>
    <row r="2378" spans="1:13" x14ac:dyDescent="0.25">
      <c r="A2378" s="191">
        <v>5169</v>
      </c>
      <c r="B2378" s="89" t="s">
        <v>2724</v>
      </c>
      <c r="C2378" s="89" t="s">
        <v>2714</v>
      </c>
      <c r="D2378" s="89" t="s">
        <v>2211</v>
      </c>
      <c r="E2378" s="89" t="s">
        <v>336</v>
      </c>
      <c r="F2378" s="89">
        <v>4</v>
      </c>
      <c r="G2378" s="127">
        <v>1</v>
      </c>
      <c r="H2378" s="127">
        <v>0</v>
      </c>
      <c r="I2378" s="127"/>
      <c r="J2378" s="191">
        <v>5169</v>
      </c>
      <c r="K2378" s="89"/>
      <c r="L2378" s="89"/>
      <c r="M2378" s="89"/>
    </row>
    <row r="2379" spans="1:13" x14ac:dyDescent="0.25">
      <c r="A2379" s="191">
        <v>5170</v>
      </c>
      <c r="B2379" s="89" t="s">
        <v>2725</v>
      </c>
      <c r="C2379" s="89" t="s">
        <v>2714</v>
      </c>
      <c r="D2379" s="89" t="s">
        <v>2211</v>
      </c>
      <c r="E2379" s="89" t="s">
        <v>336</v>
      </c>
      <c r="F2379" s="89">
        <v>14</v>
      </c>
      <c r="G2379" s="127">
        <v>1</v>
      </c>
      <c r="H2379" s="127">
        <v>0</v>
      </c>
      <c r="I2379" s="127"/>
      <c r="J2379" s="191">
        <v>5170</v>
      </c>
      <c r="K2379" s="89"/>
      <c r="L2379" s="89"/>
      <c r="M2379" s="89"/>
    </row>
    <row r="2380" spans="1:13" x14ac:dyDescent="0.25">
      <c r="A2380" s="191">
        <v>5172</v>
      </c>
      <c r="B2380" s="89" t="s">
        <v>2726</v>
      </c>
      <c r="C2380" s="89" t="s">
        <v>2699</v>
      </c>
      <c r="D2380" s="89" t="s">
        <v>2211</v>
      </c>
      <c r="E2380" s="89" t="s">
        <v>336</v>
      </c>
      <c r="F2380" s="89">
        <v>113</v>
      </c>
      <c r="G2380" s="127">
        <v>0.97872340425531912</v>
      </c>
      <c r="H2380" s="127">
        <v>0</v>
      </c>
      <c r="I2380" s="127"/>
      <c r="J2380" s="191">
        <v>5172</v>
      </c>
      <c r="K2380" s="89"/>
      <c r="L2380" s="89"/>
      <c r="M2380" s="89"/>
    </row>
    <row r="2381" spans="1:13" x14ac:dyDescent="0.25">
      <c r="A2381" s="191">
        <v>5175</v>
      </c>
      <c r="B2381" s="89" t="s">
        <v>2727</v>
      </c>
      <c r="C2381" s="89" t="s">
        <v>2714</v>
      </c>
      <c r="D2381" s="89" t="s">
        <v>2211</v>
      </c>
      <c r="E2381" s="89" t="s">
        <v>336</v>
      </c>
      <c r="F2381" s="89">
        <v>10</v>
      </c>
      <c r="G2381" s="127">
        <v>1</v>
      </c>
      <c r="H2381" s="127">
        <v>0</v>
      </c>
      <c r="I2381" s="127"/>
      <c r="J2381" s="191">
        <v>5175</v>
      </c>
      <c r="K2381" s="89"/>
      <c r="L2381" s="89"/>
      <c r="M2381" s="89"/>
    </row>
    <row r="2382" spans="1:13" x14ac:dyDescent="0.25">
      <c r="A2382" s="191">
        <v>5176</v>
      </c>
      <c r="B2382" s="89" t="s">
        <v>2728</v>
      </c>
      <c r="C2382" s="89" t="s">
        <v>2714</v>
      </c>
      <c r="D2382" s="89" t="s">
        <v>2211</v>
      </c>
      <c r="E2382" s="89" t="s">
        <v>336</v>
      </c>
      <c r="F2382" s="89">
        <v>7</v>
      </c>
      <c r="G2382" s="127">
        <v>1</v>
      </c>
      <c r="H2382" s="127">
        <v>0</v>
      </c>
      <c r="I2382" s="127"/>
      <c r="J2382" s="191">
        <v>5176</v>
      </c>
      <c r="K2382" s="89"/>
      <c r="L2382" s="89"/>
      <c r="M2382" s="89"/>
    </row>
    <row r="2383" spans="1:13" x14ac:dyDescent="0.25">
      <c r="A2383" s="191">
        <v>5178</v>
      </c>
      <c r="B2383" s="89" t="s">
        <v>2729</v>
      </c>
      <c r="C2383" s="89" t="s">
        <v>2699</v>
      </c>
      <c r="D2383" s="89" t="s">
        <v>2211</v>
      </c>
      <c r="E2383" s="89" t="s">
        <v>336</v>
      </c>
      <c r="F2383" s="89">
        <v>7</v>
      </c>
      <c r="G2383" s="127">
        <v>1</v>
      </c>
      <c r="H2383" s="127">
        <v>0</v>
      </c>
      <c r="I2383" s="127"/>
      <c r="J2383" s="191">
        <v>5178</v>
      </c>
      <c r="K2383" s="89"/>
      <c r="L2383" s="89"/>
      <c r="M2383" s="89"/>
    </row>
    <row r="2384" spans="1:13" x14ac:dyDescent="0.25">
      <c r="A2384" s="191">
        <v>5192</v>
      </c>
      <c r="B2384" s="89" t="s">
        <v>2730</v>
      </c>
      <c r="C2384" s="89" t="s">
        <v>2731</v>
      </c>
      <c r="D2384" s="89" t="s">
        <v>2211</v>
      </c>
      <c r="E2384" s="89" t="s">
        <v>336</v>
      </c>
      <c r="F2384" s="89">
        <v>120</v>
      </c>
      <c r="G2384" s="127">
        <v>0.96491228070175439</v>
      </c>
      <c r="H2384" s="127">
        <v>0</v>
      </c>
      <c r="I2384" s="127"/>
      <c r="J2384" s="191">
        <v>5192</v>
      </c>
      <c r="K2384" s="89"/>
      <c r="L2384" s="89"/>
      <c r="M2384" s="89"/>
    </row>
    <row r="2385" spans="1:13" x14ac:dyDescent="0.25">
      <c r="A2385" s="191">
        <v>5193</v>
      </c>
      <c r="B2385" s="89" t="s">
        <v>2732</v>
      </c>
      <c r="C2385" s="89" t="s">
        <v>2731</v>
      </c>
      <c r="D2385" s="89" t="s">
        <v>2211</v>
      </c>
      <c r="E2385" s="89" t="s">
        <v>336</v>
      </c>
      <c r="F2385" s="89">
        <v>146</v>
      </c>
      <c r="G2385" s="127">
        <v>0.94285714285714284</v>
      </c>
      <c r="H2385" s="127">
        <v>0</v>
      </c>
      <c r="I2385" s="127"/>
      <c r="J2385" s="191">
        <v>5193</v>
      </c>
      <c r="K2385" s="89"/>
      <c r="L2385" s="89"/>
      <c r="M2385" s="89"/>
    </row>
    <row r="2386" spans="1:13" x14ac:dyDescent="0.25">
      <c r="A2386" s="191">
        <v>5194</v>
      </c>
      <c r="B2386" s="89" t="s">
        <v>2733</v>
      </c>
      <c r="C2386" s="89" t="s">
        <v>2731</v>
      </c>
      <c r="D2386" s="89" t="s">
        <v>2211</v>
      </c>
      <c r="E2386" s="89" t="s">
        <v>336</v>
      </c>
      <c r="F2386" s="89">
        <v>319</v>
      </c>
      <c r="G2386" s="127">
        <v>0.926056338028169</v>
      </c>
      <c r="H2386" s="127">
        <v>0</v>
      </c>
      <c r="I2386" s="127"/>
      <c r="J2386" s="191">
        <v>5194</v>
      </c>
      <c r="K2386" s="89"/>
      <c r="L2386" s="89"/>
      <c r="M2386" s="89"/>
    </row>
    <row r="2387" spans="1:13" x14ac:dyDescent="0.25">
      <c r="A2387" s="191">
        <v>5195</v>
      </c>
      <c r="B2387" s="89" t="s">
        <v>2734</v>
      </c>
      <c r="C2387" s="89" t="s">
        <v>2731</v>
      </c>
      <c r="D2387" s="89" t="s">
        <v>2211</v>
      </c>
      <c r="E2387" s="89" t="s">
        <v>336</v>
      </c>
      <c r="F2387" s="89">
        <v>4</v>
      </c>
      <c r="G2387" s="127">
        <v>1</v>
      </c>
      <c r="H2387" s="127">
        <v>0</v>
      </c>
      <c r="I2387" s="127"/>
      <c r="J2387" s="191">
        <v>5195</v>
      </c>
      <c r="K2387" s="89"/>
      <c r="L2387" s="89"/>
      <c r="M2387" s="89"/>
    </row>
    <row r="2388" spans="1:13" x14ac:dyDescent="0.25">
      <c r="A2388" s="191">
        <v>5196</v>
      </c>
      <c r="B2388" s="89" t="s">
        <v>2735</v>
      </c>
      <c r="C2388" s="89" t="s">
        <v>2731</v>
      </c>
      <c r="D2388" s="89" t="s">
        <v>2211</v>
      </c>
      <c r="E2388" s="89" t="s">
        <v>336</v>
      </c>
      <c r="F2388" s="89">
        <v>122</v>
      </c>
      <c r="G2388" s="127">
        <v>0.98989898989898994</v>
      </c>
      <c r="H2388" s="127">
        <v>0</v>
      </c>
      <c r="I2388" s="127"/>
      <c r="J2388" s="191">
        <v>5196</v>
      </c>
      <c r="K2388" s="89"/>
      <c r="L2388" s="89"/>
      <c r="M2388" s="89"/>
    </row>
    <row r="2389" spans="1:13" x14ac:dyDescent="0.25">
      <c r="A2389" s="191">
        <v>5197</v>
      </c>
      <c r="B2389" s="89" t="s">
        <v>2736</v>
      </c>
      <c r="C2389" s="89" t="s">
        <v>2731</v>
      </c>
      <c r="D2389" s="89" t="s">
        <v>2211</v>
      </c>
      <c r="E2389" s="89" t="s">
        <v>336</v>
      </c>
      <c r="F2389" s="89">
        <v>124</v>
      </c>
      <c r="G2389" s="127">
        <v>0.96842105263157896</v>
      </c>
      <c r="H2389" s="127">
        <v>0</v>
      </c>
      <c r="I2389" s="127"/>
      <c r="J2389" s="191">
        <v>5197</v>
      </c>
      <c r="K2389" s="89"/>
      <c r="L2389" s="89"/>
      <c r="M2389" s="89"/>
    </row>
    <row r="2390" spans="1:13" x14ac:dyDescent="0.25">
      <c r="A2390" s="191">
        <v>5198</v>
      </c>
      <c r="B2390" s="89" t="s">
        <v>2737</v>
      </c>
      <c r="C2390" s="89" t="s">
        <v>2731</v>
      </c>
      <c r="D2390" s="89" t="s">
        <v>2211</v>
      </c>
      <c r="E2390" s="89" t="s">
        <v>336</v>
      </c>
      <c r="F2390" s="89">
        <v>7</v>
      </c>
      <c r="G2390" s="127">
        <v>1</v>
      </c>
      <c r="H2390" s="127">
        <v>0</v>
      </c>
      <c r="I2390" s="127"/>
      <c r="J2390" s="191">
        <v>5198</v>
      </c>
      <c r="K2390" s="89"/>
      <c r="L2390" s="89"/>
      <c r="M2390" s="89"/>
    </row>
    <row r="2391" spans="1:13" x14ac:dyDescent="0.25">
      <c r="A2391" s="191">
        <v>5202</v>
      </c>
      <c r="B2391" s="89" t="s">
        <v>2738</v>
      </c>
      <c r="C2391" s="89" t="s">
        <v>2731</v>
      </c>
      <c r="D2391" s="89" t="s">
        <v>2211</v>
      </c>
      <c r="E2391" s="89" t="s">
        <v>336</v>
      </c>
      <c r="F2391" s="89">
        <v>199</v>
      </c>
      <c r="G2391" s="127">
        <v>0.97674418604651159</v>
      </c>
      <c r="H2391" s="127">
        <v>0</v>
      </c>
      <c r="I2391" s="127"/>
      <c r="J2391" s="191">
        <v>5202</v>
      </c>
      <c r="K2391" s="89"/>
      <c r="L2391" s="89"/>
      <c r="M2391" s="89"/>
    </row>
    <row r="2392" spans="1:13" x14ac:dyDescent="0.25">
      <c r="A2392" s="191">
        <v>5203</v>
      </c>
      <c r="B2392" s="89" t="s">
        <v>2739</v>
      </c>
      <c r="C2392" s="89" t="s">
        <v>2731</v>
      </c>
      <c r="D2392" s="89" t="s">
        <v>2211</v>
      </c>
      <c r="E2392" s="89" t="s">
        <v>336</v>
      </c>
      <c r="F2392" s="89">
        <v>12</v>
      </c>
      <c r="G2392" s="127">
        <v>1</v>
      </c>
      <c r="H2392" s="127">
        <v>0</v>
      </c>
      <c r="I2392" s="127"/>
      <c r="J2392" s="191">
        <v>5203</v>
      </c>
      <c r="K2392" s="89"/>
      <c r="L2392" s="89"/>
      <c r="M2392" s="89"/>
    </row>
    <row r="2393" spans="1:13" x14ac:dyDescent="0.25">
      <c r="A2393" s="191">
        <v>5204</v>
      </c>
      <c r="B2393" s="89" t="s">
        <v>788</v>
      </c>
      <c r="C2393" s="89" t="s">
        <v>2731</v>
      </c>
      <c r="D2393" s="89" t="s">
        <v>2211</v>
      </c>
      <c r="E2393" s="89" t="s">
        <v>336</v>
      </c>
      <c r="F2393" s="89">
        <v>4</v>
      </c>
      <c r="G2393" s="127">
        <v>1</v>
      </c>
      <c r="H2393" s="127">
        <v>0</v>
      </c>
      <c r="I2393" s="127"/>
      <c r="J2393" s="191">
        <v>5204</v>
      </c>
      <c r="K2393" s="89"/>
      <c r="L2393" s="89"/>
      <c r="M2393" s="89"/>
    </row>
    <row r="2394" spans="1:13" x14ac:dyDescent="0.25">
      <c r="A2394" s="191">
        <v>5205</v>
      </c>
      <c r="B2394" s="89" t="s">
        <v>2740</v>
      </c>
      <c r="C2394" s="89" t="s">
        <v>2731</v>
      </c>
      <c r="D2394" s="89" t="s">
        <v>2211</v>
      </c>
      <c r="E2394" s="89" t="s">
        <v>336</v>
      </c>
      <c r="F2394" s="89">
        <v>56</v>
      </c>
      <c r="G2394" s="127">
        <v>0.95744680851063835</v>
      </c>
      <c r="H2394" s="127">
        <v>0</v>
      </c>
      <c r="I2394" s="127"/>
      <c r="J2394" s="191">
        <v>5205</v>
      </c>
      <c r="K2394" s="89"/>
      <c r="L2394" s="89"/>
      <c r="M2394" s="89"/>
    </row>
    <row r="2395" spans="1:13" x14ac:dyDescent="0.25">
      <c r="A2395" s="191">
        <v>5207</v>
      </c>
      <c r="B2395" s="89" t="s">
        <v>2741</v>
      </c>
      <c r="C2395" s="89" t="s">
        <v>2731</v>
      </c>
      <c r="D2395" s="89" t="s">
        <v>2211</v>
      </c>
      <c r="E2395" s="89" t="s">
        <v>336</v>
      </c>
      <c r="F2395" s="89">
        <v>12</v>
      </c>
      <c r="G2395" s="127">
        <v>0.81818181818181823</v>
      </c>
      <c r="H2395" s="127">
        <v>0</v>
      </c>
      <c r="I2395" s="127"/>
      <c r="J2395" s="191">
        <v>5207</v>
      </c>
      <c r="K2395" s="89"/>
      <c r="L2395" s="89"/>
      <c r="M2395" s="89"/>
    </row>
    <row r="2396" spans="1:13" x14ac:dyDescent="0.25">
      <c r="A2396" s="191">
        <v>5215</v>
      </c>
      <c r="B2396" s="89" t="s">
        <v>2742</v>
      </c>
      <c r="C2396" s="89" t="s">
        <v>2743</v>
      </c>
      <c r="D2396" s="89" t="s">
        <v>2744</v>
      </c>
      <c r="E2396" s="89" t="s">
        <v>630</v>
      </c>
      <c r="F2396" s="89">
        <v>621</v>
      </c>
      <c r="G2396" s="127">
        <v>0</v>
      </c>
      <c r="H2396" s="127">
        <v>0.9429012345679012</v>
      </c>
      <c r="I2396" s="127"/>
      <c r="J2396" s="191">
        <v>5215</v>
      </c>
      <c r="K2396" s="89"/>
      <c r="L2396" s="89"/>
      <c r="M2396" s="89"/>
    </row>
    <row r="2397" spans="1:13" x14ac:dyDescent="0.25">
      <c r="A2397" s="191">
        <v>5216</v>
      </c>
      <c r="B2397" s="89" t="s">
        <v>2745</v>
      </c>
      <c r="C2397" s="89" t="s">
        <v>2743</v>
      </c>
      <c r="D2397" s="89" t="s">
        <v>2744</v>
      </c>
      <c r="E2397" s="89" t="s">
        <v>336</v>
      </c>
      <c r="F2397" s="89">
        <v>364</v>
      </c>
      <c r="G2397" s="127">
        <v>0</v>
      </c>
      <c r="H2397" s="127">
        <v>0.93201133144475923</v>
      </c>
      <c r="I2397" s="127"/>
      <c r="J2397" s="191">
        <v>5216</v>
      </c>
      <c r="K2397" s="89"/>
      <c r="L2397" s="89"/>
      <c r="M2397" s="89"/>
    </row>
    <row r="2398" spans="1:13" x14ac:dyDescent="0.25">
      <c r="A2398" s="191">
        <v>5218</v>
      </c>
      <c r="B2398" s="89" t="s">
        <v>2746</v>
      </c>
      <c r="C2398" s="89" t="s">
        <v>2743</v>
      </c>
      <c r="D2398" s="89" t="s">
        <v>2744</v>
      </c>
      <c r="E2398" s="89" t="s">
        <v>336</v>
      </c>
      <c r="F2398" s="89">
        <v>866</v>
      </c>
      <c r="G2398" s="127">
        <v>0.79761904761904767</v>
      </c>
      <c r="H2398" s="127">
        <v>0</v>
      </c>
      <c r="I2398" s="127"/>
      <c r="J2398" s="191">
        <v>5218</v>
      </c>
      <c r="K2398" s="89"/>
      <c r="L2398" s="89"/>
      <c r="M2398" s="89"/>
    </row>
    <row r="2399" spans="1:13" x14ac:dyDescent="0.25">
      <c r="A2399" s="191">
        <v>5219</v>
      </c>
      <c r="B2399" s="89" t="s">
        <v>2747</v>
      </c>
      <c r="C2399" s="89" t="s">
        <v>2743</v>
      </c>
      <c r="D2399" s="89" t="s">
        <v>2744</v>
      </c>
      <c r="E2399" s="89" t="s">
        <v>336</v>
      </c>
      <c r="F2399" s="89">
        <v>986</v>
      </c>
      <c r="G2399" s="127">
        <v>0</v>
      </c>
      <c r="H2399" s="127">
        <v>0.9620512820512821</v>
      </c>
      <c r="I2399" s="127"/>
      <c r="J2399" s="191">
        <v>5219</v>
      </c>
      <c r="K2399" s="89"/>
      <c r="L2399" s="89"/>
      <c r="M2399" s="89"/>
    </row>
    <row r="2400" spans="1:13" x14ac:dyDescent="0.25">
      <c r="A2400" s="191">
        <v>5220</v>
      </c>
      <c r="B2400" s="89" t="s">
        <v>449</v>
      </c>
      <c r="C2400" s="89" t="s">
        <v>2743</v>
      </c>
      <c r="D2400" s="89" t="s">
        <v>2744</v>
      </c>
      <c r="E2400" s="89" t="s">
        <v>336</v>
      </c>
      <c r="F2400" s="89">
        <v>314</v>
      </c>
      <c r="G2400" s="127">
        <v>0.92045454545454541</v>
      </c>
      <c r="H2400" s="127">
        <v>0</v>
      </c>
      <c r="I2400" s="127"/>
      <c r="J2400" s="191">
        <v>5220</v>
      </c>
      <c r="K2400" s="89"/>
      <c r="L2400" s="89"/>
      <c r="M2400" s="89"/>
    </row>
    <row r="2401" spans="1:13" x14ac:dyDescent="0.25">
      <c r="A2401" s="191">
        <v>5221</v>
      </c>
      <c r="B2401" s="89" t="s">
        <v>2748</v>
      </c>
      <c r="C2401" s="89" t="s">
        <v>2743</v>
      </c>
      <c r="D2401" s="89" t="s">
        <v>2744</v>
      </c>
      <c r="E2401" s="89" t="s">
        <v>336</v>
      </c>
      <c r="F2401" s="89">
        <v>508</v>
      </c>
      <c r="G2401" s="127">
        <v>0.94964028776978415</v>
      </c>
      <c r="H2401" s="127">
        <v>0</v>
      </c>
      <c r="I2401" s="127"/>
      <c r="J2401" s="191">
        <v>5221</v>
      </c>
      <c r="K2401" s="89"/>
      <c r="L2401" s="89"/>
      <c r="M2401" s="89"/>
    </row>
    <row r="2402" spans="1:13" x14ac:dyDescent="0.25">
      <c r="A2402" s="191">
        <v>5224</v>
      </c>
      <c r="B2402" s="89" t="s">
        <v>2749</v>
      </c>
      <c r="C2402" s="89" t="s">
        <v>2743</v>
      </c>
      <c r="D2402" s="89" t="s">
        <v>2744</v>
      </c>
      <c r="E2402" s="89" t="s">
        <v>336</v>
      </c>
      <c r="F2402" s="89">
        <v>354</v>
      </c>
      <c r="G2402" s="127">
        <v>0.9726027397260274</v>
      </c>
      <c r="H2402" s="127">
        <v>0</v>
      </c>
      <c r="I2402" s="127"/>
      <c r="J2402" s="191">
        <v>5224</v>
      </c>
      <c r="K2402" s="89"/>
      <c r="L2402" s="89"/>
      <c r="M2402" s="89"/>
    </row>
    <row r="2403" spans="1:13" x14ac:dyDescent="0.25">
      <c r="A2403" s="191">
        <v>5225</v>
      </c>
      <c r="B2403" s="89" t="s">
        <v>2750</v>
      </c>
      <c r="C2403" s="89" t="s">
        <v>2743</v>
      </c>
      <c r="D2403" s="89" t="s">
        <v>2744</v>
      </c>
      <c r="E2403" s="89" t="s">
        <v>336</v>
      </c>
      <c r="F2403" s="89">
        <v>165</v>
      </c>
      <c r="G2403" s="127">
        <v>0.94771241830065356</v>
      </c>
      <c r="H2403" s="127">
        <v>0</v>
      </c>
      <c r="I2403" s="127"/>
      <c r="J2403" s="191">
        <v>5225</v>
      </c>
      <c r="K2403" s="89"/>
      <c r="L2403" s="89"/>
      <c r="M2403" s="89"/>
    </row>
    <row r="2404" spans="1:13" x14ac:dyDescent="0.25">
      <c r="A2404" s="191">
        <v>5226</v>
      </c>
      <c r="B2404" s="89" t="s">
        <v>2751</v>
      </c>
      <c r="C2404" s="89" t="s">
        <v>2743</v>
      </c>
      <c r="D2404" s="89" t="s">
        <v>2744</v>
      </c>
      <c r="E2404" s="89" t="s">
        <v>336</v>
      </c>
      <c r="F2404" s="89">
        <v>905</v>
      </c>
      <c r="G2404" s="127">
        <v>0.94281914893617025</v>
      </c>
      <c r="H2404" s="127">
        <v>0</v>
      </c>
      <c r="I2404" s="127"/>
      <c r="J2404" s="191">
        <v>5226</v>
      </c>
      <c r="K2404" s="89"/>
      <c r="L2404" s="89"/>
      <c r="M2404" s="89"/>
    </row>
    <row r="2405" spans="1:13" x14ac:dyDescent="0.25">
      <c r="A2405" s="191">
        <v>5227</v>
      </c>
      <c r="B2405" s="89" t="s">
        <v>2752</v>
      </c>
      <c r="C2405" s="89" t="s">
        <v>2743</v>
      </c>
      <c r="D2405" s="89" t="s">
        <v>2744</v>
      </c>
      <c r="E2405" s="89" t="s">
        <v>336</v>
      </c>
      <c r="F2405" s="89">
        <v>261</v>
      </c>
      <c r="G2405" s="127">
        <v>0.92070484581497802</v>
      </c>
      <c r="H2405" s="127">
        <v>0</v>
      </c>
      <c r="I2405" s="127"/>
      <c r="J2405" s="191">
        <v>5227</v>
      </c>
      <c r="K2405" s="89"/>
      <c r="L2405" s="89"/>
      <c r="M2405" s="89"/>
    </row>
    <row r="2406" spans="1:13" x14ac:dyDescent="0.25">
      <c r="A2406" s="191">
        <v>5228</v>
      </c>
      <c r="B2406" s="89" t="s">
        <v>2753</v>
      </c>
      <c r="C2406" s="89" t="s">
        <v>2743</v>
      </c>
      <c r="D2406" s="89" t="s">
        <v>2744</v>
      </c>
      <c r="E2406" s="89" t="s">
        <v>336</v>
      </c>
      <c r="F2406" s="89">
        <v>253</v>
      </c>
      <c r="G2406" s="127">
        <v>0.96</v>
      </c>
      <c r="H2406" s="127">
        <v>0</v>
      </c>
      <c r="I2406" s="127"/>
      <c r="J2406" s="191">
        <v>5228</v>
      </c>
      <c r="K2406" s="89"/>
      <c r="L2406" s="89"/>
      <c r="M2406" s="89"/>
    </row>
    <row r="2407" spans="1:13" x14ac:dyDescent="0.25">
      <c r="A2407" s="191">
        <v>5229</v>
      </c>
      <c r="B2407" s="89" t="s">
        <v>2754</v>
      </c>
      <c r="C2407" s="89" t="s">
        <v>2743</v>
      </c>
      <c r="D2407" s="89" t="s">
        <v>2744</v>
      </c>
      <c r="E2407" s="89" t="s">
        <v>336</v>
      </c>
      <c r="F2407" s="129">
        <v>1048</v>
      </c>
      <c r="G2407" s="127">
        <v>0.85696969696969694</v>
      </c>
      <c r="H2407" s="127">
        <v>0</v>
      </c>
      <c r="I2407" s="127"/>
      <c r="J2407" s="191">
        <v>5229</v>
      </c>
      <c r="K2407" s="89"/>
      <c r="L2407" s="89"/>
      <c r="M2407" s="89"/>
    </row>
    <row r="2408" spans="1:13" x14ac:dyDescent="0.25">
      <c r="A2408" s="191">
        <v>5230</v>
      </c>
      <c r="B2408" s="89" t="s">
        <v>1675</v>
      </c>
      <c r="C2408" s="89" t="s">
        <v>2743</v>
      </c>
      <c r="D2408" s="89" t="s">
        <v>2744</v>
      </c>
      <c r="E2408" s="89" t="s">
        <v>336</v>
      </c>
      <c r="F2408" s="89">
        <v>18</v>
      </c>
      <c r="G2408" s="127">
        <v>0</v>
      </c>
      <c r="H2408" s="127">
        <v>0</v>
      </c>
      <c r="I2408" s="128">
        <v>0.8567296567682221</v>
      </c>
      <c r="J2408" s="191">
        <v>5230</v>
      </c>
      <c r="K2408" s="89"/>
      <c r="L2408" s="89"/>
      <c r="M2408" s="89"/>
    </row>
    <row r="2409" spans="1:13" x14ac:dyDescent="0.25">
      <c r="A2409" s="191">
        <v>5232</v>
      </c>
      <c r="B2409" s="89" t="s">
        <v>2755</v>
      </c>
      <c r="C2409" s="89" t="s">
        <v>2743</v>
      </c>
      <c r="D2409" s="89" t="s">
        <v>2744</v>
      </c>
      <c r="E2409" s="89" t="s">
        <v>336</v>
      </c>
      <c r="F2409" s="89">
        <v>37</v>
      </c>
      <c r="G2409" s="127">
        <v>0</v>
      </c>
      <c r="H2409" s="127">
        <v>0</v>
      </c>
      <c r="I2409" s="128">
        <v>0.8567296567682221</v>
      </c>
      <c r="J2409" s="191">
        <v>5232</v>
      </c>
      <c r="K2409" s="89"/>
      <c r="L2409" s="89"/>
      <c r="M2409" s="89"/>
    </row>
    <row r="2410" spans="1:13" x14ac:dyDescent="0.25">
      <c r="A2410" s="191">
        <v>5233</v>
      </c>
      <c r="B2410" s="89" t="s">
        <v>2756</v>
      </c>
      <c r="C2410" s="89" t="s">
        <v>2743</v>
      </c>
      <c r="D2410" s="89" t="s">
        <v>2744</v>
      </c>
      <c r="E2410" s="89" t="s">
        <v>336</v>
      </c>
      <c r="F2410" s="89">
        <v>26</v>
      </c>
      <c r="G2410" s="127">
        <v>0.9285714285714286</v>
      </c>
      <c r="H2410" s="127">
        <v>0</v>
      </c>
      <c r="I2410" s="127"/>
      <c r="J2410" s="191">
        <v>5233</v>
      </c>
      <c r="K2410" s="89"/>
      <c r="L2410" s="89"/>
      <c r="M2410" s="89"/>
    </row>
    <row r="2411" spans="1:13" x14ac:dyDescent="0.25">
      <c r="A2411" s="191">
        <v>5248</v>
      </c>
      <c r="B2411" s="89" t="s">
        <v>2757</v>
      </c>
      <c r="C2411" s="89" t="s">
        <v>2743</v>
      </c>
      <c r="D2411" s="89" t="s">
        <v>2744</v>
      </c>
      <c r="E2411" s="89" t="s">
        <v>336</v>
      </c>
      <c r="F2411" s="89">
        <v>25</v>
      </c>
      <c r="G2411" s="127">
        <v>0.96153846153846156</v>
      </c>
      <c r="H2411" s="127">
        <v>0</v>
      </c>
      <c r="I2411" s="127"/>
      <c r="J2411" s="191">
        <v>5248</v>
      </c>
      <c r="K2411" s="89"/>
      <c r="L2411" s="89"/>
      <c r="M2411" s="89"/>
    </row>
    <row r="2412" spans="1:13" x14ac:dyDescent="0.25">
      <c r="A2412" s="191">
        <v>5249</v>
      </c>
      <c r="B2412" s="89" t="s">
        <v>2758</v>
      </c>
      <c r="C2412" s="89" t="s">
        <v>2743</v>
      </c>
      <c r="D2412" s="89" t="s">
        <v>2744</v>
      </c>
      <c r="E2412" s="89" t="s">
        <v>336</v>
      </c>
      <c r="F2412" s="89">
        <v>97</v>
      </c>
      <c r="G2412" s="127">
        <v>0.97560975609756095</v>
      </c>
      <c r="H2412" s="127">
        <v>0</v>
      </c>
      <c r="I2412" s="127"/>
      <c r="J2412" s="191">
        <v>5249</v>
      </c>
      <c r="K2412" s="89"/>
      <c r="L2412" s="89"/>
      <c r="M2412" s="89"/>
    </row>
    <row r="2413" spans="1:13" x14ac:dyDescent="0.25">
      <c r="A2413" s="191">
        <v>5250</v>
      </c>
      <c r="B2413" s="89" t="s">
        <v>2759</v>
      </c>
      <c r="C2413" s="89" t="s">
        <v>2743</v>
      </c>
      <c r="D2413" s="89" t="s">
        <v>2744</v>
      </c>
      <c r="E2413" s="89" t="s">
        <v>336</v>
      </c>
      <c r="F2413" s="89">
        <v>27</v>
      </c>
      <c r="G2413" s="127">
        <v>1</v>
      </c>
      <c r="H2413" s="127">
        <v>0</v>
      </c>
      <c r="I2413" s="127"/>
      <c r="J2413" s="191">
        <v>5250</v>
      </c>
      <c r="K2413" s="89"/>
      <c r="L2413" s="89"/>
      <c r="M2413" s="89"/>
    </row>
    <row r="2414" spans="1:13" x14ac:dyDescent="0.25">
      <c r="A2414" s="191">
        <v>5258</v>
      </c>
      <c r="B2414" s="89" t="s">
        <v>2760</v>
      </c>
      <c r="C2414" s="89" t="s">
        <v>2743</v>
      </c>
      <c r="D2414" s="89" t="s">
        <v>2744</v>
      </c>
      <c r="E2414" s="89" t="s">
        <v>336</v>
      </c>
      <c r="F2414" s="89">
        <v>11</v>
      </c>
      <c r="G2414" s="127">
        <v>0.84615384615384615</v>
      </c>
      <c r="H2414" s="127">
        <v>0</v>
      </c>
      <c r="I2414" s="127"/>
      <c r="J2414" s="191">
        <v>5258</v>
      </c>
      <c r="K2414" s="89"/>
      <c r="L2414" s="89"/>
      <c r="M2414" s="89"/>
    </row>
    <row r="2415" spans="1:13" x14ac:dyDescent="0.25">
      <c r="A2415" s="191">
        <v>5270</v>
      </c>
      <c r="B2415" s="89" t="s">
        <v>2761</v>
      </c>
      <c r="C2415" s="89" t="s">
        <v>2762</v>
      </c>
      <c r="D2415" s="89" t="s">
        <v>2744</v>
      </c>
      <c r="E2415" s="89" t="s">
        <v>336</v>
      </c>
      <c r="F2415" s="89">
        <v>579</v>
      </c>
      <c r="G2415" s="127">
        <v>0.95185185185185184</v>
      </c>
      <c r="H2415" s="127">
        <v>0</v>
      </c>
      <c r="I2415" s="127"/>
      <c r="J2415" s="191">
        <v>5270</v>
      </c>
      <c r="K2415" s="89"/>
      <c r="L2415" s="89"/>
      <c r="M2415" s="89"/>
    </row>
    <row r="2416" spans="1:13" x14ac:dyDescent="0.25">
      <c r="A2416" s="191">
        <v>5272</v>
      </c>
      <c r="B2416" s="89" t="s">
        <v>2763</v>
      </c>
      <c r="C2416" s="89" t="s">
        <v>2762</v>
      </c>
      <c r="D2416" s="89" t="s">
        <v>2744</v>
      </c>
      <c r="E2416" s="89" t="s">
        <v>336</v>
      </c>
      <c r="F2416" s="89">
        <v>197</v>
      </c>
      <c r="G2416" s="127">
        <v>0.90909090909090906</v>
      </c>
      <c r="H2416" s="127">
        <v>0</v>
      </c>
      <c r="I2416" s="127"/>
      <c r="J2416" s="191">
        <v>5272</v>
      </c>
      <c r="K2416" s="89"/>
      <c r="L2416" s="89"/>
      <c r="M2416" s="89"/>
    </row>
    <row r="2417" spans="1:13" x14ac:dyDescent="0.25">
      <c r="A2417" s="191">
        <v>5273</v>
      </c>
      <c r="B2417" s="89" t="s">
        <v>2764</v>
      </c>
      <c r="C2417" s="89" t="s">
        <v>2762</v>
      </c>
      <c r="D2417" s="89" t="s">
        <v>2744</v>
      </c>
      <c r="E2417" s="89" t="s">
        <v>336</v>
      </c>
      <c r="F2417" s="89">
        <v>194</v>
      </c>
      <c r="G2417" s="127">
        <v>0.98757763975155277</v>
      </c>
      <c r="H2417" s="127">
        <v>0</v>
      </c>
      <c r="I2417" s="127"/>
      <c r="J2417" s="191">
        <v>5273</v>
      </c>
      <c r="K2417" s="89"/>
      <c r="L2417" s="89"/>
      <c r="M2417" s="89"/>
    </row>
    <row r="2418" spans="1:13" x14ac:dyDescent="0.25">
      <c r="A2418" s="191">
        <v>5274</v>
      </c>
      <c r="B2418" s="89" t="s">
        <v>2765</v>
      </c>
      <c r="C2418" s="89" t="s">
        <v>2762</v>
      </c>
      <c r="D2418" s="89" t="s">
        <v>2744</v>
      </c>
      <c r="E2418" s="89" t="s">
        <v>336</v>
      </c>
      <c r="F2418" s="89">
        <v>103</v>
      </c>
      <c r="G2418" s="127">
        <v>1</v>
      </c>
      <c r="H2418" s="127">
        <v>0</v>
      </c>
      <c r="I2418" s="127"/>
      <c r="J2418" s="191">
        <v>5274</v>
      </c>
      <c r="K2418" s="89"/>
      <c r="L2418" s="89"/>
      <c r="M2418" s="89"/>
    </row>
    <row r="2419" spans="1:13" x14ac:dyDescent="0.25">
      <c r="A2419" s="191">
        <v>5275</v>
      </c>
      <c r="B2419" s="89" t="s">
        <v>2766</v>
      </c>
      <c r="C2419" s="89" t="s">
        <v>2762</v>
      </c>
      <c r="D2419" s="89" t="s">
        <v>2744</v>
      </c>
      <c r="E2419" s="89" t="s">
        <v>336</v>
      </c>
      <c r="F2419" s="89">
        <v>4</v>
      </c>
      <c r="G2419" s="127">
        <v>1</v>
      </c>
      <c r="H2419" s="127">
        <v>0</v>
      </c>
      <c r="I2419" s="127"/>
      <c r="J2419" s="191">
        <v>5275</v>
      </c>
      <c r="K2419" s="89"/>
      <c r="L2419" s="89"/>
      <c r="M2419" s="89"/>
    </row>
    <row r="2420" spans="1:13" x14ac:dyDescent="0.25">
      <c r="A2420" s="191">
        <v>5276</v>
      </c>
      <c r="B2420" s="89" t="s">
        <v>2767</v>
      </c>
      <c r="C2420" s="89" t="s">
        <v>2762</v>
      </c>
      <c r="D2420" s="89" t="s">
        <v>2744</v>
      </c>
      <c r="E2420" s="89" t="s">
        <v>336</v>
      </c>
      <c r="F2420" s="89">
        <v>15</v>
      </c>
      <c r="G2420" s="127">
        <v>0.875</v>
      </c>
      <c r="H2420" s="127">
        <v>0</v>
      </c>
      <c r="I2420" s="127"/>
      <c r="J2420" s="191">
        <v>5276</v>
      </c>
      <c r="K2420" s="89"/>
      <c r="L2420" s="89"/>
      <c r="M2420" s="89"/>
    </row>
    <row r="2421" spans="1:13" x14ac:dyDescent="0.25">
      <c r="A2421" s="191">
        <v>5282</v>
      </c>
      <c r="B2421" s="89" t="s">
        <v>2768</v>
      </c>
      <c r="C2421" s="89" t="s">
        <v>2769</v>
      </c>
      <c r="D2421" s="89" t="s">
        <v>2744</v>
      </c>
      <c r="E2421" s="89" t="s">
        <v>336</v>
      </c>
      <c r="F2421" s="89">
        <v>815</v>
      </c>
      <c r="G2421" s="127">
        <v>0</v>
      </c>
      <c r="H2421" s="127">
        <v>0.97680412371134018</v>
      </c>
      <c r="I2421" s="127"/>
      <c r="J2421" s="191">
        <v>5282</v>
      </c>
      <c r="K2421" s="89"/>
      <c r="L2421" s="89"/>
      <c r="M2421" s="89"/>
    </row>
    <row r="2422" spans="1:13" x14ac:dyDescent="0.25">
      <c r="A2422" s="191">
        <v>5283</v>
      </c>
      <c r="B2422" s="89" t="s">
        <v>2770</v>
      </c>
      <c r="C2422" s="89" t="s">
        <v>2769</v>
      </c>
      <c r="D2422" s="89" t="s">
        <v>2744</v>
      </c>
      <c r="E2422" s="89" t="s">
        <v>336</v>
      </c>
      <c r="F2422" s="89">
        <v>360</v>
      </c>
      <c r="G2422" s="127">
        <v>0.96242774566473988</v>
      </c>
      <c r="H2422" s="127">
        <v>0</v>
      </c>
      <c r="I2422" s="127"/>
      <c r="J2422" s="191">
        <v>5283</v>
      </c>
      <c r="K2422" s="89"/>
      <c r="L2422" s="89"/>
      <c r="M2422" s="89"/>
    </row>
    <row r="2423" spans="1:13" x14ac:dyDescent="0.25">
      <c r="A2423" s="191">
        <v>5284</v>
      </c>
      <c r="B2423" s="89" t="s">
        <v>2771</v>
      </c>
      <c r="C2423" s="89" t="s">
        <v>2769</v>
      </c>
      <c r="D2423" s="89" t="s">
        <v>2744</v>
      </c>
      <c r="E2423" s="89" t="s">
        <v>336</v>
      </c>
      <c r="F2423" s="89">
        <v>305</v>
      </c>
      <c r="G2423" s="127">
        <v>0.9779411764705882</v>
      </c>
      <c r="H2423" s="127">
        <v>0</v>
      </c>
      <c r="I2423" s="127"/>
      <c r="J2423" s="191">
        <v>5284</v>
      </c>
      <c r="K2423" s="89"/>
      <c r="L2423" s="89"/>
      <c r="M2423" s="89"/>
    </row>
    <row r="2424" spans="1:13" x14ac:dyDescent="0.25">
      <c r="A2424" s="191">
        <v>5286</v>
      </c>
      <c r="B2424" s="89" t="s">
        <v>2772</v>
      </c>
      <c r="C2424" s="89" t="s">
        <v>2769</v>
      </c>
      <c r="D2424" s="89" t="s">
        <v>2744</v>
      </c>
      <c r="E2424" s="89" t="s">
        <v>336</v>
      </c>
      <c r="F2424" s="89">
        <v>400</v>
      </c>
      <c r="G2424" s="127">
        <v>0.92838196286472152</v>
      </c>
      <c r="H2424" s="127">
        <v>0</v>
      </c>
      <c r="I2424" s="127"/>
      <c r="J2424" s="191">
        <v>5286</v>
      </c>
      <c r="K2424" s="89"/>
      <c r="L2424" s="89"/>
      <c r="M2424" s="89"/>
    </row>
    <row r="2425" spans="1:13" x14ac:dyDescent="0.25">
      <c r="A2425" s="191">
        <v>5288</v>
      </c>
      <c r="B2425" s="89" t="s">
        <v>2773</v>
      </c>
      <c r="C2425" s="89" t="s">
        <v>2769</v>
      </c>
      <c r="D2425" s="89" t="s">
        <v>2744</v>
      </c>
      <c r="E2425" s="89" t="s">
        <v>336</v>
      </c>
      <c r="F2425" s="89">
        <v>241</v>
      </c>
      <c r="G2425" s="127">
        <v>0.99004975124378114</v>
      </c>
      <c r="H2425" s="127">
        <v>0</v>
      </c>
      <c r="I2425" s="127"/>
      <c r="J2425" s="191">
        <v>5288</v>
      </c>
      <c r="K2425" s="89"/>
      <c r="L2425" s="89"/>
      <c r="M2425" s="89"/>
    </row>
    <row r="2426" spans="1:13" x14ac:dyDescent="0.25">
      <c r="A2426" s="191">
        <v>5289</v>
      </c>
      <c r="B2426" s="89" t="s">
        <v>2774</v>
      </c>
      <c r="C2426" s="89" t="s">
        <v>2769</v>
      </c>
      <c r="D2426" s="89" t="s">
        <v>2744</v>
      </c>
      <c r="E2426" s="89" t="s">
        <v>336</v>
      </c>
      <c r="F2426" s="89">
        <v>494</v>
      </c>
      <c r="G2426" s="127">
        <v>0.89637305699481862</v>
      </c>
      <c r="H2426" s="127">
        <v>0</v>
      </c>
      <c r="I2426" s="127"/>
      <c r="J2426" s="191">
        <v>5289</v>
      </c>
      <c r="K2426" s="89"/>
      <c r="L2426" s="89"/>
      <c r="M2426" s="89"/>
    </row>
    <row r="2427" spans="1:13" x14ac:dyDescent="0.25">
      <c r="A2427" s="191">
        <v>5290</v>
      </c>
      <c r="B2427" s="89" t="s">
        <v>2775</v>
      </c>
      <c r="C2427" s="89" t="s">
        <v>2769</v>
      </c>
      <c r="D2427" s="89" t="s">
        <v>2744</v>
      </c>
      <c r="E2427" s="89" t="s">
        <v>336</v>
      </c>
      <c r="F2427" s="89">
        <v>145</v>
      </c>
      <c r="G2427" s="127">
        <v>0.95798319327731096</v>
      </c>
      <c r="H2427" s="127">
        <v>0</v>
      </c>
      <c r="I2427" s="127"/>
      <c r="J2427" s="191">
        <v>5290</v>
      </c>
      <c r="K2427" s="89"/>
      <c r="L2427" s="89"/>
      <c r="M2427" s="89"/>
    </row>
    <row r="2428" spans="1:13" x14ac:dyDescent="0.25">
      <c r="A2428" s="191">
        <v>5292</v>
      </c>
      <c r="B2428" s="89" t="s">
        <v>2776</v>
      </c>
      <c r="C2428" s="89" t="s">
        <v>2769</v>
      </c>
      <c r="D2428" s="89" t="s">
        <v>2744</v>
      </c>
      <c r="E2428" s="89" t="s">
        <v>336</v>
      </c>
      <c r="F2428" s="89">
        <v>308</v>
      </c>
      <c r="G2428" s="127">
        <v>0.99272727272727268</v>
      </c>
      <c r="H2428" s="127">
        <v>0</v>
      </c>
      <c r="I2428" s="127"/>
      <c r="J2428" s="191">
        <v>5292</v>
      </c>
      <c r="K2428" s="89"/>
      <c r="L2428" s="89"/>
      <c r="M2428" s="89"/>
    </row>
    <row r="2429" spans="1:13" x14ac:dyDescent="0.25">
      <c r="A2429" s="191">
        <v>5294</v>
      </c>
      <c r="B2429" s="89" t="s">
        <v>2777</v>
      </c>
      <c r="C2429" s="89" t="s">
        <v>2769</v>
      </c>
      <c r="D2429" s="89" t="s">
        <v>2744</v>
      </c>
      <c r="E2429" s="89" t="s">
        <v>336</v>
      </c>
      <c r="F2429" s="89">
        <v>32</v>
      </c>
      <c r="G2429" s="127">
        <v>0.91891891891891897</v>
      </c>
      <c r="H2429" s="127">
        <v>0</v>
      </c>
      <c r="I2429" s="127"/>
      <c r="J2429" s="191">
        <v>5294</v>
      </c>
      <c r="K2429" s="89"/>
      <c r="L2429" s="89"/>
      <c r="M2429" s="89"/>
    </row>
    <row r="2430" spans="1:13" x14ac:dyDescent="0.25">
      <c r="A2430" s="191">
        <v>5307</v>
      </c>
      <c r="B2430" s="89" t="s">
        <v>518</v>
      </c>
      <c r="C2430" s="89" t="s">
        <v>2769</v>
      </c>
      <c r="D2430" s="89" t="s">
        <v>2744</v>
      </c>
      <c r="E2430" s="89" t="s">
        <v>336</v>
      </c>
      <c r="F2430" s="89">
        <v>22</v>
      </c>
      <c r="G2430" s="127">
        <v>1</v>
      </c>
      <c r="H2430" s="127">
        <v>0</v>
      </c>
      <c r="I2430" s="127"/>
      <c r="J2430" s="191">
        <v>5307</v>
      </c>
      <c r="K2430" s="89"/>
      <c r="L2430" s="89"/>
      <c r="M2430" s="89"/>
    </row>
    <row r="2431" spans="1:13" x14ac:dyDescent="0.25">
      <c r="A2431" s="191">
        <v>5309</v>
      </c>
      <c r="B2431" s="89" t="s">
        <v>2778</v>
      </c>
      <c r="C2431" s="89" t="s">
        <v>2769</v>
      </c>
      <c r="D2431" s="89" t="s">
        <v>2744</v>
      </c>
      <c r="E2431" s="89" t="s">
        <v>336</v>
      </c>
      <c r="F2431" s="89">
        <v>26</v>
      </c>
      <c r="G2431" s="127">
        <v>0.93103448275862066</v>
      </c>
      <c r="H2431" s="127">
        <v>0</v>
      </c>
      <c r="I2431" s="127"/>
      <c r="J2431" s="191">
        <v>5309</v>
      </c>
      <c r="K2431" s="89"/>
      <c r="L2431" s="89"/>
      <c r="M2431" s="89"/>
    </row>
    <row r="2432" spans="1:13" x14ac:dyDescent="0.25">
      <c r="A2432" s="191">
        <v>5310</v>
      </c>
      <c r="B2432" s="89" t="s">
        <v>2779</v>
      </c>
      <c r="C2432" s="89" t="s">
        <v>2769</v>
      </c>
      <c r="D2432" s="89" t="s">
        <v>2744</v>
      </c>
      <c r="E2432" s="89" t="s">
        <v>336</v>
      </c>
      <c r="F2432" s="89">
        <v>18</v>
      </c>
      <c r="G2432" s="127">
        <v>1</v>
      </c>
      <c r="H2432" s="127">
        <v>0</v>
      </c>
      <c r="I2432" s="127"/>
      <c r="J2432" s="191">
        <v>5310</v>
      </c>
      <c r="K2432" s="89"/>
      <c r="L2432" s="89"/>
      <c r="M2432" s="89"/>
    </row>
    <row r="2433" spans="1:13" x14ac:dyDescent="0.25">
      <c r="A2433" s="191">
        <v>5314</v>
      </c>
      <c r="B2433" s="89" t="s">
        <v>2780</v>
      </c>
      <c r="C2433" s="89" t="s">
        <v>2769</v>
      </c>
      <c r="D2433" s="89" t="s">
        <v>2744</v>
      </c>
      <c r="E2433" s="89" t="s">
        <v>336</v>
      </c>
      <c r="F2433" s="89">
        <v>30</v>
      </c>
      <c r="G2433" s="127">
        <v>1</v>
      </c>
      <c r="H2433" s="127">
        <v>0</v>
      </c>
      <c r="I2433" s="127"/>
      <c r="J2433" s="191">
        <v>5314</v>
      </c>
      <c r="K2433" s="89"/>
      <c r="L2433" s="89"/>
      <c r="M2433" s="89"/>
    </row>
    <row r="2434" spans="1:13" x14ac:dyDescent="0.25">
      <c r="A2434" s="191">
        <v>5323</v>
      </c>
      <c r="B2434" s="89" t="s">
        <v>2781</v>
      </c>
      <c r="C2434" s="89" t="s">
        <v>2782</v>
      </c>
      <c r="D2434" s="89" t="s">
        <v>2744</v>
      </c>
      <c r="E2434" s="89" t="s">
        <v>336</v>
      </c>
      <c r="F2434" s="89">
        <v>553</v>
      </c>
      <c r="G2434" s="127">
        <v>0</v>
      </c>
      <c r="H2434" s="127">
        <v>0.95740740740740737</v>
      </c>
      <c r="I2434" s="127"/>
      <c r="J2434" s="191">
        <v>5323</v>
      </c>
      <c r="K2434" s="89"/>
      <c r="L2434" s="89"/>
      <c r="M2434" s="89"/>
    </row>
    <row r="2435" spans="1:13" x14ac:dyDescent="0.25">
      <c r="A2435" s="191">
        <v>5324</v>
      </c>
      <c r="B2435" s="89" t="s">
        <v>2783</v>
      </c>
      <c r="C2435" s="89" t="s">
        <v>2782</v>
      </c>
      <c r="D2435" s="89" t="s">
        <v>2744</v>
      </c>
      <c r="E2435" s="89" t="s">
        <v>336</v>
      </c>
      <c r="F2435" s="89">
        <v>421</v>
      </c>
      <c r="G2435" s="127">
        <v>0.89048991354466855</v>
      </c>
      <c r="H2435" s="127">
        <v>0</v>
      </c>
      <c r="I2435" s="127"/>
      <c r="J2435" s="191">
        <v>5324</v>
      </c>
      <c r="K2435" s="89"/>
      <c r="L2435" s="89"/>
      <c r="M2435" s="89"/>
    </row>
    <row r="2436" spans="1:13" x14ac:dyDescent="0.25">
      <c r="A2436" s="191">
        <v>5326</v>
      </c>
      <c r="B2436" s="89" t="s">
        <v>2784</v>
      </c>
      <c r="C2436" s="89" t="s">
        <v>2782</v>
      </c>
      <c r="D2436" s="89" t="s">
        <v>2744</v>
      </c>
      <c r="E2436" s="89" t="s">
        <v>336</v>
      </c>
      <c r="F2436" s="89">
        <v>111</v>
      </c>
      <c r="G2436" s="127">
        <v>0.98648648648648651</v>
      </c>
      <c r="H2436" s="127">
        <v>0</v>
      </c>
      <c r="I2436" s="127"/>
      <c r="J2436" s="191">
        <v>5326</v>
      </c>
      <c r="K2436" s="89"/>
      <c r="L2436" s="89"/>
      <c r="M2436" s="89"/>
    </row>
    <row r="2437" spans="1:13" x14ac:dyDescent="0.25">
      <c r="A2437" s="191">
        <v>5327</v>
      </c>
      <c r="B2437" s="89" t="s">
        <v>2785</v>
      </c>
      <c r="C2437" s="89" t="s">
        <v>2782</v>
      </c>
      <c r="D2437" s="89" t="s">
        <v>2744</v>
      </c>
      <c r="E2437" s="89" t="s">
        <v>336</v>
      </c>
      <c r="F2437" s="89">
        <v>107</v>
      </c>
      <c r="G2437" s="127">
        <v>0.95833333333333337</v>
      </c>
      <c r="H2437" s="127">
        <v>0</v>
      </c>
      <c r="I2437" s="127"/>
      <c r="J2437" s="191">
        <v>5327</v>
      </c>
      <c r="K2437" s="89"/>
      <c r="L2437" s="89"/>
      <c r="M2437" s="89"/>
    </row>
    <row r="2438" spans="1:13" x14ac:dyDescent="0.25">
      <c r="A2438" s="191">
        <v>5328</v>
      </c>
      <c r="B2438" s="89" t="s">
        <v>2786</v>
      </c>
      <c r="C2438" s="89" t="s">
        <v>2782</v>
      </c>
      <c r="D2438" s="89" t="s">
        <v>2744</v>
      </c>
      <c r="E2438" s="89" t="s">
        <v>336</v>
      </c>
      <c r="F2438" s="89">
        <v>3</v>
      </c>
      <c r="G2438" s="127">
        <v>1</v>
      </c>
      <c r="H2438" s="127">
        <v>0</v>
      </c>
      <c r="I2438" s="127"/>
      <c r="J2438" s="191">
        <v>5328</v>
      </c>
      <c r="K2438" s="89"/>
      <c r="L2438" s="89"/>
      <c r="M2438" s="89"/>
    </row>
    <row r="2439" spans="1:13" x14ac:dyDescent="0.25">
      <c r="A2439" s="191">
        <v>5329</v>
      </c>
      <c r="B2439" s="89" t="s">
        <v>2787</v>
      </c>
      <c r="C2439" s="89" t="s">
        <v>2782</v>
      </c>
      <c r="D2439" s="89" t="s">
        <v>2744</v>
      </c>
      <c r="E2439" s="89" t="s">
        <v>336</v>
      </c>
      <c r="F2439" s="89">
        <v>43</v>
      </c>
      <c r="G2439" s="127">
        <v>0.97297297297297303</v>
      </c>
      <c r="H2439" s="127">
        <v>0</v>
      </c>
      <c r="I2439" s="127"/>
      <c r="J2439" s="191">
        <v>5329</v>
      </c>
      <c r="K2439" s="89"/>
      <c r="L2439" s="89"/>
      <c r="M2439" s="89"/>
    </row>
    <row r="2440" spans="1:13" x14ac:dyDescent="0.25">
      <c r="A2440" s="191">
        <v>5331</v>
      </c>
      <c r="B2440" s="89" t="s">
        <v>2788</v>
      </c>
      <c r="C2440" s="89" t="s">
        <v>2782</v>
      </c>
      <c r="D2440" s="89" t="s">
        <v>2744</v>
      </c>
      <c r="E2440" s="89" t="s">
        <v>336</v>
      </c>
      <c r="F2440" s="89">
        <v>18</v>
      </c>
      <c r="G2440" s="127">
        <v>1</v>
      </c>
      <c r="H2440" s="127">
        <v>0</v>
      </c>
      <c r="I2440" s="127"/>
      <c r="J2440" s="191">
        <v>5331</v>
      </c>
      <c r="K2440" s="89"/>
      <c r="L2440" s="89"/>
      <c r="M2440" s="89"/>
    </row>
    <row r="2441" spans="1:13" x14ac:dyDescent="0.25">
      <c r="A2441" s="191">
        <v>5332</v>
      </c>
      <c r="B2441" s="89" t="s">
        <v>2789</v>
      </c>
      <c r="C2441" s="89" t="s">
        <v>2782</v>
      </c>
      <c r="D2441" s="89" t="s">
        <v>2744</v>
      </c>
      <c r="E2441" s="89" t="s">
        <v>336</v>
      </c>
      <c r="F2441" s="89">
        <v>2</v>
      </c>
      <c r="G2441" s="127">
        <v>1</v>
      </c>
      <c r="H2441" s="127">
        <v>0</v>
      </c>
      <c r="I2441" s="127"/>
      <c r="J2441" s="191">
        <v>5332</v>
      </c>
      <c r="K2441" s="89"/>
      <c r="L2441" s="89"/>
      <c r="M2441" s="89"/>
    </row>
    <row r="2442" spans="1:13" x14ac:dyDescent="0.25">
      <c r="A2442" s="191">
        <v>5333</v>
      </c>
      <c r="B2442" s="89" t="s">
        <v>2790</v>
      </c>
      <c r="C2442" s="89" t="s">
        <v>2782</v>
      </c>
      <c r="D2442" s="89" t="s">
        <v>2744</v>
      </c>
      <c r="E2442" s="89" t="s">
        <v>336</v>
      </c>
      <c r="F2442" s="89">
        <v>154</v>
      </c>
      <c r="G2442" s="127">
        <v>0.99264705882352944</v>
      </c>
      <c r="H2442" s="127">
        <v>0</v>
      </c>
      <c r="I2442" s="127"/>
      <c r="J2442" s="191">
        <v>5333</v>
      </c>
      <c r="K2442" s="89"/>
      <c r="L2442" s="89"/>
      <c r="M2442" s="89"/>
    </row>
    <row r="2443" spans="1:13" x14ac:dyDescent="0.25">
      <c r="A2443" s="191">
        <v>5336</v>
      </c>
      <c r="B2443" s="89" t="s">
        <v>2791</v>
      </c>
      <c r="C2443" s="89" t="s">
        <v>2782</v>
      </c>
      <c r="D2443" s="89" t="s">
        <v>2744</v>
      </c>
      <c r="E2443" s="89" t="s">
        <v>336</v>
      </c>
      <c r="F2443" s="89">
        <v>11</v>
      </c>
      <c r="G2443" s="127">
        <v>1</v>
      </c>
      <c r="H2443" s="127">
        <v>0</v>
      </c>
      <c r="I2443" s="127"/>
      <c r="J2443" s="191">
        <v>5336</v>
      </c>
      <c r="K2443" s="89"/>
      <c r="L2443" s="89"/>
      <c r="M2443" s="89"/>
    </row>
    <row r="2444" spans="1:13" x14ac:dyDescent="0.25">
      <c r="A2444" s="191">
        <v>5337</v>
      </c>
      <c r="B2444" s="89" t="s">
        <v>2792</v>
      </c>
      <c r="C2444" s="89" t="s">
        <v>2782</v>
      </c>
      <c r="D2444" s="89" t="s">
        <v>2744</v>
      </c>
      <c r="E2444" s="89" t="s">
        <v>336</v>
      </c>
      <c r="F2444" s="89">
        <v>3</v>
      </c>
      <c r="G2444" s="127">
        <v>1</v>
      </c>
      <c r="H2444" s="127">
        <v>0</v>
      </c>
      <c r="I2444" s="127"/>
      <c r="J2444" s="191">
        <v>5337</v>
      </c>
      <c r="K2444" s="89"/>
      <c r="L2444" s="89"/>
      <c r="M2444" s="89"/>
    </row>
    <row r="2445" spans="1:13" x14ac:dyDescent="0.25">
      <c r="A2445" s="191">
        <v>5338</v>
      </c>
      <c r="B2445" s="89" t="s">
        <v>2793</v>
      </c>
      <c r="C2445" s="89" t="s">
        <v>2782</v>
      </c>
      <c r="D2445" s="89" t="s">
        <v>2744</v>
      </c>
      <c r="E2445" s="89" t="s">
        <v>336</v>
      </c>
      <c r="F2445" s="89">
        <v>13</v>
      </c>
      <c r="G2445" s="127">
        <v>0</v>
      </c>
      <c r="H2445" s="127">
        <v>0</v>
      </c>
      <c r="I2445" s="128">
        <v>0.94459243473628129</v>
      </c>
      <c r="J2445" s="191">
        <v>5338</v>
      </c>
      <c r="K2445" s="89"/>
      <c r="L2445" s="89"/>
      <c r="M2445" s="89"/>
    </row>
    <row r="2446" spans="1:13" x14ac:dyDescent="0.25">
      <c r="A2446" s="191">
        <v>5339</v>
      </c>
      <c r="B2446" s="89" t="s">
        <v>2794</v>
      </c>
      <c r="C2446" s="89" t="s">
        <v>2782</v>
      </c>
      <c r="D2446" s="89" t="s">
        <v>2744</v>
      </c>
      <c r="E2446" s="89" t="s">
        <v>336</v>
      </c>
      <c r="F2446" s="89">
        <v>56</v>
      </c>
      <c r="G2446" s="127">
        <v>1</v>
      </c>
      <c r="H2446" s="127">
        <v>0</v>
      </c>
      <c r="I2446" s="127"/>
      <c r="J2446" s="191">
        <v>5339</v>
      </c>
      <c r="K2446" s="89"/>
      <c r="L2446" s="89"/>
      <c r="M2446" s="89"/>
    </row>
    <row r="2447" spans="1:13" x14ac:dyDescent="0.25">
      <c r="A2447" s="191">
        <v>5340</v>
      </c>
      <c r="B2447" s="89" t="s">
        <v>2795</v>
      </c>
      <c r="C2447" s="89" t="s">
        <v>2782</v>
      </c>
      <c r="D2447" s="89" t="s">
        <v>2744</v>
      </c>
      <c r="E2447" s="89" t="s">
        <v>336</v>
      </c>
      <c r="F2447" s="89">
        <v>3</v>
      </c>
      <c r="G2447" s="127">
        <v>1</v>
      </c>
      <c r="H2447" s="127">
        <v>0</v>
      </c>
      <c r="I2447" s="127"/>
      <c r="J2447" s="191">
        <v>5340</v>
      </c>
      <c r="K2447" s="89"/>
      <c r="L2447" s="89"/>
      <c r="M2447" s="89"/>
    </row>
    <row r="2448" spans="1:13" x14ac:dyDescent="0.25">
      <c r="A2448" s="191">
        <v>5341</v>
      </c>
      <c r="B2448" s="89" t="s">
        <v>2796</v>
      </c>
      <c r="C2448" s="89" t="s">
        <v>2782</v>
      </c>
      <c r="D2448" s="89" t="s">
        <v>2744</v>
      </c>
      <c r="E2448" s="89" t="s">
        <v>336</v>
      </c>
      <c r="F2448" s="89">
        <v>90</v>
      </c>
      <c r="G2448" s="127">
        <v>0.98550724637681164</v>
      </c>
      <c r="H2448" s="127">
        <v>0</v>
      </c>
      <c r="I2448" s="127"/>
      <c r="J2448" s="191">
        <v>5341</v>
      </c>
      <c r="K2448" s="89"/>
      <c r="L2448" s="89"/>
      <c r="M2448" s="89"/>
    </row>
    <row r="2449" spans="1:13" x14ac:dyDescent="0.25">
      <c r="A2449" s="191">
        <v>5343</v>
      </c>
      <c r="B2449" s="89" t="s">
        <v>2797</v>
      </c>
      <c r="C2449" s="89" t="s">
        <v>2798</v>
      </c>
      <c r="D2449" s="89" t="s">
        <v>2744</v>
      </c>
      <c r="E2449" s="89" t="s">
        <v>630</v>
      </c>
      <c r="F2449" s="89">
        <v>371</v>
      </c>
      <c r="G2449" s="127">
        <v>0</v>
      </c>
      <c r="H2449" s="127">
        <v>0.97643979057591623</v>
      </c>
      <c r="I2449" s="127"/>
      <c r="J2449" s="191">
        <v>5343</v>
      </c>
      <c r="K2449" s="89"/>
      <c r="L2449" s="89"/>
      <c r="M2449" s="89"/>
    </row>
    <row r="2450" spans="1:13" x14ac:dyDescent="0.25">
      <c r="A2450" s="191">
        <v>5344</v>
      </c>
      <c r="B2450" s="89" t="s">
        <v>2799</v>
      </c>
      <c r="C2450" s="89" t="s">
        <v>2798</v>
      </c>
      <c r="D2450" s="89" t="s">
        <v>2744</v>
      </c>
      <c r="E2450" s="89" t="s">
        <v>336</v>
      </c>
      <c r="F2450" s="129">
        <v>1124</v>
      </c>
      <c r="G2450" s="127">
        <v>0.81100478468899517</v>
      </c>
      <c r="H2450" s="127">
        <v>0</v>
      </c>
      <c r="I2450" s="127"/>
      <c r="J2450" s="191">
        <v>5344</v>
      </c>
      <c r="K2450" s="89"/>
      <c r="L2450" s="89"/>
      <c r="M2450" s="89"/>
    </row>
    <row r="2451" spans="1:13" x14ac:dyDescent="0.25">
      <c r="A2451" s="191">
        <v>5345</v>
      </c>
      <c r="B2451" s="89" t="s">
        <v>553</v>
      </c>
      <c r="C2451" s="89" t="s">
        <v>2798</v>
      </c>
      <c r="D2451" s="89" t="s">
        <v>2744</v>
      </c>
      <c r="E2451" s="89" t="s">
        <v>336</v>
      </c>
      <c r="F2451" s="89">
        <v>218</v>
      </c>
      <c r="G2451" s="127">
        <v>0.96855345911949686</v>
      </c>
      <c r="H2451" s="127">
        <v>0</v>
      </c>
      <c r="I2451" s="127"/>
      <c r="J2451" s="191">
        <v>5345</v>
      </c>
      <c r="K2451" s="89"/>
      <c r="L2451" s="89"/>
      <c r="M2451" s="89"/>
    </row>
    <row r="2452" spans="1:13" x14ac:dyDescent="0.25">
      <c r="A2452" s="191">
        <v>5346</v>
      </c>
      <c r="B2452" s="89" t="s">
        <v>2800</v>
      </c>
      <c r="C2452" s="89" t="s">
        <v>2798</v>
      </c>
      <c r="D2452" s="89" t="s">
        <v>2744</v>
      </c>
      <c r="E2452" s="89" t="s">
        <v>336</v>
      </c>
      <c r="F2452" s="89">
        <v>131</v>
      </c>
      <c r="G2452" s="127">
        <v>0.98076923076923073</v>
      </c>
      <c r="H2452" s="127">
        <v>0</v>
      </c>
      <c r="I2452" s="127"/>
      <c r="J2452" s="191">
        <v>5346</v>
      </c>
      <c r="K2452" s="89"/>
      <c r="L2452" s="89"/>
      <c r="M2452" s="89"/>
    </row>
    <row r="2453" spans="1:13" x14ac:dyDescent="0.25">
      <c r="A2453" s="191">
        <v>5347</v>
      </c>
      <c r="B2453" s="89" t="s">
        <v>2801</v>
      </c>
      <c r="C2453" s="89" t="s">
        <v>2798</v>
      </c>
      <c r="D2453" s="89" t="s">
        <v>2744</v>
      </c>
      <c r="E2453" s="89" t="s">
        <v>336</v>
      </c>
      <c r="F2453" s="89">
        <v>491</v>
      </c>
      <c r="G2453" s="127">
        <v>0.90126582278481016</v>
      </c>
      <c r="H2453" s="127">
        <v>0</v>
      </c>
      <c r="I2453" s="127"/>
      <c r="J2453" s="191">
        <v>5347</v>
      </c>
      <c r="K2453" s="89"/>
      <c r="L2453" s="89"/>
      <c r="M2453" s="89"/>
    </row>
    <row r="2454" spans="1:13" x14ac:dyDescent="0.25">
      <c r="A2454" s="191">
        <v>5348</v>
      </c>
      <c r="B2454" s="89" t="s">
        <v>2802</v>
      </c>
      <c r="C2454" s="89" t="s">
        <v>2798</v>
      </c>
      <c r="D2454" s="89" t="s">
        <v>2744</v>
      </c>
      <c r="E2454" s="89" t="s">
        <v>336</v>
      </c>
      <c r="F2454" s="89">
        <v>131</v>
      </c>
      <c r="G2454" s="127">
        <v>0.84466019417475724</v>
      </c>
      <c r="H2454" s="127">
        <v>0</v>
      </c>
      <c r="I2454" s="127"/>
      <c r="J2454" s="191">
        <v>5348</v>
      </c>
      <c r="K2454" s="89"/>
      <c r="L2454" s="89"/>
      <c r="M2454" s="89"/>
    </row>
    <row r="2455" spans="1:13" x14ac:dyDescent="0.25">
      <c r="A2455" s="191">
        <v>5350</v>
      </c>
      <c r="B2455" s="89" t="s">
        <v>2803</v>
      </c>
      <c r="C2455" s="89" t="s">
        <v>2798</v>
      </c>
      <c r="D2455" s="89" t="s">
        <v>2744</v>
      </c>
      <c r="E2455" s="89" t="s">
        <v>336</v>
      </c>
      <c r="F2455" s="89">
        <v>33</v>
      </c>
      <c r="G2455" s="127">
        <v>0</v>
      </c>
      <c r="H2455" s="127">
        <v>0</v>
      </c>
      <c r="I2455" s="128">
        <v>0.8963557338682715</v>
      </c>
      <c r="J2455" s="191">
        <v>5350</v>
      </c>
      <c r="K2455" s="89"/>
      <c r="L2455" s="89"/>
      <c r="M2455" s="89"/>
    </row>
    <row r="2456" spans="1:13" x14ac:dyDescent="0.25">
      <c r="A2456" s="191">
        <v>5351</v>
      </c>
      <c r="B2456" s="89" t="s">
        <v>1135</v>
      </c>
      <c r="C2456" s="89" t="s">
        <v>2798</v>
      </c>
      <c r="D2456" s="89" t="s">
        <v>2744</v>
      </c>
      <c r="E2456" s="89" t="s">
        <v>336</v>
      </c>
      <c r="F2456" s="89">
        <v>16</v>
      </c>
      <c r="G2456" s="127">
        <v>0</v>
      </c>
      <c r="H2456" s="127">
        <v>0</v>
      </c>
      <c r="I2456" s="128">
        <v>0.8963557338682715</v>
      </c>
      <c r="J2456" s="191">
        <v>5351</v>
      </c>
      <c r="K2456" s="89"/>
      <c r="L2456" s="89"/>
      <c r="M2456" s="89"/>
    </row>
    <row r="2457" spans="1:13" x14ac:dyDescent="0.25">
      <c r="A2457" s="191">
        <v>5353</v>
      </c>
      <c r="B2457" s="89" t="s">
        <v>2804</v>
      </c>
      <c r="C2457" s="89" t="s">
        <v>2798</v>
      </c>
      <c r="D2457" s="89" t="s">
        <v>2744</v>
      </c>
      <c r="E2457" s="89" t="s">
        <v>336</v>
      </c>
      <c r="F2457" s="89">
        <v>135</v>
      </c>
      <c r="G2457" s="127">
        <v>0.96261682242990654</v>
      </c>
      <c r="H2457" s="127">
        <v>0</v>
      </c>
      <c r="I2457" s="127"/>
      <c r="J2457" s="191">
        <v>5353</v>
      </c>
      <c r="K2457" s="89"/>
      <c r="L2457" s="89"/>
      <c r="M2457" s="89"/>
    </row>
    <row r="2458" spans="1:13" x14ac:dyDescent="0.25">
      <c r="A2458" s="191">
        <v>5357</v>
      </c>
      <c r="B2458" s="89" t="s">
        <v>2805</v>
      </c>
      <c r="C2458" s="89" t="s">
        <v>2798</v>
      </c>
      <c r="D2458" s="89" t="s">
        <v>2744</v>
      </c>
      <c r="E2458" s="89" t="s">
        <v>336</v>
      </c>
      <c r="F2458" s="89">
        <v>3</v>
      </c>
      <c r="G2458" s="127">
        <v>1</v>
      </c>
      <c r="H2458" s="127">
        <v>0</v>
      </c>
      <c r="I2458" s="127"/>
      <c r="J2458" s="191">
        <v>5357</v>
      </c>
      <c r="K2458" s="89"/>
      <c r="L2458" s="89"/>
      <c r="M2458" s="89"/>
    </row>
    <row r="2459" spans="1:13" x14ac:dyDescent="0.25">
      <c r="A2459" s="191">
        <v>5358</v>
      </c>
      <c r="B2459" s="89" t="s">
        <v>2806</v>
      </c>
      <c r="C2459" s="89" t="s">
        <v>2798</v>
      </c>
      <c r="D2459" s="89" t="s">
        <v>2744</v>
      </c>
      <c r="E2459" s="89" t="s">
        <v>336</v>
      </c>
      <c r="F2459" s="89">
        <v>2</v>
      </c>
      <c r="G2459" s="127">
        <v>1</v>
      </c>
      <c r="H2459" s="127">
        <v>0</v>
      </c>
      <c r="I2459" s="127"/>
      <c r="J2459" s="191">
        <v>5358</v>
      </c>
      <c r="K2459" s="89"/>
      <c r="L2459" s="89"/>
      <c r="M2459" s="89"/>
    </row>
    <row r="2460" spans="1:13" x14ac:dyDescent="0.25">
      <c r="A2460" s="191">
        <v>5360</v>
      </c>
      <c r="B2460" s="89" t="s">
        <v>2807</v>
      </c>
      <c r="C2460" s="89" t="s">
        <v>2798</v>
      </c>
      <c r="D2460" s="89" t="s">
        <v>2744</v>
      </c>
      <c r="E2460" s="89" t="s">
        <v>336</v>
      </c>
      <c r="F2460" s="89">
        <v>15</v>
      </c>
      <c r="G2460" s="127">
        <v>0.9285714285714286</v>
      </c>
      <c r="H2460" s="127">
        <v>0</v>
      </c>
      <c r="I2460" s="127"/>
      <c r="J2460" s="191">
        <v>5360</v>
      </c>
      <c r="K2460" s="89"/>
      <c r="L2460" s="89"/>
      <c r="M2460" s="89"/>
    </row>
    <row r="2461" spans="1:13" x14ac:dyDescent="0.25">
      <c r="A2461" s="191">
        <v>5362</v>
      </c>
      <c r="B2461" s="89" t="s">
        <v>2808</v>
      </c>
      <c r="C2461" s="89" t="s">
        <v>2798</v>
      </c>
      <c r="D2461" s="89" t="s">
        <v>2744</v>
      </c>
      <c r="E2461" s="89" t="s">
        <v>336</v>
      </c>
      <c r="F2461" s="89">
        <v>2</v>
      </c>
      <c r="G2461" s="127">
        <v>1</v>
      </c>
      <c r="H2461" s="127">
        <v>0</v>
      </c>
      <c r="I2461" s="127"/>
      <c r="J2461" s="191">
        <v>5362</v>
      </c>
      <c r="K2461" s="89"/>
      <c r="L2461" s="89"/>
      <c r="M2461" s="89"/>
    </row>
    <row r="2462" spans="1:13" x14ac:dyDescent="0.25">
      <c r="A2462" s="191">
        <v>5363</v>
      </c>
      <c r="B2462" s="89" t="s">
        <v>2809</v>
      </c>
      <c r="C2462" s="89" t="s">
        <v>2798</v>
      </c>
      <c r="D2462" s="89" t="s">
        <v>2744</v>
      </c>
      <c r="E2462" s="89" t="s">
        <v>336</v>
      </c>
      <c r="F2462" s="89">
        <v>63</v>
      </c>
      <c r="G2462" s="127">
        <v>0.90566037735849059</v>
      </c>
      <c r="H2462" s="127">
        <v>0</v>
      </c>
      <c r="I2462" s="127"/>
      <c r="J2462" s="191">
        <v>5363</v>
      </c>
      <c r="K2462" s="89"/>
      <c r="L2462" s="89"/>
      <c r="M2462" s="89"/>
    </row>
    <row r="2463" spans="1:13" x14ac:dyDescent="0.25">
      <c r="A2463" s="191">
        <v>5364</v>
      </c>
      <c r="B2463" s="89" t="s">
        <v>2810</v>
      </c>
      <c r="C2463" s="89" t="s">
        <v>2798</v>
      </c>
      <c r="D2463" s="89" t="s">
        <v>2744</v>
      </c>
      <c r="E2463" s="89" t="s">
        <v>336</v>
      </c>
      <c r="F2463" s="89">
        <v>4</v>
      </c>
      <c r="G2463" s="127">
        <v>1</v>
      </c>
      <c r="H2463" s="127">
        <v>0</v>
      </c>
      <c r="I2463" s="127"/>
      <c r="J2463" s="191">
        <v>5364</v>
      </c>
      <c r="K2463" s="89"/>
      <c r="L2463" s="89"/>
      <c r="M2463" s="89"/>
    </row>
    <row r="2464" spans="1:13" x14ac:dyDescent="0.25">
      <c r="A2464" s="191">
        <v>5365</v>
      </c>
      <c r="B2464" s="89" t="s">
        <v>2811</v>
      </c>
      <c r="C2464" s="89" t="s">
        <v>2798</v>
      </c>
      <c r="D2464" s="89" t="s">
        <v>2744</v>
      </c>
      <c r="E2464" s="89" t="s">
        <v>336</v>
      </c>
      <c r="F2464" s="89">
        <v>5</v>
      </c>
      <c r="G2464" s="127">
        <v>0.8</v>
      </c>
      <c r="H2464" s="127">
        <v>0</v>
      </c>
      <c r="I2464" s="127"/>
      <c r="J2464" s="191">
        <v>5365</v>
      </c>
      <c r="K2464" s="89"/>
      <c r="L2464" s="89"/>
      <c r="M2464" s="89"/>
    </row>
    <row r="2465" spans="1:13" x14ac:dyDescent="0.25">
      <c r="A2465" s="191">
        <v>5368</v>
      </c>
      <c r="B2465" s="89" t="s">
        <v>2812</v>
      </c>
      <c r="C2465" s="89" t="s">
        <v>2798</v>
      </c>
      <c r="D2465" s="89" t="s">
        <v>2744</v>
      </c>
      <c r="E2465" s="89" t="s">
        <v>336</v>
      </c>
      <c r="F2465" s="89">
        <v>5</v>
      </c>
      <c r="G2465" s="127">
        <v>1</v>
      </c>
      <c r="H2465" s="127">
        <v>0</v>
      </c>
      <c r="I2465" s="127"/>
      <c r="J2465" s="191">
        <v>5368</v>
      </c>
      <c r="K2465" s="89"/>
      <c r="L2465" s="89"/>
      <c r="M2465" s="89"/>
    </row>
    <row r="2466" spans="1:13" x14ac:dyDescent="0.25">
      <c r="A2466" s="191">
        <v>5371</v>
      </c>
      <c r="B2466" s="89" t="s">
        <v>2813</v>
      </c>
      <c r="C2466" s="89" t="s">
        <v>2798</v>
      </c>
      <c r="D2466" s="89" t="s">
        <v>2744</v>
      </c>
      <c r="E2466" s="89" t="s">
        <v>336</v>
      </c>
      <c r="F2466" s="89">
        <v>14</v>
      </c>
      <c r="G2466" s="127">
        <v>1</v>
      </c>
      <c r="H2466" s="127">
        <v>0</v>
      </c>
      <c r="I2466" s="127"/>
      <c r="J2466" s="191">
        <v>5371</v>
      </c>
      <c r="K2466" s="89"/>
      <c r="L2466" s="89"/>
      <c r="M2466" s="89"/>
    </row>
    <row r="2467" spans="1:13" x14ac:dyDescent="0.25">
      <c r="A2467" s="191">
        <v>5374</v>
      </c>
      <c r="B2467" s="89" t="s">
        <v>2814</v>
      </c>
      <c r="C2467" s="89" t="s">
        <v>2815</v>
      </c>
      <c r="D2467" s="89" t="s">
        <v>2744</v>
      </c>
      <c r="E2467" s="89" t="s">
        <v>336</v>
      </c>
      <c r="F2467" s="89">
        <v>358</v>
      </c>
      <c r="G2467" s="127">
        <v>0.97115384615384615</v>
      </c>
      <c r="H2467" s="127">
        <v>0</v>
      </c>
      <c r="I2467" s="127"/>
      <c r="J2467" s="191">
        <v>5374</v>
      </c>
      <c r="K2467" s="89"/>
      <c r="L2467" s="89"/>
      <c r="M2467" s="89"/>
    </row>
    <row r="2468" spans="1:13" x14ac:dyDescent="0.25">
      <c r="A2468" s="191">
        <v>5375</v>
      </c>
      <c r="B2468" s="89" t="s">
        <v>2816</v>
      </c>
      <c r="C2468" s="89" t="s">
        <v>2815</v>
      </c>
      <c r="D2468" s="89" t="s">
        <v>2744</v>
      </c>
      <c r="E2468" s="89" t="s">
        <v>336</v>
      </c>
      <c r="F2468" s="89">
        <v>182</v>
      </c>
      <c r="G2468" s="127">
        <v>0.94666666666666666</v>
      </c>
      <c r="H2468" s="127">
        <v>0</v>
      </c>
      <c r="I2468" s="127"/>
      <c r="J2468" s="191">
        <v>5375</v>
      </c>
      <c r="K2468" s="89"/>
      <c r="L2468" s="89"/>
      <c r="M2468" s="89"/>
    </row>
    <row r="2469" spans="1:13" x14ac:dyDescent="0.25">
      <c r="A2469" s="191">
        <v>5376</v>
      </c>
      <c r="B2469" s="89" t="s">
        <v>2817</v>
      </c>
      <c r="C2469" s="89" t="s">
        <v>2815</v>
      </c>
      <c r="D2469" s="89" t="s">
        <v>2744</v>
      </c>
      <c r="E2469" s="89" t="s">
        <v>336</v>
      </c>
      <c r="F2469" s="89">
        <v>16</v>
      </c>
      <c r="G2469" s="127">
        <v>1</v>
      </c>
      <c r="H2469" s="127">
        <v>0</v>
      </c>
      <c r="I2469" s="127"/>
      <c r="J2469" s="191">
        <v>5376</v>
      </c>
      <c r="K2469" s="89"/>
      <c r="L2469" s="89"/>
      <c r="M2469" s="89"/>
    </row>
    <row r="2470" spans="1:13" x14ac:dyDescent="0.25">
      <c r="A2470" s="191">
        <v>5378</v>
      </c>
      <c r="B2470" s="89" t="s">
        <v>2818</v>
      </c>
      <c r="C2470" s="89" t="s">
        <v>2815</v>
      </c>
      <c r="D2470" s="89" t="s">
        <v>2744</v>
      </c>
      <c r="E2470" s="89" t="s">
        <v>336</v>
      </c>
      <c r="F2470" s="89">
        <v>149</v>
      </c>
      <c r="G2470" s="127">
        <v>1</v>
      </c>
      <c r="H2470" s="127">
        <v>0</v>
      </c>
      <c r="I2470" s="127"/>
      <c r="J2470" s="191">
        <v>5378</v>
      </c>
      <c r="K2470" s="89"/>
      <c r="L2470" s="89"/>
      <c r="M2470" s="89"/>
    </row>
    <row r="2471" spans="1:13" x14ac:dyDescent="0.25">
      <c r="A2471" s="191">
        <v>5379</v>
      </c>
      <c r="B2471" s="89" t="s">
        <v>2819</v>
      </c>
      <c r="C2471" s="89" t="s">
        <v>2815</v>
      </c>
      <c r="D2471" s="89" t="s">
        <v>2744</v>
      </c>
      <c r="E2471" s="89" t="s">
        <v>336</v>
      </c>
      <c r="F2471" s="89">
        <v>6</v>
      </c>
      <c r="G2471" s="127">
        <v>1</v>
      </c>
      <c r="H2471" s="127">
        <v>0</v>
      </c>
      <c r="I2471" s="127"/>
      <c r="J2471" s="191">
        <v>5379</v>
      </c>
      <c r="K2471" s="89"/>
      <c r="L2471" s="89"/>
      <c r="M2471" s="89"/>
    </row>
    <row r="2472" spans="1:13" x14ac:dyDescent="0.25">
      <c r="A2472" s="191">
        <v>5381</v>
      </c>
      <c r="B2472" s="89" t="s">
        <v>2820</v>
      </c>
      <c r="C2472" s="89" t="s">
        <v>2815</v>
      </c>
      <c r="D2472" s="89" t="s">
        <v>2744</v>
      </c>
      <c r="E2472" s="89" t="s">
        <v>336</v>
      </c>
      <c r="F2472" s="89">
        <v>1</v>
      </c>
      <c r="G2472" s="127">
        <v>1</v>
      </c>
      <c r="H2472" s="127">
        <v>0</v>
      </c>
      <c r="I2472" s="127"/>
      <c r="J2472" s="191">
        <v>5381</v>
      </c>
      <c r="K2472" s="89"/>
      <c r="L2472" s="89"/>
      <c r="M2472" s="89"/>
    </row>
    <row r="2473" spans="1:13" x14ac:dyDescent="0.25">
      <c r="A2473" s="191">
        <v>5382</v>
      </c>
      <c r="B2473" s="89" t="s">
        <v>2821</v>
      </c>
      <c r="C2473" s="89" t="s">
        <v>2815</v>
      </c>
      <c r="D2473" s="89" t="s">
        <v>2744</v>
      </c>
      <c r="E2473" s="89" t="s">
        <v>336</v>
      </c>
      <c r="F2473" s="89">
        <v>98</v>
      </c>
      <c r="G2473" s="127">
        <v>0.97435897435897434</v>
      </c>
      <c r="H2473" s="127">
        <v>0</v>
      </c>
      <c r="I2473" s="127"/>
      <c r="J2473" s="191">
        <v>5382</v>
      </c>
      <c r="K2473" s="89"/>
      <c r="L2473" s="89"/>
      <c r="M2473" s="89"/>
    </row>
    <row r="2474" spans="1:13" x14ac:dyDescent="0.25">
      <c r="A2474" s="191">
        <v>5385</v>
      </c>
      <c r="B2474" s="89" t="s">
        <v>2822</v>
      </c>
      <c r="C2474" s="89" t="s">
        <v>2815</v>
      </c>
      <c r="D2474" s="89" t="s">
        <v>2744</v>
      </c>
      <c r="E2474" s="89" t="s">
        <v>336</v>
      </c>
      <c r="F2474" s="89">
        <v>44</v>
      </c>
      <c r="G2474" s="127">
        <v>1</v>
      </c>
      <c r="H2474" s="127">
        <v>0</v>
      </c>
      <c r="I2474" s="127"/>
      <c r="J2474" s="191">
        <v>5385</v>
      </c>
      <c r="K2474" s="89"/>
      <c r="L2474" s="89"/>
      <c r="M2474" s="89"/>
    </row>
    <row r="2475" spans="1:13" x14ac:dyDescent="0.25">
      <c r="A2475" s="191">
        <v>5386</v>
      </c>
      <c r="B2475" s="89" t="s">
        <v>2823</v>
      </c>
      <c r="C2475" s="89" t="s">
        <v>2815</v>
      </c>
      <c r="D2475" s="89" t="s">
        <v>2744</v>
      </c>
      <c r="E2475" s="89" t="s">
        <v>336</v>
      </c>
      <c r="F2475" s="89">
        <v>47</v>
      </c>
      <c r="G2475" s="127">
        <v>1</v>
      </c>
      <c r="H2475" s="127">
        <v>0</v>
      </c>
      <c r="I2475" s="127"/>
      <c r="J2475" s="191">
        <v>5386</v>
      </c>
      <c r="K2475" s="89"/>
      <c r="L2475" s="89"/>
      <c r="M2475" s="89"/>
    </row>
    <row r="2476" spans="1:13" x14ac:dyDescent="0.25">
      <c r="A2476" s="191">
        <v>5393</v>
      </c>
      <c r="B2476" s="89" t="s">
        <v>2824</v>
      </c>
      <c r="C2476" s="89" t="s">
        <v>2825</v>
      </c>
      <c r="D2476" s="89" t="s">
        <v>2744</v>
      </c>
      <c r="E2476" s="89" t="s">
        <v>336</v>
      </c>
      <c r="F2476" s="89">
        <v>937</v>
      </c>
      <c r="G2476" s="127">
        <v>0</v>
      </c>
      <c r="H2476" s="127">
        <v>0.9866071428571429</v>
      </c>
      <c r="I2476" s="127"/>
      <c r="J2476" s="191">
        <v>5393</v>
      </c>
      <c r="K2476" s="89"/>
      <c r="L2476" s="89"/>
      <c r="M2476" s="89"/>
    </row>
    <row r="2477" spans="1:13" x14ac:dyDescent="0.25">
      <c r="A2477" s="191">
        <v>5394</v>
      </c>
      <c r="B2477" s="89" t="s">
        <v>2826</v>
      </c>
      <c r="C2477" s="89" t="s">
        <v>2825</v>
      </c>
      <c r="D2477" s="89" t="s">
        <v>2744</v>
      </c>
      <c r="E2477" s="89" t="s">
        <v>336</v>
      </c>
      <c r="F2477" s="89">
        <v>564</v>
      </c>
      <c r="G2477" s="127">
        <v>0</v>
      </c>
      <c r="H2477" s="127">
        <v>0.91966173361522197</v>
      </c>
      <c r="I2477" s="127"/>
      <c r="J2477" s="191">
        <v>5394</v>
      </c>
      <c r="K2477" s="89"/>
      <c r="L2477" s="89"/>
      <c r="M2477" s="89"/>
    </row>
    <row r="2478" spans="1:13" x14ac:dyDescent="0.25">
      <c r="A2478" s="191">
        <v>5395</v>
      </c>
      <c r="B2478" s="89" t="s">
        <v>677</v>
      </c>
      <c r="C2478" s="89" t="s">
        <v>2825</v>
      </c>
      <c r="D2478" s="89" t="s">
        <v>2744</v>
      </c>
      <c r="E2478" s="89" t="s">
        <v>336</v>
      </c>
      <c r="F2478" s="89">
        <v>613</v>
      </c>
      <c r="G2478" s="127">
        <v>0.8854961832061069</v>
      </c>
      <c r="H2478" s="127">
        <v>0</v>
      </c>
      <c r="I2478" s="127"/>
      <c r="J2478" s="191">
        <v>5395</v>
      </c>
      <c r="K2478" s="89"/>
      <c r="L2478" s="89"/>
      <c r="M2478" s="89"/>
    </row>
    <row r="2479" spans="1:13" x14ac:dyDescent="0.25">
      <c r="A2479" s="191">
        <v>5396</v>
      </c>
      <c r="B2479" s="89" t="s">
        <v>2827</v>
      </c>
      <c r="C2479" s="89" t="s">
        <v>2825</v>
      </c>
      <c r="D2479" s="89" t="s">
        <v>2744</v>
      </c>
      <c r="E2479" s="89" t="s">
        <v>336</v>
      </c>
      <c r="F2479" s="89">
        <v>290</v>
      </c>
      <c r="G2479" s="127">
        <v>0.98814229249011853</v>
      </c>
      <c r="H2479" s="127">
        <v>0</v>
      </c>
      <c r="I2479" s="127"/>
      <c r="J2479" s="191">
        <v>5396</v>
      </c>
      <c r="K2479" s="89"/>
      <c r="L2479" s="89"/>
      <c r="M2479" s="89"/>
    </row>
    <row r="2480" spans="1:13" x14ac:dyDescent="0.25">
      <c r="A2480" s="191">
        <v>5398</v>
      </c>
      <c r="B2480" s="89" t="s">
        <v>939</v>
      </c>
      <c r="C2480" s="89" t="s">
        <v>2825</v>
      </c>
      <c r="D2480" s="89" t="s">
        <v>2744</v>
      </c>
      <c r="E2480" s="89" t="s">
        <v>336</v>
      </c>
      <c r="F2480" s="89">
        <v>282</v>
      </c>
      <c r="G2480" s="127">
        <v>0.94444444444444442</v>
      </c>
      <c r="H2480" s="127">
        <v>0</v>
      </c>
      <c r="I2480" s="127"/>
      <c r="J2480" s="191">
        <v>5398</v>
      </c>
      <c r="K2480" s="89"/>
      <c r="L2480" s="89"/>
      <c r="M2480" s="89"/>
    </row>
    <row r="2481" spans="1:13" x14ac:dyDescent="0.25">
      <c r="A2481" s="191">
        <v>5401</v>
      </c>
      <c r="B2481" s="89" t="s">
        <v>2828</v>
      </c>
      <c r="C2481" s="89" t="s">
        <v>2825</v>
      </c>
      <c r="D2481" s="89" t="s">
        <v>2744</v>
      </c>
      <c r="E2481" s="89" t="s">
        <v>336</v>
      </c>
      <c r="F2481" s="89">
        <v>41</v>
      </c>
      <c r="G2481" s="127">
        <v>0</v>
      </c>
      <c r="H2481" s="127">
        <v>0</v>
      </c>
      <c r="I2481" s="128">
        <v>0.85160069389686166</v>
      </c>
      <c r="J2481" s="191">
        <v>5401</v>
      </c>
      <c r="K2481" s="89"/>
      <c r="L2481" s="89"/>
      <c r="M2481" s="89"/>
    </row>
    <row r="2482" spans="1:13" x14ac:dyDescent="0.25">
      <c r="A2482" s="191">
        <v>5403</v>
      </c>
      <c r="B2482" s="89" t="s">
        <v>2829</v>
      </c>
      <c r="C2482" s="89" t="s">
        <v>2825</v>
      </c>
      <c r="D2482" s="89" t="s">
        <v>2744</v>
      </c>
      <c r="E2482" s="89" t="s">
        <v>336</v>
      </c>
      <c r="F2482" s="89">
        <v>20</v>
      </c>
      <c r="G2482" s="127">
        <v>0</v>
      </c>
      <c r="H2482" s="127">
        <v>0</v>
      </c>
      <c r="I2482" s="128">
        <v>0.85160069389686166</v>
      </c>
      <c r="J2482" s="191">
        <v>5403</v>
      </c>
      <c r="K2482" s="89"/>
      <c r="L2482" s="89"/>
      <c r="M2482" s="89"/>
    </row>
    <row r="2483" spans="1:13" x14ac:dyDescent="0.25">
      <c r="A2483" s="191">
        <v>5404</v>
      </c>
      <c r="B2483" s="89" t="s">
        <v>2830</v>
      </c>
      <c r="C2483" s="89" t="s">
        <v>2825</v>
      </c>
      <c r="D2483" s="89" t="s">
        <v>2744</v>
      </c>
      <c r="E2483" s="89" t="s">
        <v>336</v>
      </c>
      <c r="F2483" s="89">
        <v>29</v>
      </c>
      <c r="G2483" s="127">
        <v>0.96551724137931039</v>
      </c>
      <c r="H2483" s="127">
        <v>0</v>
      </c>
      <c r="I2483" s="127"/>
      <c r="J2483" s="191">
        <v>5404</v>
      </c>
      <c r="K2483" s="89"/>
      <c r="L2483" s="89"/>
      <c r="M2483" s="89"/>
    </row>
    <row r="2484" spans="1:13" x14ac:dyDescent="0.25">
      <c r="A2484" s="191">
        <v>5406</v>
      </c>
      <c r="B2484" s="89" t="s">
        <v>2831</v>
      </c>
      <c r="C2484" s="89" t="s">
        <v>2825</v>
      </c>
      <c r="D2484" s="89" t="s">
        <v>2744</v>
      </c>
      <c r="E2484" s="89" t="s">
        <v>336</v>
      </c>
      <c r="F2484" s="89">
        <v>267</v>
      </c>
      <c r="G2484" s="127">
        <v>0.9285714285714286</v>
      </c>
      <c r="H2484" s="127">
        <v>0</v>
      </c>
      <c r="I2484" s="127"/>
      <c r="J2484" s="191">
        <v>5406</v>
      </c>
      <c r="K2484" s="89"/>
      <c r="L2484" s="89"/>
      <c r="M2484" s="89"/>
    </row>
    <row r="2485" spans="1:13" x14ac:dyDescent="0.25">
      <c r="A2485" s="191">
        <v>5407</v>
      </c>
      <c r="B2485" s="89" t="s">
        <v>2832</v>
      </c>
      <c r="C2485" s="89" t="s">
        <v>2825</v>
      </c>
      <c r="D2485" s="89" t="s">
        <v>2744</v>
      </c>
      <c r="E2485" s="89" t="s">
        <v>336</v>
      </c>
      <c r="F2485" s="89">
        <v>149</v>
      </c>
      <c r="G2485" s="127">
        <v>0.91428571428571426</v>
      </c>
      <c r="H2485" s="127">
        <v>0</v>
      </c>
      <c r="I2485" s="127"/>
      <c r="J2485" s="191">
        <v>5407</v>
      </c>
      <c r="K2485" s="89"/>
      <c r="L2485" s="89"/>
      <c r="M2485" s="89"/>
    </row>
    <row r="2486" spans="1:13" x14ac:dyDescent="0.25">
      <c r="A2486" s="191">
        <v>5408</v>
      </c>
      <c r="B2486" s="89" t="s">
        <v>2833</v>
      </c>
      <c r="C2486" s="89" t="s">
        <v>2825</v>
      </c>
      <c r="D2486" s="89" t="s">
        <v>2744</v>
      </c>
      <c r="E2486" s="89" t="s">
        <v>336</v>
      </c>
      <c r="F2486" s="89">
        <v>129</v>
      </c>
      <c r="G2486" s="127">
        <v>0.97247706422018354</v>
      </c>
      <c r="H2486" s="127">
        <v>0</v>
      </c>
      <c r="I2486" s="127"/>
      <c r="J2486" s="191">
        <v>5408</v>
      </c>
      <c r="K2486" s="89"/>
      <c r="L2486" s="89"/>
      <c r="M2486" s="89"/>
    </row>
    <row r="2487" spans="1:13" x14ac:dyDescent="0.25">
      <c r="A2487" s="191">
        <v>5410</v>
      </c>
      <c r="B2487" s="89" t="s">
        <v>2834</v>
      </c>
      <c r="C2487" s="89" t="s">
        <v>2825</v>
      </c>
      <c r="D2487" s="89" t="s">
        <v>2744</v>
      </c>
      <c r="E2487" s="89" t="s">
        <v>336</v>
      </c>
      <c r="F2487" s="89">
        <v>16</v>
      </c>
      <c r="G2487" s="127">
        <v>1</v>
      </c>
      <c r="H2487" s="127">
        <v>0</v>
      </c>
      <c r="I2487" s="127"/>
      <c r="J2487" s="191">
        <v>5410</v>
      </c>
      <c r="K2487" s="89"/>
      <c r="L2487" s="89"/>
      <c r="M2487" s="89"/>
    </row>
    <row r="2488" spans="1:13" x14ac:dyDescent="0.25">
      <c r="A2488" s="191">
        <v>5411</v>
      </c>
      <c r="B2488" s="89" t="s">
        <v>2835</v>
      </c>
      <c r="C2488" s="89" t="s">
        <v>2825</v>
      </c>
      <c r="D2488" s="89" t="s">
        <v>2744</v>
      </c>
      <c r="E2488" s="89" t="s">
        <v>336</v>
      </c>
      <c r="F2488" s="89">
        <v>179</v>
      </c>
      <c r="G2488" s="127">
        <v>0.9452054794520548</v>
      </c>
      <c r="H2488" s="127">
        <v>0</v>
      </c>
      <c r="I2488" s="127"/>
      <c r="J2488" s="191">
        <v>5411</v>
      </c>
      <c r="K2488" s="89"/>
      <c r="L2488" s="89"/>
      <c r="M2488" s="89"/>
    </row>
    <row r="2489" spans="1:13" x14ac:dyDescent="0.25">
      <c r="A2489" s="191">
        <v>5414</v>
      </c>
      <c r="B2489" s="89" t="s">
        <v>2836</v>
      </c>
      <c r="C2489" s="89" t="s">
        <v>2825</v>
      </c>
      <c r="D2489" s="89" t="s">
        <v>2744</v>
      </c>
      <c r="E2489" s="89" t="s">
        <v>336</v>
      </c>
      <c r="F2489" s="89">
        <v>21</v>
      </c>
      <c r="G2489" s="127">
        <v>1</v>
      </c>
      <c r="H2489" s="127">
        <v>0</v>
      </c>
      <c r="I2489" s="127"/>
      <c r="J2489" s="191">
        <v>5414</v>
      </c>
      <c r="K2489" s="89"/>
      <c r="L2489" s="89"/>
      <c r="M2489" s="89"/>
    </row>
    <row r="2490" spans="1:13" x14ac:dyDescent="0.25">
      <c r="A2490" s="191">
        <v>5422</v>
      </c>
      <c r="B2490" s="89" t="s">
        <v>2837</v>
      </c>
      <c r="C2490" s="89" t="s">
        <v>2825</v>
      </c>
      <c r="D2490" s="89" t="s">
        <v>2744</v>
      </c>
      <c r="E2490" s="89" t="s">
        <v>336</v>
      </c>
      <c r="F2490" s="89">
        <v>35</v>
      </c>
      <c r="G2490" s="127">
        <v>0.95652173913043481</v>
      </c>
      <c r="H2490" s="127">
        <v>0</v>
      </c>
      <c r="I2490" s="127"/>
      <c r="J2490" s="191">
        <v>5422</v>
      </c>
      <c r="K2490" s="89"/>
      <c r="L2490" s="89"/>
      <c r="M2490" s="89"/>
    </row>
    <row r="2491" spans="1:13" x14ac:dyDescent="0.25">
      <c r="A2491" s="191">
        <v>5423</v>
      </c>
      <c r="B2491" s="89" t="s">
        <v>2838</v>
      </c>
      <c r="C2491" s="89" t="s">
        <v>2825</v>
      </c>
      <c r="D2491" s="89" t="s">
        <v>2744</v>
      </c>
      <c r="E2491" s="89" t="s">
        <v>336</v>
      </c>
      <c r="F2491" s="89">
        <v>23</v>
      </c>
      <c r="G2491" s="127">
        <v>1</v>
      </c>
      <c r="H2491" s="127">
        <v>0</v>
      </c>
      <c r="I2491" s="127"/>
      <c r="J2491" s="191">
        <v>5423</v>
      </c>
      <c r="K2491" s="89"/>
      <c r="L2491" s="89"/>
      <c r="M2491" s="89"/>
    </row>
    <row r="2492" spans="1:13" x14ac:dyDescent="0.25">
      <c r="A2492" s="191">
        <v>5424</v>
      </c>
      <c r="B2492" s="89" t="s">
        <v>2839</v>
      </c>
      <c r="C2492" s="89" t="s">
        <v>2825</v>
      </c>
      <c r="D2492" s="89" t="s">
        <v>2744</v>
      </c>
      <c r="E2492" s="89" t="s">
        <v>336</v>
      </c>
      <c r="F2492" s="89">
        <v>23</v>
      </c>
      <c r="G2492" s="127">
        <v>0.86363636363636365</v>
      </c>
      <c r="H2492" s="127">
        <v>0</v>
      </c>
      <c r="I2492" s="127"/>
      <c r="J2492" s="191">
        <v>5424</v>
      </c>
      <c r="K2492" s="89"/>
      <c r="L2492" s="89"/>
      <c r="M2492" s="89"/>
    </row>
    <row r="2493" spans="1:13" x14ac:dyDescent="0.25">
      <c r="A2493" s="191">
        <v>5425</v>
      </c>
      <c r="B2493" s="89" t="s">
        <v>2263</v>
      </c>
      <c r="C2493" s="89" t="s">
        <v>2825</v>
      </c>
      <c r="D2493" s="89" t="s">
        <v>2744</v>
      </c>
      <c r="E2493" s="89" t="s">
        <v>336</v>
      </c>
      <c r="F2493" s="89">
        <v>76</v>
      </c>
      <c r="G2493" s="127">
        <v>0.9242424242424242</v>
      </c>
      <c r="H2493" s="127">
        <v>0</v>
      </c>
      <c r="I2493" s="127"/>
      <c r="J2493" s="191">
        <v>5425</v>
      </c>
      <c r="K2493" s="89"/>
      <c r="L2493" s="89"/>
      <c r="M2493" s="89"/>
    </row>
    <row r="2494" spans="1:13" x14ac:dyDescent="0.25">
      <c r="A2494" s="191">
        <v>5430</v>
      </c>
      <c r="B2494" s="89" t="s">
        <v>2840</v>
      </c>
      <c r="C2494" s="89" t="s">
        <v>2825</v>
      </c>
      <c r="D2494" s="89" t="s">
        <v>2744</v>
      </c>
      <c r="E2494" s="89" t="s">
        <v>336</v>
      </c>
      <c r="F2494" s="89">
        <v>32</v>
      </c>
      <c r="G2494" s="127">
        <v>1</v>
      </c>
      <c r="H2494" s="127">
        <v>0</v>
      </c>
      <c r="I2494" s="127"/>
      <c r="J2494" s="191">
        <v>5430</v>
      </c>
      <c r="K2494" s="89"/>
      <c r="L2494" s="89"/>
      <c r="M2494" s="89"/>
    </row>
    <row r="2495" spans="1:13" x14ac:dyDescent="0.25">
      <c r="A2495" s="191">
        <v>5431</v>
      </c>
      <c r="B2495" s="89" t="s">
        <v>2841</v>
      </c>
      <c r="C2495" s="89" t="s">
        <v>2825</v>
      </c>
      <c r="D2495" s="89" t="s">
        <v>2744</v>
      </c>
      <c r="E2495" s="89" t="s">
        <v>336</v>
      </c>
      <c r="F2495" s="89">
        <v>23</v>
      </c>
      <c r="G2495" s="127">
        <v>1</v>
      </c>
      <c r="H2495" s="127">
        <v>0</v>
      </c>
      <c r="I2495" s="127"/>
      <c r="J2495" s="191">
        <v>5431</v>
      </c>
      <c r="K2495" s="89"/>
      <c r="L2495" s="89"/>
      <c r="M2495" s="89"/>
    </row>
    <row r="2496" spans="1:13" x14ac:dyDescent="0.25">
      <c r="A2496" s="191">
        <v>5439</v>
      </c>
      <c r="B2496" s="89" t="s">
        <v>2842</v>
      </c>
      <c r="C2496" s="89" t="s">
        <v>2843</v>
      </c>
      <c r="D2496" s="89" t="s">
        <v>2744</v>
      </c>
      <c r="E2496" s="89" t="s">
        <v>336</v>
      </c>
      <c r="F2496" s="89">
        <v>410</v>
      </c>
      <c r="G2496" s="127">
        <v>0.97777777777777775</v>
      </c>
      <c r="H2496" s="127">
        <v>0</v>
      </c>
      <c r="I2496" s="127"/>
      <c r="J2496" s="191">
        <v>5439</v>
      </c>
      <c r="K2496" s="89"/>
      <c r="L2496" s="89"/>
      <c r="M2496" s="89"/>
    </row>
    <row r="2497" spans="1:13" x14ac:dyDescent="0.25">
      <c r="A2497" s="191">
        <v>5440</v>
      </c>
      <c r="B2497" s="89" t="s">
        <v>2844</v>
      </c>
      <c r="C2497" s="89" t="s">
        <v>2843</v>
      </c>
      <c r="D2497" s="89" t="s">
        <v>2744</v>
      </c>
      <c r="E2497" s="89" t="s">
        <v>336</v>
      </c>
      <c r="F2497" s="89">
        <v>387</v>
      </c>
      <c r="G2497" s="127">
        <v>0.94594594594594594</v>
      </c>
      <c r="H2497" s="127">
        <v>0</v>
      </c>
      <c r="I2497" s="127"/>
      <c r="J2497" s="191">
        <v>5440</v>
      </c>
      <c r="K2497" s="89"/>
      <c r="L2497" s="89"/>
      <c r="M2497" s="89"/>
    </row>
    <row r="2498" spans="1:13" x14ac:dyDescent="0.25">
      <c r="A2498" s="191">
        <v>5441</v>
      </c>
      <c r="B2498" s="89" t="s">
        <v>1060</v>
      </c>
      <c r="C2498" s="89" t="s">
        <v>2843</v>
      </c>
      <c r="D2498" s="89" t="s">
        <v>2744</v>
      </c>
      <c r="E2498" s="89" t="s">
        <v>336</v>
      </c>
      <c r="F2498" s="89">
        <v>600</v>
      </c>
      <c r="G2498" s="127">
        <v>0.97175141242937857</v>
      </c>
      <c r="H2498" s="127">
        <v>0</v>
      </c>
      <c r="I2498" s="127"/>
      <c r="J2498" s="191">
        <v>5441</v>
      </c>
      <c r="K2498" s="89"/>
      <c r="L2498" s="89"/>
      <c r="M2498" s="89"/>
    </row>
    <row r="2499" spans="1:13" x14ac:dyDescent="0.25">
      <c r="A2499" s="191">
        <v>5442</v>
      </c>
      <c r="B2499" s="89" t="s">
        <v>2845</v>
      </c>
      <c r="C2499" s="89" t="s">
        <v>2843</v>
      </c>
      <c r="D2499" s="89" t="s">
        <v>2744</v>
      </c>
      <c r="E2499" s="89" t="s">
        <v>336</v>
      </c>
      <c r="F2499" s="89">
        <v>440</v>
      </c>
      <c r="G2499" s="127">
        <v>0.98076923076923073</v>
      </c>
      <c r="H2499" s="127">
        <v>0</v>
      </c>
      <c r="I2499" s="127"/>
      <c r="J2499" s="191">
        <v>5442</v>
      </c>
      <c r="K2499" s="89"/>
      <c r="L2499" s="89"/>
      <c r="M2499" s="89"/>
    </row>
    <row r="2500" spans="1:13" x14ac:dyDescent="0.25">
      <c r="A2500" s="191">
        <v>5444</v>
      </c>
      <c r="B2500" s="89" t="s">
        <v>2846</v>
      </c>
      <c r="C2500" s="89" t="s">
        <v>2843</v>
      </c>
      <c r="D2500" s="89" t="s">
        <v>2744</v>
      </c>
      <c r="E2500" s="89" t="s">
        <v>336</v>
      </c>
      <c r="F2500" s="89">
        <v>28</v>
      </c>
      <c r="G2500" s="127">
        <v>0</v>
      </c>
      <c r="H2500" s="127">
        <v>0</v>
      </c>
      <c r="I2500" s="128">
        <v>0.90034662045060654</v>
      </c>
      <c r="J2500" s="191">
        <v>5444</v>
      </c>
      <c r="K2500" s="89"/>
      <c r="L2500" s="89"/>
      <c r="M2500" s="89"/>
    </row>
    <row r="2501" spans="1:13" x14ac:dyDescent="0.25">
      <c r="A2501" s="191">
        <v>5446</v>
      </c>
      <c r="B2501" s="89" t="s">
        <v>812</v>
      </c>
      <c r="C2501" s="89" t="s">
        <v>2843</v>
      </c>
      <c r="D2501" s="89" t="s">
        <v>2744</v>
      </c>
      <c r="E2501" s="89" t="s">
        <v>336</v>
      </c>
      <c r="F2501" s="89">
        <v>157</v>
      </c>
      <c r="G2501" s="127">
        <v>0.98449612403100772</v>
      </c>
      <c r="H2501" s="127">
        <v>0</v>
      </c>
      <c r="I2501" s="127"/>
      <c r="J2501" s="191">
        <v>5446</v>
      </c>
      <c r="K2501" s="89"/>
      <c r="L2501" s="89"/>
      <c r="M2501" s="89"/>
    </row>
    <row r="2502" spans="1:13" x14ac:dyDescent="0.25">
      <c r="A2502" s="191">
        <v>5449</v>
      </c>
      <c r="B2502" s="89" t="s">
        <v>2847</v>
      </c>
      <c r="C2502" s="89" t="s">
        <v>2843</v>
      </c>
      <c r="D2502" s="89" t="s">
        <v>2744</v>
      </c>
      <c r="E2502" s="89" t="s">
        <v>336</v>
      </c>
      <c r="F2502" s="89">
        <v>22</v>
      </c>
      <c r="G2502" s="127">
        <v>1</v>
      </c>
      <c r="H2502" s="127">
        <v>0</v>
      </c>
      <c r="I2502" s="127"/>
      <c r="J2502" s="191">
        <v>5449</v>
      </c>
      <c r="K2502" s="89"/>
      <c r="L2502" s="89"/>
      <c r="M2502" s="89"/>
    </row>
    <row r="2503" spans="1:13" x14ac:dyDescent="0.25">
      <c r="A2503" s="191">
        <v>5455</v>
      </c>
      <c r="B2503" s="89" t="s">
        <v>2848</v>
      </c>
      <c r="C2503" s="89" t="s">
        <v>2843</v>
      </c>
      <c r="D2503" s="89" t="s">
        <v>2744</v>
      </c>
      <c r="E2503" s="89" t="s">
        <v>336</v>
      </c>
      <c r="F2503" s="89">
        <v>10</v>
      </c>
      <c r="G2503" s="127">
        <v>0.90909090909090906</v>
      </c>
      <c r="H2503" s="127">
        <v>0</v>
      </c>
      <c r="I2503" s="127"/>
      <c r="J2503" s="191">
        <v>5455</v>
      </c>
      <c r="K2503" s="89"/>
      <c r="L2503" s="89"/>
      <c r="M2503" s="89"/>
    </row>
    <row r="2504" spans="1:13" x14ac:dyDescent="0.25">
      <c r="A2504" s="191">
        <v>5459</v>
      </c>
      <c r="B2504" s="89" t="s">
        <v>2849</v>
      </c>
      <c r="C2504" s="89" t="s">
        <v>2843</v>
      </c>
      <c r="D2504" s="89" t="s">
        <v>2744</v>
      </c>
      <c r="E2504" s="89" t="s">
        <v>336</v>
      </c>
      <c r="F2504" s="89">
        <v>4</v>
      </c>
      <c r="G2504" s="127">
        <v>1</v>
      </c>
      <c r="H2504" s="127">
        <v>0</v>
      </c>
      <c r="I2504" s="127"/>
      <c r="J2504" s="191">
        <v>5459</v>
      </c>
      <c r="K2504" s="89"/>
      <c r="L2504" s="89"/>
      <c r="M2504" s="89"/>
    </row>
    <row r="2505" spans="1:13" x14ac:dyDescent="0.25">
      <c r="A2505" s="191">
        <v>5462</v>
      </c>
      <c r="B2505" s="89" t="s">
        <v>2850</v>
      </c>
      <c r="C2505" s="89" t="s">
        <v>2843</v>
      </c>
      <c r="D2505" s="89" t="s">
        <v>2744</v>
      </c>
      <c r="E2505" s="89" t="s">
        <v>336</v>
      </c>
      <c r="F2505" s="89">
        <v>33</v>
      </c>
      <c r="G2505" s="127">
        <v>0.96666666666666667</v>
      </c>
      <c r="H2505" s="127">
        <v>0</v>
      </c>
      <c r="I2505" s="127"/>
      <c r="J2505" s="191">
        <v>5462</v>
      </c>
      <c r="K2505" s="89"/>
      <c r="L2505" s="89"/>
      <c r="M2505" s="89"/>
    </row>
    <row r="2506" spans="1:13" x14ac:dyDescent="0.25">
      <c r="A2506" s="191">
        <v>5463</v>
      </c>
      <c r="B2506" s="89" t="s">
        <v>2851</v>
      </c>
      <c r="C2506" s="89" t="s">
        <v>2843</v>
      </c>
      <c r="D2506" s="89" t="s">
        <v>2744</v>
      </c>
      <c r="E2506" s="89" t="s">
        <v>336</v>
      </c>
      <c r="F2506" s="89">
        <v>15</v>
      </c>
      <c r="G2506" s="127">
        <v>1</v>
      </c>
      <c r="H2506" s="127">
        <v>0</v>
      </c>
      <c r="I2506" s="127"/>
      <c r="J2506" s="191">
        <v>5463</v>
      </c>
      <c r="K2506" s="89"/>
      <c r="L2506" s="89"/>
      <c r="M2506" s="89"/>
    </row>
    <row r="2507" spans="1:13" x14ac:dyDescent="0.25">
      <c r="A2507" s="191">
        <v>5470</v>
      </c>
      <c r="B2507" s="89" t="s">
        <v>2852</v>
      </c>
      <c r="C2507" s="89" t="s">
        <v>2853</v>
      </c>
      <c r="D2507" s="89" t="s">
        <v>2744</v>
      </c>
      <c r="E2507" s="89" t="s">
        <v>336</v>
      </c>
      <c r="F2507" s="89">
        <v>335</v>
      </c>
      <c r="G2507" s="127">
        <v>0.91851851851851851</v>
      </c>
      <c r="H2507" s="127">
        <v>0</v>
      </c>
      <c r="I2507" s="127"/>
      <c r="J2507" s="191">
        <v>5470</v>
      </c>
      <c r="K2507" s="89"/>
      <c r="L2507" s="89"/>
      <c r="M2507" s="89"/>
    </row>
    <row r="2508" spans="1:13" x14ac:dyDescent="0.25">
      <c r="A2508" s="191">
        <v>5471</v>
      </c>
      <c r="B2508" s="89" t="s">
        <v>2854</v>
      </c>
      <c r="C2508" s="89" t="s">
        <v>2853</v>
      </c>
      <c r="D2508" s="89" t="s">
        <v>2744</v>
      </c>
      <c r="E2508" s="89" t="s">
        <v>336</v>
      </c>
      <c r="F2508" s="89">
        <v>425</v>
      </c>
      <c r="G2508" s="127">
        <v>0.96111111111111114</v>
      </c>
      <c r="H2508" s="127">
        <v>0</v>
      </c>
      <c r="I2508" s="127"/>
      <c r="J2508" s="191">
        <v>5471</v>
      </c>
      <c r="K2508" s="89"/>
      <c r="L2508" s="89"/>
      <c r="M2508" s="89"/>
    </row>
    <row r="2509" spans="1:13" x14ac:dyDescent="0.25">
      <c r="A2509" s="191">
        <v>5472</v>
      </c>
      <c r="B2509" s="89" t="s">
        <v>2855</v>
      </c>
      <c r="C2509" s="89" t="s">
        <v>2853</v>
      </c>
      <c r="D2509" s="89" t="s">
        <v>2744</v>
      </c>
      <c r="E2509" s="89" t="s">
        <v>336</v>
      </c>
      <c r="F2509" s="89">
        <v>73</v>
      </c>
      <c r="G2509" s="127">
        <v>0.98648648648648651</v>
      </c>
      <c r="H2509" s="127">
        <v>0</v>
      </c>
      <c r="I2509" s="127"/>
      <c r="J2509" s="191">
        <v>5472</v>
      </c>
      <c r="K2509" s="89"/>
      <c r="L2509" s="89"/>
      <c r="M2509" s="89"/>
    </row>
    <row r="2510" spans="1:13" x14ac:dyDescent="0.25">
      <c r="A2510" s="191">
        <v>5473</v>
      </c>
      <c r="B2510" s="89" t="s">
        <v>2856</v>
      </c>
      <c r="C2510" s="89" t="s">
        <v>2853</v>
      </c>
      <c r="D2510" s="89" t="s">
        <v>2744</v>
      </c>
      <c r="E2510" s="89" t="s">
        <v>336</v>
      </c>
      <c r="F2510" s="89">
        <v>23</v>
      </c>
      <c r="G2510" s="127">
        <v>1</v>
      </c>
      <c r="H2510" s="127">
        <v>0</v>
      </c>
      <c r="I2510" s="127"/>
      <c r="J2510" s="191">
        <v>5473</v>
      </c>
      <c r="K2510" s="89"/>
      <c r="L2510" s="89"/>
      <c r="M2510" s="89"/>
    </row>
    <row r="2511" spans="1:13" x14ac:dyDescent="0.25">
      <c r="A2511" s="191">
        <v>5474</v>
      </c>
      <c r="B2511" s="89" t="s">
        <v>2857</v>
      </c>
      <c r="C2511" s="89" t="s">
        <v>2853</v>
      </c>
      <c r="D2511" s="89" t="s">
        <v>2744</v>
      </c>
      <c r="E2511" s="89" t="s">
        <v>336</v>
      </c>
      <c r="F2511" s="89">
        <v>10</v>
      </c>
      <c r="G2511" s="127">
        <v>0.8666666666666667</v>
      </c>
      <c r="H2511" s="127">
        <v>0</v>
      </c>
      <c r="I2511" s="127"/>
      <c r="J2511" s="191">
        <v>5474</v>
      </c>
      <c r="K2511" s="89"/>
      <c r="L2511" s="89"/>
      <c r="M2511" s="89"/>
    </row>
    <row r="2512" spans="1:13" x14ac:dyDescent="0.25">
      <c r="A2512" s="191">
        <v>5479</v>
      </c>
      <c r="B2512" s="89" t="s">
        <v>2858</v>
      </c>
      <c r="C2512" s="89" t="s">
        <v>2853</v>
      </c>
      <c r="D2512" s="89" t="s">
        <v>2744</v>
      </c>
      <c r="E2512" s="89" t="s">
        <v>336</v>
      </c>
      <c r="F2512" s="89">
        <v>16</v>
      </c>
      <c r="G2512" s="127">
        <v>0.95652173913043481</v>
      </c>
      <c r="H2512" s="127">
        <v>0</v>
      </c>
      <c r="I2512" s="127"/>
      <c r="J2512" s="191">
        <v>5479</v>
      </c>
      <c r="K2512" s="89"/>
      <c r="L2512" s="89"/>
      <c r="M2512" s="89"/>
    </row>
    <row r="2513" spans="1:13" x14ac:dyDescent="0.25">
      <c r="A2513" s="191">
        <v>5480</v>
      </c>
      <c r="B2513" s="89" t="s">
        <v>2859</v>
      </c>
      <c r="C2513" s="89" t="s">
        <v>2860</v>
      </c>
      <c r="D2513" s="89" t="s">
        <v>2744</v>
      </c>
      <c r="E2513" s="89" t="s">
        <v>336</v>
      </c>
      <c r="F2513" s="89">
        <v>15</v>
      </c>
      <c r="G2513" s="127">
        <v>1</v>
      </c>
      <c r="H2513" s="127">
        <v>0</v>
      </c>
      <c r="I2513" s="127"/>
      <c r="J2513" s="191">
        <v>5480</v>
      </c>
      <c r="K2513" s="89"/>
      <c r="L2513" s="89"/>
      <c r="M2513" s="89"/>
    </row>
    <row r="2514" spans="1:13" x14ac:dyDescent="0.25">
      <c r="A2514" s="191">
        <v>5482</v>
      </c>
      <c r="B2514" s="89" t="s">
        <v>2861</v>
      </c>
      <c r="C2514" s="89" t="s">
        <v>2853</v>
      </c>
      <c r="D2514" s="89" t="s">
        <v>2744</v>
      </c>
      <c r="E2514" s="89" t="s">
        <v>336</v>
      </c>
      <c r="F2514" s="89">
        <v>16</v>
      </c>
      <c r="G2514" s="127">
        <v>1</v>
      </c>
      <c r="H2514" s="127">
        <v>0</v>
      </c>
      <c r="I2514" s="127"/>
      <c r="J2514" s="191">
        <v>5482</v>
      </c>
      <c r="K2514" s="89"/>
      <c r="L2514" s="89"/>
      <c r="M2514" s="89"/>
    </row>
    <row r="2515" spans="1:13" x14ac:dyDescent="0.25">
      <c r="A2515" s="191">
        <v>5485</v>
      </c>
      <c r="B2515" s="89" t="s">
        <v>2862</v>
      </c>
      <c r="C2515" s="89" t="s">
        <v>2853</v>
      </c>
      <c r="D2515" s="89" t="s">
        <v>2744</v>
      </c>
      <c r="E2515" s="89" t="s">
        <v>336</v>
      </c>
      <c r="F2515" s="89">
        <v>16</v>
      </c>
      <c r="G2515" s="127">
        <v>1</v>
      </c>
      <c r="H2515" s="127">
        <v>0</v>
      </c>
      <c r="I2515" s="127"/>
      <c r="J2515" s="191">
        <v>5485</v>
      </c>
      <c r="K2515" s="89"/>
      <c r="L2515" s="89"/>
      <c r="M2515" s="89"/>
    </row>
    <row r="2516" spans="1:13" x14ac:dyDescent="0.25">
      <c r="A2516" s="191">
        <v>5487</v>
      </c>
      <c r="B2516" s="89" t="s">
        <v>2863</v>
      </c>
      <c r="C2516" s="89" t="s">
        <v>2853</v>
      </c>
      <c r="D2516" s="89" t="s">
        <v>2744</v>
      </c>
      <c r="E2516" s="89" t="s">
        <v>336</v>
      </c>
      <c r="F2516" s="89">
        <v>42</v>
      </c>
      <c r="G2516" s="127">
        <v>0.94285714285714284</v>
      </c>
      <c r="H2516" s="127">
        <v>0</v>
      </c>
      <c r="I2516" s="127"/>
      <c r="J2516" s="191">
        <v>5487</v>
      </c>
      <c r="K2516" s="89"/>
      <c r="L2516" s="89"/>
      <c r="M2516" s="89"/>
    </row>
    <row r="2517" spans="1:13" x14ac:dyDescent="0.25">
      <c r="A2517" s="191">
        <v>5490</v>
      </c>
      <c r="B2517" s="89" t="s">
        <v>2864</v>
      </c>
      <c r="C2517" s="89" t="s">
        <v>2853</v>
      </c>
      <c r="D2517" s="89" t="s">
        <v>2744</v>
      </c>
      <c r="E2517" s="89" t="s">
        <v>336</v>
      </c>
      <c r="F2517" s="89">
        <v>7</v>
      </c>
      <c r="G2517" s="127">
        <v>1</v>
      </c>
      <c r="H2517" s="127">
        <v>0</v>
      </c>
      <c r="I2517" s="127"/>
      <c r="J2517" s="191">
        <v>5490</v>
      </c>
      <c r="K2517" s="89"/>
      <c r="L2517" s="89"/>
      <c r="M2517" s="89"/>
    </row>
    <row r="2518" spans="1:13" x14ac:dyDescent="0.25">
      <c r="A2518" s="191">
        <v>5492</v>
      </c>
      <c r="B2518" s="89" t="s">
        <v>2865</v>
      </c>
      <c r="C2518" s="89" t="s">
        <v>2853</v>
      </c>
      <c r="D2518" s="89" t="s">
        <v>2744</v>
      </c>
      <c r="E2518" s="89" t="s">
        <v>336</v>
      </c>
      <c r="F2518" s="89">
        <v>16</v>
      </c>
      <c r="G2518" s="127">
        <v>0.9375</v>
      </c>
      <c r="H2518" s="127">
        <v>0</v>
      </c>
      <c r="I2518" s="127"/>
      <c r="J2518" s="191">
        <v>5492</v>
      </c>
      <c r="K2518" s="89"/>
      <c r="L2518" s="89"/>
      <c r="M2518" s="89"/>
    </row>
    <row r="2519" spans="1:13" x14ac:dyDescent="0.25">
      <c r="A2519" s="191">
        <v>5507</v>
      </c>
      <c r="B2519" s="89" t="s">
        <v>2866</v>
      </c>
      <c r="C2519" s="89" t="s">
        <v>2867</v>
      </c>
      <c r="D2519" s="89" t="s">
        <v>2744</v>
      </c>
      <c r="E2519" s="89" t="s">
        <v>336</v>
      </c>
      <c r="F2519" s="89">
        <v>369</v>
      </c>
      <c r="G2519" s="127">
        <v>0</v>
      </c>
      <c r="H2519" s="127">
        <v>0.95692307692307688</v>
      </c>
      <c r="I2519" s="127"/>
      <c r="J2519" s="191">
        <v>5507</v>
      </c>
      <c r="K2519" s="89"/>
      <c r="L2519" s="89"/>
      <c r="M2519" s="89"/>
    </row>
    <row r="2520" spans="1:13" x14ac:dyDescent="0.25">
      <c r="A2520" s="191">
        <v>5508</v>
      </c>
      <c r="B2520" s="89" t="s">
        <v>2868</v>
      </c>
      <c r="C2520" s="89" t="s">
        <v>2867</v>
      </c>
      <c r="D2520" s="89" t="s">
        <v>2744</v>
      </c>
      <c r="E2520" s="89" t="s">
        <v>336</v>
      </c>
      <c r="F2520" s="89">
        <v>655</v>
      </c>
      <c r="G2520" s="127">
        <v>0.89428076256499134</v>
      </c>
      <c r="H2520" s="127">
        <v>0</v>
      </c>
      <c r="I2520" s="127"/>
      <c r="J2520" s="191">
        <v>5508</v>
      </c>
      <c r="K2520" s="89"/>
      <c r="L2520" s="89"/>
      <c r="M2520" s="89"/>
    </row>
    <row r="2521" spans="1:13" x14ac:dyDescent="0.25">
      <c r="A2521" s="191">
        <v>5509</v>
      </c>
      <c r="B2521" s="89" t="s">
        <v>2869</v>
      </c>
      <c r="C2521" s="89" t="s">
        <v>2867</v>
      </c>
      <c r="D2521" s="89" t="s">
        <v>2744</v>
      </c>
      <c r="E2521" s="89" t="s">
        <v>336</v>
      </c>
      <c r="F2521" s="89">
        <v>324</v>
      </c>
      <c r="G2521" s="127">
        <v>0.8125</v>
      </c>
      <c r="H2521" s="127">
        <v>0</v>
      </c>
      <c r="I2521" s="127"/>
      <c r="J2521" s="191">
        <v>5509</v>
      </c>
      <c r="K2521" s="89"/>
      <c r="L2521" s="89"/>
      <c r="M2521" s="89"/>
    </row>
    <row r="2522" spans="1:13" x14ac:dyDescent="0.25">
      <c r="A2522" s="191">
        <v>5510</v>
      </c>
      <c r="B2522" s="89" t="s">
        <v>2870</v>
      </c>
      <c r="C2522" s="89" t="s">
        <v>2867</v>
      </c>
      <c r="D2522" s="89" t="s">
        <v>2744</v>
      </c>
      <c r="E2522" s="89" t="s">
        <v>336</v>
      </c>
      <c r="F2522" s="89">
        <v>421</v>
      </c>
      <c r="G2522" s="127">
        <v>0.93975903614457834</v>
      </c>
      <c r="H2522" s="127">
        <v>0</v>
      </c>
      <c r="I2522" s="127"/>
      <c r="J2522" s="191">
        <v>5510</v>
      </c>
      <c r="K2522" s="89"/>
      <c r="L2522" s="89"/>
      <c r="M2522" s="89"/>
    </row>
    <row r="2523" spans="1:13" x14ac:dyDescent="0.25">
      <c r="A2523" s="191">
        <v>5512</v>
      </c>
      <c r="B2523" s="89" t="s">
        <v>2871</v>
      </c>
      <c r="C2523" s="89" t="s">
        <v>2867</v>
      </c>
      <c r="D2523" s="89" t="s">
        <v>2744</v>
      </c>
      <c r="E2523" s="89" t="s">
        <v>336</v>
      </c>
      <c r="F2523" s="89">
        <v>6</v>
      </c>
      <c r="G2523" s="127">
        <v>1</v>
      </c>
      <c r="H2523" s="127">
        <v>0</v>
      </c>
      <c r="I2523" s="127"/>
      <c r="J2523" s="191">
        <v>5512</v>
      </c>
      <c r="K2523" s="89"/>
      <c r="L2523" s="89"/>
      <c r="M2523" s="89"/>
    </row>
    <row r="2524" spans="1:13" x14ac:dyDescent="0.25">
      <c r="A2524" s="191">
        <v>5513</v>
      </c>
      <c r="B2524" s="89" t="s">
        <v>2872</v>
      </c>
      <c r="C2524" s="89" t="s">
        <v>2867</v>
      </c>
      <c r="D2524" s="89" t="s">
        <v>2744</v>
      </c>
      <c r="E2524" s="89" t="s">
        <v>336</v>
      </c>
      <c r="F2524" s="89">
        <v>3</v>
      </c>
      <c r="G2524" s="127">
        <v>1</v>
      </c>
      <c r="H2524" s="127">
        <v>0</v>
      </c>
      <c r="I2524" s="127"/>
      <c r="J2524" s="191">
        <v>5513</v>
      </c>
      <c r="K2524" s="89"/>
      <c r="L2524" s="89"/>
      <c r="M2524" s="89"/>
    </row>
    <row r="2525" spans="1:13" x14ac:dyDescent="0.25">
      <c r="A2525" s="191">
        <v>5518</v>
      </c>
      <c r="B2525" s="89" t="s">
        <v>2873</v>
      </c>
      <c r="C2525" s="89" t="s">
        <v>2867</v>
      </c>
      <c r="D2525" s="89" t="s">
        <v>2744</v>
      </c>
      <c r="E2525" s="89" t="s">
        <v>336</v>
      </c>
      <c r="F2525" s="89">
        <v>2</v>
      </c>
      <c r="G2525" s="127">
        <v>1</v>
      </c>
      <c r="H2525" s="127">
        <v>0</v>
      </c>
      <c r="I2525" s="127"/>
      <c r="J2525" s="191">
        <v>5518</v>
      </c>
      <c r="K2525" s="89"/>
      <c r="L2525" s="89"/>
      <c r="M2525" s="89"/>
    </row>
    <row r="2526" spans="1:13" x14ac:dyDescent="0.25">
      <c r="A2526" s="191">
        <v>5520</v>
      </c>
      <c r="B2526" s="89" t="s">
        <v>2874</v>
      </c>
      <c r="C2526" s="89" t="s">
        <v>2867</v>
      </c>
      <c r="D2526" s="89" t="s">
        <v>2744</v>
      </c>
      <c r="E2526" s="89" t="s">
        <v>336</v>
      </c>
      <c r="F2526" s="89">
        <v>2</v>
      </c>
      <c r="G2526" s="127">
        <v>1</v>
      </c>
      <c r="H2526" s="127">
        <v>0</v>
      </c>
      <c r="I2526" s="127"/>
      <c r="J2526" s="191">
        <v>5520</v>
      </c>
      <c r="K2526" s="89"/>
      <c r="L2526" s="89"/>
      <c r="M2526" s="89"/>
    </row>
    <row r="2527" spans="1:13" x14ac:dyDescent="0.25">
      <c r="A2527" s="191">
        <v>5521</v>
      </c>
      <c r="B2527" s="89" t="s">
        <v>2875</v>
      </c>
      <c r="C2527" s="89" t="s">
        <v>2867</v>
      </c>
      <c r="D2527" s="89" t="s">
        <v>2744</v>
      </c>
      <c r="E2527" s="89" t="s">
        <v>336</v>
      </c>
      <c r="F2527" s="89">
        <v>7</v>
      </c>
      <c r="G2527" s="127">
        <v>1</v>
      </c>
      <c r="H2527" s="127">
        <v>0</v>
      </c>
      <c r="I2527" s="127"/>
      <c r="J2527" s="191">
        <v>5521</v>
      </c>
      <c r="K2527" s="89"/>
      <c r="L2527" s="89"/>
      <c r="M2527" s="89"/>
    </row>
    <row r="2528" spans="1:13" x14ac:dyDescent="0.25">
      <c r="A2528" s="191">
        <v>5522</v>
      </c>
      <c r="B2528" s="89" t="s">
        <v>2876</v>
      </c>
      <c r="C2528" s="89" t="s">
        <v>2867</v>
      </c>
      <c r="D2528" s="89" t="s">
        <v>2744</v>
      </c>
      <c r="E2528" s="89" t="s">
        <v>336</v>
      </c>
      <c r="F2528" s="89">
        <v>10</v>
      </c>
      <c r="G2528" s="127">
        <v>0.9</v>
      </c>
      <c r="H2528" s="127">
        <v>0</v>
      </c>
      <c r="I2528" s="127"/>
      <c r="J2528" s="191">
        <v>5522</v>
      </c>
      <c r="K2528" s="89"/>
      <c r="L2528" s="89"/>
      <c r="M2528" s="89"/>
    </row>
    <row r="2529" spans="1:13" x14ac:dyDescent="0.25">
      <c r="A2529" s="191">
        <v>5523</v>
      </c>
      <c r="B2529" s="89" t="s">
        <v>2877</v>
      </c>
      <c r="C2529" s="89" t="s">
        <v>2867</v>
      </c>
      <c r="D2529" s="89" t="s">
        <v>2744</v>
      </c>
      <c r="E2529" s="89" t="s">
        <v>336</v>
      </c>
      <c r="F2529" s="89">
        <v>3</v>
      </c>
      <c r="G2529" s="127">
        <v>1</v>
      </c>
      <c r="H2529" s="127">
        <v>0</v>
      </c>
      <c r="I2529" s="127"/>
      <c r="J2529" s="191">
        <v>5523</v>
      </c>
      <c r="K2529" s="89"/>
      <c r="L2529" s="89"/>
      <c r="M2529" s="89"/>
    </row>
    <row r="2530" spans="1:13" x14ac:dyDescent="0.25">
      <c r="A2530" s="191">
        <v>5524</v>
      </c>
      <c r="B2530" s="89" t="s">
        <v>2878</v>
      </c>
      <c r="C2530" s="89" t="s">
        <v>2867</v>
      </c>
      <c r="D2530" s="89" t="s">
        <v>2744</v>
      </c>
      <c r="E2530" s="89" t="s">
        <v>336</v>
      </c>
      <c r="F2530" s="89">
        <v>5</v>
      </c>
      <c r="G2530" s="127">
        <v>1</v>
      </c>
      <c r="H2530" s="127">
        <v>0</v>
      </c>
      <c r="I2530" s="127"/>
      <c r="J2530" s="191">
        <v>5524</v>
      </c>
      <c r="K2530" s="89"/>
      <c r="L2530" s="89"/>
      <c r="M2530" s="89"/>
    </row>
    <row r="2531" spans="1:13" x14ac:dyDescent="0.25">
      <c r="A2531" s="191">
        <v>5525</v>
      </c>
      <c r="B2531" s="89" t="s">
        <v>2879</v>
      </c>
      <c r="C2531" s="89" t="s">
        <v>2867</v>
      </c>
      <c r="D2531" s="89" t="s">
        <v>2744</v>
      </c>
      <c r="E2531" s="89" t="s">
        <v>336</v>
      </c>
      <c r="F2531" s="89">
        <v>73</v>
      </c>
      <c r="G2531" s="127">
        <v>0.98039215686274506</v>
      </c>
      <c r="H2531" s="127">
        <v>0</v>
      </c>
      <c r="I2531" s="127"/>
      <c r="J2531" s="191">
        <v>5525</v>
      </c>
      <c r="K2531" s="89"/>
      <c r="L2531" s="89"/>
      <c r="M2531" s="89"/>
    </row>
    <row r="2532" spans="1:13" x14ac:dyDescent="0.25">
      <c r="A2532" s="191">
        <v>5538</v>
      </c>
      <c r="B2532" s="89" t="s">
        <v>2880</v>
      </c>
      <c r="C2532" s="89" t="s">
        <v>2881</v>
      </c>
      <c r="D2532" s="89" t="s">
        <v>2744</v>
      </c>
      <c r="E2532" s="89" t="s">
        <v>336</v>
      </c>
      <c r="F2532" s="89">
        <v>319</v>
      </c>
      <c r="G2532" s="127">
        <v>0.94318181818181823</v>
      </c>
      <c r="H2532" s="127">
        <v>0</v>
      </c>
      <c r="I2532" s="127"/>
      <c r="J2532" s="191">
        <v>5538</v>
      </c>
      <c r="K2532" s="89"/>
      <c r="L2532" s="89"/>
      <c r="M2532" s="89"/>
    </row>
    <row r="2533" spans="1:13" x14ac:dyDescent="0.25">
      <c r="A2533" s="191">
        <v>5539</v>
      </c>
      <c r="B2533" s="89" t="s">
        <v>2882</v>
      </c>
      <c r="C2533" s="89" t="s">
        <v>2881</v>
      </c>
      <c r="D2533" s="89" t="s">
        <v>2744</v>
      </c>
      <c r="E2533" s="89" t="s">
        <v>336</v>
      </c>
      <c r="F2533" s="89">
        <v>239</v>
      </c>
      <c r="G2533" s="127">
        <v>0.94907407407407407</v>
      </c>
      <c r="H2533" s="127">
        <v>0</v>
      </c>
      <c r="I2533" s="127"/>
      <c r="J2533" s="191">
        <v>5539</v>
      </c>
      <c r="K2533" s="89"/>
      <c r="L2533" s="89"/>
      <c r="M2533" s="89"/>
    </row>
    <row r="2534" spans="1:13" x14ac:dyDescent="0.25">
      <c r="A2534" s="191">
        <v>5541</v>
      </c>
      <c r="B2534" s="89" t="s">
        <v>2883</v>
      </c>
      <c r="C2534" s="89" t="s">
        <v>2881</v>
      </c>
      <c r="D2534" s="89" t="s">
        <v>2744</v>
      </c>
      <c r="E2534" s="89" t="s">
        <v>336</v>
      </c>
      <c r="F2534" s="89">
        <v>26</v>
      </c>
      <c r="G2534" s="127">
        <v>1</v>
      </c>
      <c r="H2534" s="127">
        <v>0</v>
      </c>
      <c r="I2534" s="127"/>
      <c r="J2534" s="191">
        <v>5541</v>
      </c>
      <c r="K2534" s="89"/>
      <c r="L2534" s="89"/>
      <c r="M2534" s="89"/>
    </row>
    <row r="2535" spans="1:13" x14ac:dyDescent="0.25">
      <c r="A2535" s="191">
        <v>5546</v>
      </c>
      <c r="B2535" s="89" t="s">
        <v>2884</v>
      </c>
      <c r="C2535" s="89" t="s">
        <v>2881</v>
      </c>
      <c r="D2535" s="89" t="s">
        <v>2744</v>
      </c>
      <c r="E2535" s="89" t="s">
        <v>336</v>
      </c>
      <c r="F2535" s="89">
        <v>6</v>
      </c>
      <c r="G2535" s="127">
        <v>1</v>
      </c>
      <c r="H2535" s="127">
        <v>0</v>
      </c>
      <c r="I2535" s="127"/>
      <c r="J2535" s="191">
        <v>5546</v>
      </c>
      <c r="K2535" s="89"/>
      <c r="L2535" s="89"/>
      <c r="M2535" s="89"/>
    </row>
    <row r="2536" spans="1:13" x14ac:dyDescent="0.25">
      <c r="A2536" s="191">
        <v>5548</v>
      </c>
      <c r="B2536" s="89" t="s">
        <v>2885</v>
      </c>
      <c r="C2536" s="89" t="s">
        <v>2881</v>
      </c>
      <c r="D2536" s="89" t="s">
        <v>2744</v>
      </c>
      <c r="E2536" s="89" t="s">
        <v>336</v>
      </c>
      <c r="F2536" s="89">
        <v>15</v>
      </c>
      <c r="G2536" s="127">
        <v>1</v>
      </c>
      <c r="H2536" s="127">
        <v>0</v>
      </c>
      <c r="I2536" s="127"/>
      <c r="J2536" s="191">
        <v>5548</v>
      </c>
      <c r="K2536" s="89"/>
      <c r="L2536" s="89"/>
      <c r="M2536" s="89"/>
    </row>
    <row r="2537" spans="1:13" x14ac:dyDescent="0.25">
      <c r="A2537" s="191">
        <v>5550</v>
      </c>
      <c r="B2537" s="89" t="s">
        <v>2886</v>
      </c>
      <c r="C2537" s="89" t="s">
        <v>2881</v>
      </c>
      <c r="D2537" s="89" t="s">
        <v>2744</v>
      </c>
      <c r="E2537" s="89" t="s">
        <v>336</v>
      </c>
      <c r="F2537" s="89">
        <v>26</v>
      </c>
      <c r="G2537" s="127">
        <v>0.94736842105263153</v>
      </c>
      <c r="H2537" s="127">
        <v>0</v>
      </c>
      <c r="I2537" s="127"/>
      <c r="J2537" s="191">
        <v>5550</v>
      </c>
      <c r="K2537" s="89"/>
      <c r="L2537" s="89"/>
      <c r="M2537" s="89"/>
    </row>
    <row r="2538" spans="1:13" x14ac:dyDescent="0.25">
      <c r="A2538" s="191">
        <v>5551</v>
      </c>
      <c r="B2538" s="89" t="s">
        <v>2887</v>
      </c>
      <c r="C2538" s="89" t="s">
        <v>2881</v>
      </c>
      <c r="D2538" s="89" t="s">
        <v>2744</v>
      </c>
      <c r="E2538" s="89" t="s">
        <v>336</v>
      </c>
      <c r="F2538" s="89">
        <v>17</v>
      </c>
      <c r="G2538" s="127">
        <v>0.94736842105263153</v>
      </c>
      <c r="H2538" s="127">
        <v>0</v>
      </c>
      <c r="I2538" s="127"/>
      <c r="J2538" s="191">
        <v>5551</v>
      </c>
      <c r="K2538" s="89"/>
      <c r="L2538" s="89"/>
      <c r="M2538" s="89"/>
    </row>
    <row r="2539" spans="1:13" x14ac:dyDescent="0.25">
      <c r="A2539" s="191">
        <v>5554</v>
      </c>
      <c r="B2539" s="89" t="s">
        <v>2876</v>
      </c>
      <c r="C2539" s="89" t="s">
        <v>2881</v>
      </c>
      <c r="D2539" s="89" t="s">
        <v>2744</v>
      </c>
      <c r="E2539" s="89" t="s">
        <v>336</v>
      </c>
      <c r="F2539" s="89">
        <v>7</v>
      </c>
      <c r="G2539" s="127">
        <v>1</v>
      </c>
      <c r="H2539" s="127">
        <v>0</v>
      </c>
      <c r="I2539" s="127"/>
      <c r="J2539" s="191">
        <v>5554</v>
      </c>
      <c r="K2539" s="89"/>
      <c r="L2539" s="89"/>
      <c r="M2539" s="89"/>
    </row>
    <row r="2540" spans="1:13" x14ac:dyDescent="0.25">
      <c r="A2540" s="191">
        <v>5557</v>
      </c>
      <c r="B2540" s="89" t="s">
        <v>2888</v>
      </c>
      <c r="C2540" s="89" t="s">
        <v>2881</v>
      </c>
      <c r="D2540" s="89" t="s">
        <v>2744</v>
      </c>
      <c r="E2540" s="89" t="s">
        <v>336</v>
      </c>
      <c r="F2540" s="89">
        <v>5</v>
      </c>
      <c r="G2540" s="127">
        <v>1</v>
      </c>
      <c r="H2540" s="127">
        <v>0</v>
      </c>
      <c r="I2540" s="127"/>
      <c r="J2540" s="191">
        <v>5557</v>
      </c>
      <c r="K2540" s="89"/>
      <c r="L2540" s="89"/>
      <c r="M2540" s="89"/>
    </row>
    <row r="2541" spans="1:13" x14ac:dyDescent="0.25">
      <c r="A2541" s="191">
        <v>5558</v>
      </c>
      <c r="B2541" s="89" t="s">
        <v>2889</v>
      </c>
      <c r="C2541" s="89" t="s">
        <v>2881</v>
      </c>
      <c r="D2541" s="89" t="s">
        <v>2744</v>
      </c>
      <c r="E2541" s="89" t="s">
        <v>336</v>
      </c>
      <c r="F2541" s="89">
        <v>4</v>
      </c>
      <c r="G2541" s="127">
        <v>1</v>
      </c>
      <c r="H2541" s="127">
        <v>0</v>
      </c>
      <c r="I2541" s="127"/>
      <c r="J2541" s="191">
        <v>5558</v>
      </c>
      <c r="K2541" s="89"/>
      <c r="L2541" s="89"/>
      <c r="M2541" s="89"/>
    </row>
    <row r="2542" spans="1:13" x14ac:dyDescent="0.25">
      <c r="A2542" s="191">
        <v>5561</v>
      </c>
      <c r="B2542" s="89" t="s">
        <v>2890</v>
      </c>
      <c r="C2542" s="89" t="s">
        <v>2881</v>
      </c>
      <c r="D2542" s="89" t="s">
        <v>2744</v>
      </c>
      <c r="E2542" s="89" t="s">
        <v>336</v>
      </c>
      <c r="F2542" s="89">
        <v>4</v>
      </c>
      <c r="G2542" s="127">
        <v>1</v>
      </c>
      <c r="H2542" s="127">
        <v>0</v>
      </c>
      <c r="I2542" s="127"/>
      <c r="J2542" s="191">
        <v>5561</v>
      </c>
      <c r="K2542" s="89"/>
      <c r="L2542" s="89"/>
      <c r="M2542" s="89"/>
    </row>
    <row r="2543" spans="1:13" x14ac:dyDescent="0.25">
      <c r="A2543" s="191">
        <v>5563</v>
      </c>
      <c r="B2543" s="89" t="s">
        <v>2891</v>
      </c>
      <c r="C2543" s="89" t="s">
        <v>2881</v>
      </c>
      <c r="D2543" s="89" t="s">
        <v>2744</v>
      </c>
      <c r="E2543" s="89" t="s">
        <v>336</v>
      </c>
      <c r="F2543" s="89">
        <v>10</v>
      </c>
      <c r="G2543" s="127">
        <v>1</v>
      </c>
      <c r="H2543" s="127">
        <v>0</v>
      </c>
      <c r="I2543" s="127"/>
      <c r="J2543" s="191">
        <v>5563</v>
      </c>
      <c r="K2543" s="89"/>
      <c r="L2543" s="89"/>
      <c r="M2543" s="89"/>
    </row>
    <row r="2544" spans="1:13" x14ac:dyDescent="0.25">
      <c r="A2544" s="191">
        <v>5565</v>
      </c>
      <c r="B2544" s="89" t="s">
        <v>2892</v>
      </c>
      <c r="C2544" s="89" t="s">
        <v>2893</v>
      </c>
      <c r="D2544" s="89" t="s">
        <v>2744</v>
      </c>
      <c r="E2544" s="89" t="s">
        <v>336</v>
      </c>
      <c r="F2544" s="89">
        <v>248</v>
      </c>
      <c r="G2544" s="127">
        <v>0</v>
      </c>
      <c r="H2544" s="127">
        <v>0.94029850746268662</v>
      </c>
      <c r="I2544" s="127"/>
      <c r="J2544" s="191">
        <v>5565</v>
      </c>
      <c r="K2544" s="89"/>
      <c r="L2544" s="89"/>
      <c r="M2544" s="89"/>
    </row>
    <row r="2545" spans="1:13" x14ac:dyDescent="0.25">
      <c r="A2545" s="191">
        <v>5566</v>
      </c>
      <c r="B2545" s="89" t="s">
        <v>2894</v>
      </c>
      <c r="C2545" s="89" t="s">
        <v>2893</v>
      </c>
      <c r="D2545" s="89" t="s">
        <v>2744</v>
      </c>
      <c r="E2545" s="89" t="s">
        <v>630</v>
      </c>
      <c r="F2545" s="89">
        <v>833</v>
      </c>
      <c r="G2545" s="127">
        <v>0</v>
      </c>
      <c r="H2545" s="127">
        <v>0.94811320754716977</v>
      </c>
      <c r="I2545" s="127"/>
      <c r="J2545" s="191">
        <v>5566</v>
      </c>
      <c r="K2545" s="89"/>
      <c r="L2545" s="89"/>
      <c r="M2545" s="89"/>
    </row>
    <row r="2546" spans="1:13" x14ac:dyDescent="0.25">
      <c r="A2546" s="191">
        <v>5567</v>
      </c>
      <c r="B2546" s="89" t="s">
        <v>2895</v>
      </c>
      <c r="C2546" s="89" t="s">
        <v>2893</v>
      </c>
      <c r="D2546" s="89" t="s">
        <v>2744</v>
      </c>
      <c r="E2546" s="89" t="s">
        <v>336</v>
      </c>
      <c r="F2546" s="89">
        <v>248</v>
      </c>
      <c r="G2546" s="127">
        <v>0</v>
      </c>
      <c r="H2546" s="127">
        <v>0.97046413502109707</v>
      </c>
      <c r="I2546" s="127"/>
      <c r="J2546" s="191">
        <v>5567</v>
      </c>
      <c r="K2546" s="89"/>
      <c r="L2546" s="89"/>
      <c r="M2546" s="89"/>
    </row>
    <row r="2547" spans="1:13" x14ac:dyDescent="0.25">
      <c r="A2547" s="191">
        <v>5568</v>
      </c>
      <c r="B2547" s="89" t="s">
        <v>2896</v>
      </c>
      <c r="C2547" s="89" t="s">
        <v>2893</v>
      </c>
      <c r="D2547" s="89" t="s">
        <v>2744</v>
      </c>
      <c r="E2547" s="89" t="s">
        <v>336</v>
      </c>
      <c r="F2547" s="89">
        <v>775</v>
      </c>
      <c r="G2547" s="127">
        <v>0</v>
      </c>
      <c r="H2547" s="127">
        <v>0.96192893401015234</v>
      </c>
      <c r="I2547" s="127"/>
      <c r="J2547" s="191">
        <v>5568</v>
      </c>
      <c r="K2547" s="89"/>
      <c r="L2547" s="89"/>
      <c r="M2547" s="89"/>
    </row>
    <row r="2548" spans="1:13" x14ac:dyDescent="0.25">
      <c r="A2548" s="191">
        <v>5569</v>
      </c>
      <c r="B2548" s="89" t="s">
        <v>2897</v>
      </c>
      <c r="C2548" s="89" t="s">
        <v>2893</v>
      </c>
      <c r="D2548" s="89" t="s">
        <v>2744</v>
      </c>
      <c r="E2548" s="89" t="s">
        <v>336</v>
      </c>
      <c r="F2548" s="89">
        <v>700</v>
      </c>
      <c r="G2548" s="127">
        <v>0.84615384615384615</v>
      </c>
      <c r="H2548" s="127">
        <v>0</v>
      </c>
      <c r="I2548" s="127"/>
      <c r="J2548" s="191">
        <v>5569</v>
      </c>
      <c r="K2548" s="89"/>
      <c r="L2548" s="89"/>
      <c r="M2548" s="89"/>
    </row>
    <row r="2549" spans="1:13" x14ac:dyDescent="0.25">
      <c r="A2549" s="191">
        <v>5570</v>
      </c>
      <c r="B2549" s="89" t="s">
        <v>2898</v>
      </c>
      <c r="C2549" s="89" t="s">
        <v>2893</v>
      </c>
      <c r="D2549" s="89" t="s">
        <v>2744</v>
      </c>
      <c r="E2549" s="89" t="s">
        <v>336</v>
      </c>
      <c r="F2549" s="129">
        <v>2294</v>
      </c>
      <c r="G2549" s="127">
        <v>0.8728070175438597</v>
      </c>
      <c r="H2549" s="127">
        <v>0</v>
      </c>
      <c r="I2549" s="127"/>
      <c r="J2549" s="191">
        <v>5570</v>
      </c>
      <c r="K2549" s="89"/>
      <c r="L2549" s="89"/>
      <c r="M2549" s="89"/>
    </row>
    <row r="2550" spans="1:13" x14ac:dyDescent="0.25">
      <c r="A2550" s="191">
        <v>5575</v>
      </c>
      <c r="B2550" s="89" t="s">
        <v>394</v>
      </c>
      <c r="C2550" s="89" t="s">
        <v>2893</v>
      </c>
      <c r="D2550" s="89" t="s">
        <v>2744</v>
      </c>
      <c r="E2550" s="89" t="s">
        <v>336</v>
      </c>
      <c r="F2550" s="89">
        <v>319</v>
      </c>
      <c r="G2550" s="127">
        <v>0.86619718309859151</v>
      </c>
      <c r="H2550" s="127">
        <v>0</v>
      </c>
      <c r="I2550" s="127"/>
      <c r="J2550" s="191">
        <v>5575</v>
      </c>
      <c r="K2550" s="89"/>
      <c r="L2550" s="89"/>
      <c r="M2550" s="89"/>
    </row>
    <row r="2551" spans="1:13" x14ac:dyDescent="0.25">
      <c r="A2551" s="191">
        <v>5580</v>
      </c>
      <c r="B2551" s="89" t="s">
        <v>2899</v>
      </c>
      <c r="C2551" s="89" t="s">
        <v>2893</v>
      </c>
      <c r="D2551" s="89" t="s">
        <v>2744</v>
      </c>
      <c r="E2551" s="89" t="s">
        <v>336</v>
      </c>
      <c r="F2551" s="129">
        <v>1141</v>
      </c>
      <c r="G2551" s="127">
        <v>0.87710604558969274</v>
      </c>
      <c r="H2551" s="127">
        <v>0</v>
      </c>
      <c r="I2551" s="127"/>
      <c r="J2551" s="191">
        <v>5580</v>
      </c>
      <c r="K2551" s="89"/>
      <c r="L2551" s="89"/>
      <c r="M2551" s="89"/>
    </row>
    <row r="2552" spans="1:13" x14ac:dyDescent="0.25">
      <c r="A2552" s="191">
        <v>5582</v>
      </c>
      <c r="B2552" s="89" t="s">
        <v>2900</v>
      </c>
      <c r="C2552" s="89" t="s">
        <v>2893</v>
      </c>
      <c r="D2552" s="89" t="s">
        <v>2744</v>
      </c>
      <c r="E2552" s="89" t="s">
        <v>336</v>
      </c>
      <c r="F2552" s="89">
        <v>206</v>
      </c>
      <c r="G2552" s="127">
        <v>0.88947368421052631</v>
      </c>
      <c r="H2552" s="127">
        <v>0</v>
      </c>
      <c r="I2552" s="127"/>
      <c r="J2552" s="191">
        <v>5582</v>
      </c>
      <c r="K2552" s="89"/>
      <c r="L2552" s="89"/>
      <c r="M2552" s="89"/>
    </row>
    <row r="2553" spans="1:13" x14ac:dyDescent="0.25">
      <c r="A2553" s="191">
        <v>5583</v>
      </c>
      <c r="B2553" s="89" t="s">
        <v>1637</v>
      </c>
      <c r="C2553" s="89" t="s">
        <v>2893</v>
      </c>
      <c r="D2553" s="89" t="s">
        <v>2744</v>
      </c>
      <c r="E2553" s="89" t="s">
        <v>336</v>
      </c>
      <c r="F2553" s="89">
        <v>346</v>
      </c>
      <c r="G2553" s="127">
        <v>0.89622641509433965</v>
      </c>
      <c r="H2553" s="127">
        <v>0</v>
      </c>
      <c r="I2553" s="127"/>
      <c r="J2553" s="191">
        <v>5583</v>
      </c>
      <c r="K2553" s="89"/>
      <c r="L2553" s="89"/>
      <c r="M2553" s="89"/>
    </row>
    <row r="2554" spans="1:13" x14ac:dyDescent="0.25">
      <c r="A2554" s="191">
        <v>5585</v>
      </c>
      <c r="B2554" s="89" t="s">
        <v>2901</v>
      </c>
      <c r="C2554" s="89" t="s">
        <v>2893</v>
      </c>
      <c r="D2554" s="89" t="s">
        <v>2744</v>
      </c>
      <c r="E2554" s="89" t="s">
        <v>336</v>
      </c>
      <c r="F2554" s="89">
        <v>171</v>
      </c>
      <c r="G2554" s="127">
        <v>0.97202797202797198</v>
      </c>
      <c r="H2554" s="127">
        <v>0</v>
      </c>
      <c r="I2554" s="127"/>
      <c r="J2554" s="191">
        <v>5585</v>
      </c>
      <c r="K2554" s="89"/>
      <c r="L2554" s="89"/>
      <c r="M2554" s="89"/>
    </row>
    <row r="2555" spans="1:13" x14ac:dyDescent="0.25">
      <c r="A2555" s="191">
        <v>5588</v>
      </c>
      <c r="B2555" s="89" t="s">
        <v>2902</v>
      </c>
      <c r="C2555" s="89" t="s">
        <v>2893</v>
      </c>
      <c r="D2555" s="89" t="s">
        <v>2744</v>
      </c>
      <c r="E2555" s="89" t="s">
        <v>336</v>
      </c>
      <c r="F2555" s="89">
        <v>358</v>
      </c>
      <c r="G2555" s="127">
        <v>0.86029411764705888</v>
      </c>
      <c r="H2555" s="127">
        <v>0</v>
      </c>
      <c r="I2555" s="127"/>
      <c r="J2555" s="191">
        <v>5588</v>
      </c>
      <c r="K2555" s="89"/>
      <c r="L2555" s="89"/>
      <c r="M2555" s="89"/>
    </row>
    <row r="2556" spans="1:13" x14ac:dyDescent="0.25">
      <c r="A2556" s="191">
        <v>5590</v>
      </c>
      <c r="B2556" s="89" t="s">
        <v>2903</v>
      </c>
      <c r="C2556" s="89" t="s">
        <v>2893</v>
      </c>
      <c r="D2556" s="89" t="s">
        <v>2744</v>
      </c>
      <c r="E2556" s="89" t="s">
        <v>336</v>
      </c>
      <c r="F2556" s="89">
        <v>376</v>
      </c>
      <c r="G2556" s="127">
        <v>0.91739130434782612</v>
      </c>
      <c r="H2556" s="127">
        <v>0</v>
      </c>
      <c r="I2556" s="127"/>
      <c r="J2556" s="191">
        <v>5590</v>
      </c>
      <c r="K2556" s="89"/>
      <c r="L2556" s="89"/>
      <c r="M2556" s="89"/>
    </row>
    <row r="2557" spans="1:13" x14ac:dyDescent="0.25">
      <c r="A2557" s="191">
        <v>5592</v>
      </c>
      <c r="B2557" s="89" t="s">
        <v>1880</v>
      </c>
      <c r="C2557" s="89" t="s">
        <v>2893</v>
      </c>
      <c r="D2557" s="89" t="s">
        <v>2744</v>
      </c>
      <c r="E2557" s="89" t="s">
        <v>336</v>
      </c>
      <c r="F2557" s="89">
        <v>314</v>
      </c>
      <c r="G2557" s="127">
        <v>0.88235294117647056</v>
      </c>
      <c r="H2557" s="127">
        <v>0</v>
      </c>
      <c r="I2557" s="127"/>
      <c r="J2557" s="191">
        <v>5592</v>
      </c>
      <c r="K2557" s="89"/>
      <c r="L2557" s="89"/>
      <c r="M2557" s="89"/>
    </row>
    <row r="2558" spans="1:13" x14ac:dyDescent="0.25">
      <c r="A2558" s="191">
        <v>5597</v>
      </c>
      <c r="B2558" s="89" t="s">
        <v>2904</v>
      </c>
      <c r="C2558" s="89" t="s">
        <v>2893</v>
      </c>
      <c r="D2558" s="89" t="s">
        <v>2744</v>
      </c>
      <c r="E2558" s="89" t="s">
        <v>336</v>
      </c>
      <c r="F2558" s="89">
        <v>726</v>
      </c>
      <c r="G2558" s="127">
        <v>0.87297921478060048</v>
      </c>
      <c r="H2558" s="127">
        <v>0</v>
      </c>
      <c r="I2558" s="127"/>
      <c r="J2558" s="191">
        <v>5597</v>
      </c>
      <c r="K2558" s="89"/>
      <c r="L2558" s="89"/>
      <c r="M2558" s="89"/>
    </row>
    <row r="2559" spans="1:13" x14ac:dyDescent="0.25">
      <c r="A2559" s="191">
        <v>5598</v>
      </c>
      <c r="B2559" s="89" t="s">
        <v>2905</v>
      </c>
      <c r="C2559" s="89" t="s">
        <v>2893</v>
      </c>
      <c r="D2559" s="89" t="s">
        <v>2744</v>
      </c>
      <c r="E2559" s="89" t="s">
        <v>336</v>
      </c>
      <c r="F2559" s="89">
        <v>147</v>
      </c>
      <c r="G2559" s="127">
        <v>0</v>
      </c>
      <c r="H2559" s="127">
        <v>0</v>
      </c>
      <c r="I2559" s="128">
        <v>0.80875025319019644</v>
      </c>
      <c r="J2559" s="191">
        <v>5598</v>
      </c>
      <c r="K2559" s="89"/>
      <c r="L2559" s="89"/>
      <c r="M2559" s="89"/>
    </row>
    <row r="2560" spans="1:13" x14ac:dyDescent="0.25">
      <c r="A2560" s="191">
        <v>5599</v>
      </c>
      <c r="B2560" s="89" t="s">
        <v>2906</v>
      </c>
      <c r="C2560" s="89" t="s">
        <v>2907</v>
      </c>
      <c r="D2560" s="89" t="s">
        <v>2744</v>
      </c>
      <c r="E2560" s="89" t="s">
        <v>336</v>
      </c>
      <c r="F2560" s="89">
        <v>304</v>
      </c>
      <c r="G2560" s="127">
        <v>0.9452054794520548</v>
      </c>
      <c r="H2560" s="127">
        <v>0</v>
      </c>
      <c r="I2560" s="127"/>
      <c r="J2560" s="191">
        <v>5599</v>
      </c>
      <c r="K2560" s="89"/>
      <c r="L2560" s="89"/>
      <c r="M2560" s="89"/>
    </row>
    <row r="2561" spans="1:13" x14ac:dyDescent="0.25">
      <c r="A2561" s="191">
        <v>5600</v>
      </c>
      <c r="B2561" s="89" t="s">
        <v>2908</v>
      </c>
      <c r="C2561" s="89" t="s">
        <v>2893</v>
      </c>
      <c r="D2561" s="89" t="s">
        <v>2744</v>
      </c>
      <c r="E2561" s="89" t="s">
        <v>336</v>
      </c>
      <c r="F2561" s="89">
        <v>154</v>
      </c>
      <c r="G2561" s="127">
        <v>0</v>
      </c>
      <c r="H2561" s="127">
        <v>0</v>
      </c>
      <c r="I2561" s="128">
        <v>0.80875025319019644</v>
      </c>
      <c r="J2561" s="191">
        <v>5600</v>
      </c>
      <c r="K2561" s="89"/>
      <c r="L2561" s="89"/>
      <c r="M2561" s="89"/>
    </row>
    <row r="2562" spans="1:13" x14ac:dyDescent="0.25">
      <c r="A2562" s="191">
        <v>5601</v>
      </c>
      <c r="B2562" s="89" t="s">
        <v>2909</v>
      </c>
      <c r="C2562" s="89" t="s">
        <v>2893</v>
      </c>
      <c r="D2562" s="89" t="s">
        <v>2744</v>
      </c>
      <c r="E2562" s="89" t="s">
        <v>336</v>
      </c>
      <c r="F2562" s="89">
        <v>123</v>
      </c>
      <c r="G2562" s="127">
        <v>0.93258426966292129</v>
      </c>
      <c r="H2562" s="127">
        <v>0</v>
      </c>
      <c r="I2562" s="127"/>
      <c r="J2562" s="191">
        <v>5601</v>
      </c>
      <c r="K2562" s="89"/>
      <c r="L2562" s="89"/>
      <c r="M2562" s="89"/>
    </row>
    <row r="2563" spans="1:13" x14ac:dyDescent="0.25">
      <c r="A2563" s="191">
        <v>5604</v>
      </c>
      <c r="B2563" s="89" t="s">
        <v>1996</v>
      </c>
      <c r="C2563" s="89" t="s">
        <v>2893</v>
      </c>
      <c r="D2563" s="89" t="s">
        <v>2744</v>
      </c>
      <c r="E2563" s="89" t="s">
        <v>336</v>
      </c>
      <c r="F2563" s="89">
        <v>139</v>
      </c>
      <c r="G2563" s="127">
        <v>0.91911764705882348</v>
      </c>
      <c r="H2563" s="127">
        <v>0</v>
      </c>
      <c r="I2563" s="127"/>
      <c r="J2563" s="191">
        <v>5604</v>
      </c>
      <c r="K2563" s="89"/>
      <c r="L2563" s="89"/>
      <c r="M2563" s="89"/>
    </row>
    <row r="2564" spans="1:13" x14ac:dyDescent="0.25">
      <c r="A2564" s="191">
        <v>5606</v>
      </c>
      <c r="B2564" s="89" t="s">
        <v>2910</v>
      </c>
      <c r="C2564" s="89" t="s">
        <v>2893</v>
      </c>
      <c r="D2564" s="89" t="s">
        <v>2744</v>
      </c>
      <c r="E2564" s="89" t="s">
        <v>336</v>
      </c>
      <c r="F2564" s="89">
        <v>362</v>
      </c>
      <c r="G2564" s="127">
        <v>0.97039473684210531</v>
      </c>
      <c r="H2564" s="127">
        <v>0</v>
      </c>
      <c r="I2564" s="127"/>
      <c r="J2564" s="191">
        <v>5606</v>
      </c>
      <c r="K2564" s="89"/>
      <c r="L2564" s="89"/>
      <c r="M2564" s="89"/>
    </row>
    <row r="2565" spans="1:13" x14ac:dyDescent="0.25">
      <c r="A2565" s="191">
        <v>5608</v>
      </c>
      <c r="B2565" s="89" t="s">
        <v>2335</v>
      </c>
      <c r="C2565" s="89" t="s">
        <v>2893</v>
      </c>
      <c r="D2565" s="89" t="s">
        <v>2744</v>
      </c>
      <c r="E2565" s="89" t="s">
        <v>336</v>
      </c>
      <c r="F2565" s="89">
        <v>212</v>
      </c>
      <c r="G2565" s="127">
        <v>0.89204545454545459</v>
      </c>
      <c r="H2565" s="127">
        <v>0</v>
      </c>
      <c r="I2565" s="127"/>
      <c r="J2565" s="191">
        <v>5608</v>
      </c>
      <c r="K2565" s="89"/>
      <c r="L2565" s="89"/>
      <c r="M2565" s="89"/>
    </row>
    <row r="2566" spans="1:13" x14ac:dyDescent="0.25">
      <c r="A2566" s="191">
        <v>5613</v>
      </c>
      <c r="B2566" s="89" t="s">
        <v>2911</v>
      </c>
      <c r="C2566" s="89" t="s">
        <v>2912</v>
      </c>
      <c r="D2566" s="89" t="s">
        <v>2744</v>
      </c>
      <c r="E2566" s="89" t="s">
        <v>336</v>
      </c>
      <c r="F2566" s="89">
        <v>626</v>
      </c>
      <c r="G2566" s="127">
        <v>0.88778877887788776</v>
      </c>
      <c r="H2566" s="127">
        <v>0</v>
      </c>
      <c r="I2566" s="127"/>
      <c r="J2566" s="191">
        <v>5613</v>
      </c>
      <c r="K2566" s="89"/>
      <c r="L2566" s="89"/>
      <c r="M2566" s="89"/>
    </row>
    <row r="2567" spans="1:13" x14ac:dyDescent="0.25">
      <c r="A2567" s="191">
        <v>5614</v>
      </c>
      <c r="B2567" s="89" t="s">
        <v>2913</v>
      </c>
      <c r="C2567" s="89" t="s">
        <v>2893</v>
      </c>
      <c r="D2567" s="89" t="s">
        <v>2744</v>
      </c>
      <c r="E2567" s="89" t="s">
        <v>336</v>
      </c>
      <c r="F2567" s="89">
        <v>520</v>
      </c>
      <c r="G2567" s="127">
        <v>0.95121951219512191</v>
      </c>
      <c r="H2567" s="127">
        <v>0</v>
      </c>
      <c r="I2567" s="127"/>
      <c r="J2567" s="191">
        <v>5614</v>
      </c>
      <c r="K2567" s="89"/>
      <c r="L2567" s="89"/>
      <c r="M2567" s="89"/>
    </row>
    <row r="2568" spans="1:13" x14ac:dyDescent="0.25">
      <c r="A2568" s="191">
        <v>5620</v>
      </c>
      <c r="B2568" s="89" t="s">
        <v>2914</v>
      </c>
      <c r="C2568" s="89" t="s">
        <v>2893</v>
      </c>
      <c r="D2568" s="89" t="s">
        <v>2744</v>
      </c>
      <c r="E2568" s="89" t="s">
        <v>336</v>
      </c>
      <c r="F2568" s="89">
        <v>165</v>
      </c>
      <c r="G2568" s="127">
        <v>0</v>
      </c>
      <c r="H2568" s="127">
        <v>0</v>
      </c>
      <c r="I2568" s="128">
        <v>0.80875025319019644</v>
      </c>
      <c r="J2568" s="191">
        <v>5620</v>
      </c>
      <c r="K2568" s="89"/>
      <c r="L2568" s="89"/>
      <c r="M2568" s="89"/>
    </row>
    <row r="2569" spans="1:13" x14ac:dyDescent="0.25">
      <c r="A2569" s="191">
        <v>5622</v>
      </c>
      <c r="B2569" s="89" t="s">
        <v>2915</v>
      </c>
      <c r="C2569" s="89" t="s">
        <v>2782</v>
      </c>
      <c r="D2569" s="89" t="s">
        <v>2744</v>
      </c>
      <c r="E2569" s="89" t="s">
        <v>336</v>
      </c>
      <c r="F2569" s="89">
        <v>230</v>
      </c>
      <c r="G2569" s="127">
        <v>0.98058252427184467</v>
      </c>
      <c r="H2569" s="127">
        <v>0</v>
      </c>
      <c r="I2569" s="127"/>
      <c r="J2569" s="191">
        <v>5622</v>
      </c>
      <c r="K2569" s="89"/>
      <c r="L2569" s="89"/>
      <c r="M2569" s="89"/>
    </row>
    <row r="2570" spans="1:13" x14ac:dyDescent="0.25">
      <c r="A2570" s="191">
        <v>5623</v>
      </c>
      <c r="B2570" s="89" t="s">
        <v>2916</v>
      </c>
      <c r="C2570" s="89" t="s">
        <v>2907</v>
      </c>
      <c r="D2570" s="89" t="s">
        <v>2744</v>
      </c>
      <c r="E2570" s="89" t="s">
        <v>336</v>
      </c>
      <c r="F2570" s="89">
        <v>64</v>
      </c>
      <c r="G2570" s="127">
        <v>1</v>
      </c>
      <c r="H2570" s="127">
        <v>0</v>
      </c>
      <c r="I2570" s="127"/>
      <c r="J2570" s="191">
        <v>5623</v>
      </c>
      <c r="K2570" s="89"/>
      <c r="L2570" s="89"/>
      <c r="M2570" s="89"/>
    </row>
    <row r="2571" spans="1:13" x14ac:dyDescent="0.25">
      <c r="A2571" s="191">
        <v>5624</v>
      </c>
      <c r="B2571" s="89" t="s">
        <v>2917</v>
      </c>
      <c r="C2571" s="89" t="s">
        <v>2907</v>
      </c>
      <c r="D2571" s="89" t="s">
        <v>2744</v>
      </c>
      <c r="E2571" s="89" t="s">
        <v>336</v>
      </c>
      <c r="F2571" s="89">
        <v>220</v>
      </c>
      <c r="G2571" s="127">
        <v>0.9441624365482234</v>
      </c>
      <c r="H2571" s="127">
        <v>0</v>
      </c>
      <c r="I2571" s="127"/>
      <c r="J2571" s="191">
        <v>5624</v>
      </c>
      <c r="K2571" s="89"/>
      <c r="L2571" s="89"/>
      <c r="M2571" s="89"/>
    </row>
    <row r="2572" spans="1:13" x14ac:dyDescent="0.25">
      <c r="A2572" s="191">
        <v>5625</v>
      </c>
      <c r="B2572" s="89" t="s">
        <v>2918</v>
      </c>
      <c r="C2572" s="89" t="s">
        <v>2907</v>
      </c>
      <c r="D2572" s="89" t="s">
        <v>2744</v>
      </c>
      <c r="E2572" s="89" t="s">
        <v>336</v>
      </c>
      <c r="F2572" s="89">
        <v>177</v>
      </c>
      <c r="G2572" s="127">
        <v>0.98581560283687941</v>
      </c>
      <c r="H2572" s="127">
        <v>0</v>
      </c>
      <c r="I2572" s="127"/>
      <c r="J2572" s="191">
        <v>5625</v>
      </c>
      <c r="K2572" s="89"/>
      <c r="L2572" s="89"/>
      <c r="M2572" s="89"/>
    </row>
    <row r="2573" spans="1:13" x14ac:dyDescent="0.25">
      <c r="A2573" s="191">
        <v>5627</v>
      </c>
      <c r="B2573" s="89" t="s">
        <v>2919</v>
      </c>
      <c r="C2573" s="89" t="s">
        <v>2907</v>
      </c>
      <c r="D2573" s="89" t="s">
        <v>2744</v>
      </c>
      <c r="E2573" s="89" t="s">
        <v>336</v>
      </c>
      <c r="F2573" s="89">
        <v>86</v>
      </c>
      <c r="G2573" s="127">
        <v>0.94117647058823528</v>
      </c>
      <c r="H2573" s="127">
        <v>0</v>
      </c>
      <c r="I2573" s="127"/>
      <c r="J2573" s="191">
        <v>5627</v>
      </c>
      <c r="K2573" s="89"/>
      <c r="L2573" s="89"/>
      <c r="M2573" s="89"/>
    </row>
    <row r="2574" spans="1:13" x14ac:dyDescent="0.25">
      <c r="A2574" s="191">
        <v>5629</v>
      </c>
      <c r="B2574" s="89" t="s">
        <v>2920</v>
      </c>
      <c r="C2574" s="89" t="s">
        <v>2893</v>
      </c>
      <c r="D2574" s="89" t="s">
        <v>2744</v>
      </c>
      <c r="E2574" s="89" t="s">
        <v>336</v>
      </c>
      <c r="F2574" s="89">
        <v>25</v>
      </c>
      <c r="G2574" s="127">
        <v>1</v>
      </c>
      <c r="H2574" s="127">
        <v>0</v>
      </c>
      <c r="I2574" s="127"/>
      <c r="J2574" s="191">
        <v>5629</v>
      </c>
      <c r="K2574" s="89"/>
      <c r="L2574" s="89"/>
      <c r="M2574" s="89"/>
    </row>
    <row r="2575" spans="1:13" x14ac:dyDescent="0.25">
      <c r="A2575" s="191">
        <v>5630</v>
      </c>
      <c r="B2575" s="89" t="s">
        <v>2921</v>
      </c>
      <c r="C2575" s="89" t="s">
        <v>2893</v>
      </c>
      <c r="D2575" s="89" t="s">
        <v>2744</v>
      </c>
      <c r="E2575" s="89" t="s">
        <v>336</v>
      </c>
      <c r="F2575" s="89">
        <v>81</v>
      </c>
      <c r="G2575" s="127">
        <v>1</v>
      </c>
      <c r="H2575" s="127">
        <v>0</v>
      </c>
      <c r="I2575" s="127"/>
      <c r="J2575" s="191">
        <v>5630</v>
      </c>
      <c r="K2575" s="89"/>
      <c r="L2575" s="89"/>
      <c r="M2575" s="89"/>
    </row>
    <row r="2576" spans="1:13" x14ac:dyDescent="0.25">
      <c r="A2576" s="191">
        <v>5631</v>
      </c>
      <c r="B2576" s="89" t="s">
        <v>2922</v>
      </c>
      <c r="C2576" s="89" t="s">
        <v>2907</v>
      </c>
      <c r="D2576" s="89" t="s">
        <v>2744</v>
      </c>
      <c r="E2576" s="89" t="s">
        <v>336</v>
      </c>
      <c r="F2576" s="89">
        <v>111</v>
      </c>
      <c r="G2576" s="127">
        <v>0.88095238095238093</v>
      </c>
      <c r="H2576" s="127">
        <v>0</v>
      </c>
      <c r="I2576" s="127"/>
      <c r="J2576" s="191">
        <v>5631</v>
      </c>
      <c r="K2576" s="89"/>
      <c r="L2576" s="89"/>
      <c r="M2576" s="89"/>
    </row>
    <row r="2577" spans="1:13" x14ac:dyDescent="0.25">
      <c r="A2577" s="191">
        <v>5632</v>
      </c>
      <c r="B2577" s="89" t="s">
        <v>2923</v>
      </c>
      <c r="C2577" s="89" t="s">
        <v>2893</v>
      </c>
      <c r="D2577" s="89" t="s">
        <v>2744</v>
      </c>
      <c r="E2577" s="89" t="s">
        <v>336</v>
      </c>
      <c r="F2577" s="89">
        <v>35</v>
      </c>
      <c r="G2577" s="127">
        <v>0.97058823529411764</v>
      </c>
      <c r="H2577" s="127">
        <v>0</v>
      </c>
      <c r="I2577" s="127"/>
      <c r="J2577" s="191">
        <v>5632</v>
      </c>
      <c r="K2577" s="89"/>
      <c r="L2577" s="89"/>
      <c r="M2577" s="89"/>
    </row>
    <row r="2578" spans="1:13" x14ac:dyDescent="0.25">
      <c r="A2578" s="191">
        <v>5633</v>
      </c>
      <c r="B2578" s="89" t="s">
        <v>2924</v>
      </c>
      <c r="C2578" s="89" t="s">
        <v>2893</v>
      </c>
      <c r="D2578" s="89" t="s">
        <v>2744</v>
      </c>
      <c r="E2578" s="89" t="s">
        <v>336</v>
      </c>
      <c r="F2578" s="89">
        <v>10</v>
      </c>
      <c r="G2578" s="127">
        <v>1</v>
      </c>
      <c r="H2578" s="127">
        <v>0</v>
      </c>
      <c r="I2578" s="127"/>
      <c r="J2578" s="191">
        <v>5633</v>
      </c>
      <c r="K2578" s="89"/>
      <c r="L2578" s="89"/>
      <c r="M2578" s="89"/>
    </row>
    <row r="2579" spans="1:13" x14ac:dyDescent="0.25">
      <c r="A2579" s="191">
        <v>5634</v>
      </c>
      <c r="B2579" s="89" t="s">
        <v>2925</v>
      </c>
      <c r="C2579" s="89" t="s">
        <v>2907</v>
      </c>
      <c r="D2579" s="89" t="s">
        <v>2744</v>
      </c>
      <c r="E2579" s="89" t="s">
        <v>336</v>
      </c>
      <c r="F2579" s="89">
        <v>176</v>
      </c>
      <c r="G2579" s="127">
        <v>0.96183206106870234</v>
      </c>
      <c r="H2579" s="127">
        <v>0</v>
      </c>
      <c r="I2579" s="127"/>
      <c r="J2579" s="191">
        <v>5634</v>
      </c>
      <c r="K2579" s="89"/>
      <c r="L2579" s="89"/>
      <c r="M2579" s="89"/>
    </row>
    <row r="2580" spans="1:13" x14ac:dyDescent="0.25">
      <c r="A2580" s="191">
        <v>5635</v>
      </c>
      <c r="B2580" s="89" t="s">
        <v>2926</v>
      </c>
      <c r="C2580" s="89" t="s">
        <v>2907</v>
      </c>
      <c r="D2580" s="89" t="s">
        <v>2744</v>
      </c>
      <c r="E2580" s="89" t="s">
        <v>336</v>
      </c>
      <c r="F2580" s="89">
        <v>44</v>
      </c>
      <c r="G2580" s="127">
        <v>0.9</v>
      </c>
      <c r="H2580" s="127">
        <v>0</v>
      </c>
      <c r="I2580" s="127"/>
      <c r="J2580" s="191">
        <v>5635</v>
      </c>
      <c r="K2580" s="89"/>
      <c r="L2580" s="89"/>
      <c r="M2580" s="89"/>
    </row>
    <row r="2581" spans="1:13" x14ac:dyDescent="0.25">
      <c r="A2581" s="191">
        <v>5636</v>
      </c>
      <c r="B2581" s="89" t="s">
        <v>2927</v>
      </c>
      <c r="C2581" s="89" t="s">
        <v>2893</v>
      </c>
      <c r="D2581" s="89" t="s">
        <v>2744</v>
      </c>
      <c r="E2581" s="89" t="s">
        <v>336</v>
      </c>
      <c r="F2581" s="89">
        <v>11</v>
      </c>
      <c r="G2581" s="127">
        <v>1</v>
      </c>
      <c r="H2581" s="127">
        <v>0</v>
      </c>
      <c r="I2581" s="127"/>
      <c r="J2581" s="191">
        <v>5636</v>
      </c>
      <c r="K2581" s="89"/>
      <c r="L2581" s="89"/>
      <c r="M2581" s="89"/>
    </row>
    <row r="2582" spans="1:13" x14ac:dyDescent="0.25">
      <c r="A2582" s="191">
        <v>5637</v>
      </c>
      <c r="B2582" s="89" t="s">
        <v>2928</v>
      </c>
      <c r="C2582" s="89" t="s">
        <v>2893</v>
      </c>
      <c r="D2582" s="89" t="s">
        <v>2744</v>
      </c>
      <c r="E2582" s="89" t="s">
        <v>336</v>
      </c>
      <c r="F2582" s="89">
        <v>2</v>
      </c>
      <c r="G2582" s="127">
        <v>1</v>
      </c>
      <c r="H2582" s="127">
        <v>0</v>
      </c>
      <c r="I2582" s="127"/>
      <c r="J2582" s="191">
        <v>5637</v>
      </c>
      <c r="K2582" s="89"/>
      <c r="L2582" s="89"/>
      <c r="M2582" s="89"/>
    </row>
    <row r="2583" spans="1:13" x14ac:dyDescent="0.25">
      <c r="A2583" s="191">
        <v>5638</v>
      </c>
      <c r="B2583" s="89" t="s">
        <v>2929</v>
      </c>
      <c r="C2583" s="89" t="s">
        <v>2907</v>
      </c>
      <c r="D2583" s="89" t="s">
        <v>2744</v>
      </c>
      <c r="E2583" s="89" t="s">
        <v>336</v>
      </c>
      <c r="F2583" s="89">
        <v>98</v>
      </c>
      <c r="G2583" s="127">
        <v>0.97222222222222221</v>
      </c>
      <c r="H2583" s="127">
        <v>0</v>
      </c>
      <c r="I2583" s="127"/>
      <c r="J2583" s="191">
        <v>5638</v>
      </c>
      <c r="K2583" s="89"/>
      <c r="L2583" s="89"/>
      <c r="M2583" s="89"/>
    </row>
    <row r="2584" spans="1:13" x14ac:dyDescent="0.25">
      <c r="A2584" s="191">
        <v>5640</v>
      </c>
      <c r="B2584" s="89" t="s">
        <v>2930</v>
      </c>
      <c r="C2584" s="89" t="s">
        <v>2893</v>
      </c>
      <c r="D2584" s="89" t="s">
        <v>2744</v>
      </c>
      <c r="E2584" s="89" t="s">
        <v>336</v>
      </c>
      <c r="F2584" s="89">
        <v>189</v>
      </c>
      <c r="G2584" s="127">
        <v>0.96666666666666667</v>
      </c>
      <c r="H2584" s="127">
        <v>0</v>
      </c>
      <c r="I2584" s="127"/>
      <c r="J2584" s="191">
        <v>5640</v>
      </c>
      <c r="K2584" s="89"/>
      <c r="L2584" s="89"/>
      <c r="M2584" s="89"/>
    </row>
    <row r="2585" spans="1:13" x14ac:dyDescent="0.25">
      <c r="A2585" s="191">
        <v>5644</v>
      </c>
      <c r="B2585" s="89" t="s">
        <v>2931</v>
      </c>
      <c r="C2585" s="89" t="s">
        <v>2893</v>
      </c>
      <c r="D2585" s="89" t="s">
        <v>2744</v>
      </c>
      <c r="E2585" s="89" t="s">
        <v>336</v>
      </c>
      <c r="F2585" s="89">
        <v>4</v>
      </c>
      <c r="G2585" s="127">
        <v>1</v>
      </c>
      <c r="H2585" s="127">
        <v>0</v>
      </c>
      <c r="I2585" s="127"/>
      <c r="J2585" s="191">
        <v>5644</v>
      </c>
      <c r="K2585" s="89"/>
      <c r="L2585" s="89"/>
      <c r="M2585" s="89"/>
    </row>
    <row r="2586" spans="1:13" x14ac:dyDescent="0.25">
      <c r="A2586" s="191">
        <v>5645</v>
      </c>
      <c r="B2586" s="89" t="s">
        <v>2932</v>
      </c>
      <c r="C2586" s="89" t="s">
        <v>2893</v>
      </c>
      <c r="D2586" s="89" t="s">
        <v>2744</v>
      </c>
      <c r="E2586" s="89" t="s">
        <v>336</v>
      </c>
      <c r="F2586" s="89">
        <v>366</v>
      </c>
      <c r="G2586" s="127">
        <v>0.97610921501706482</v>
      </c>
      <c r="H2586" s="127">
        <v>0</v>
      </c>
      <c r="I2586" s="127"/>
      <c r="J2586" s="191">
        <v>5645</v>
      </c>
      <c r="K2586" s="89"/>
      <c r="L2586" s="89"/>
      <c r="M2586" s="89"/>
    </row>
    <row r="2587" spans="1:13" x14ac:dyDescent="0.25">
      <c r="A2587" s="191">
        <v>5646</v>
      </c>
      <c r="B2587" s="89" t="s">
        <v>2933</v>
      </c>
      <c r="C2587" s="89" t="s">
        <v>2907</v>
      </c>
      <c r="D2587" s="89" t="s">
        <v>2744</v>
      </c>
      <c r="E2587" s="89" t="s">
        <v>336</v>
      </c>
      <c r="F2587" s="89">
        <v>106</v>
      </c>
      <c r="G2587" s="127">
        <v>0.971830985915493</v>
      </c>
      <c r="H2587" s="127">
        <v>0</v>
      </c>
      <c r="I2587" s="127"/>
      <c r="J2587" s="191">
        <v>5646</v>
      </c>
      <c r="K2587" s="89"/>
      <c r="L2587" s="89"/>
      <c r="M2587" s="89"/>
    </row>
    <row r="2588" spans="1:13" x14ac:dyDescent="0.25">
      <c r="A2588" s="191">
        <v>5647</v>
      </c>
      <c r="B2588" s="89" t="s">
        <v>2934</v>
      </c>
      <c r="C2588" s="89" t="s">
        <v>2893</v>
      </c>
      <c r="D2588" s="89" t="s">
        <v>2744</v>
      </c>
      <c r="E2588" s="89" t="s">
        <v>336</v>
      </c>
      <c r="F2588" s="89">
        <v>43</v>
      </c>
      <c r="G2588" s="127">
        <v>1</v>
      </c>
      <c r="H2588" s="127">
        <v>0</v>
      </c>
      <c r="I2588" s="127"/>
      <c r="J2588" s="191">
        <v>5647</v>
      </c>
      <c r="K2588" s="89"/>
      <c r="L2588" s="89"/>
      <c r="M2588" s="89"/>
    </row>
    <row r="2589" spans="1:13" x14ac:dyDescent="0.25">
      <c r="A2589" s="191">
        <v>5648</v>
      </c>
      <c r="B2589" s="89" t="s">
        <v>2935</v>
      </c>
      <c r="C2589" s="89" t="s">
        <v>2907</v>
      </c>
      <c r="D2589" s="89" t="s">
        <v>2744</v>
      </c>
      <c r="E2589" s="89" t="s">
        <v>336</v>
      </c>
      <c r="F2589" s="89">
        <v>67</v>
      </c>
      <c r="G2589" s="127">
        <v>0.98039215686274506</v>
      </c>
      <c r="H2589" s="127">
        <v>0</v>
      </c>
      <c r="I2589" s="127"/>
      <c r="J2589" s="191">
        <v>5648</v>
      </c>
      <c r="K2589" s="89"/>
      <c r="L2589" s="89"/>
      <c r="M2589" s="89"/>
    </row>
    <row r="2590" spans="1:13" x14ac:dyDescent="0.25">
      <c r="A2590" s="191">
        <v>5649</v>
      </c>
      <c r="B2590" s="89" t="s">
        <v>2936</v>
      </c>
      <c r="C2590" s="89" t="s">
        <v>2907</v>
      </c>
      <c r="D2590" s="89" t="s">
        <v>2744</v>
      </c>
      <c r="E2590" s="89" t="s">
        <v>336</v>
      </c>
      <c r="F2590" s="89">
        <v>162</v>
      </c>
      <c r="G2590" s="127">
        <v>0.93893129770992367</v>
      </c>
      <c r="H2590" s="127">
        <v>0</v>
      </c>
      <c r="I2590" s="127"/>
      <c r="J2590" s="191">
        <v>5649</v>
      </c>
      <c r="K2590" s="89"/>
      <c r="L2590" s="89"/>
      <c r="M2590" s="89"/>
    </row>
    <row r="2591" spans="1:13" x14ac:dyDescent="0.25">
      <c r="A2591" s="191">
        <v>5823</v>
      </c>
      <c r="B2591" s="89" t="s">
        <v>2937</v>
      </c>
      <c r="C2591" s="89" t="s">
        <v>2938</v>
      </c>
      <c r="D2591" s="89" t="s">
        <v>2744</v>
      </c>
      <c r="E2591" s="89" t="s">
        <v>336</v>
      </c>
      <c r="F2591" s="89">
        <v>964</v>
      </c>
      <c r="G2591" s="127">
        <v>0</v>
      </c>
      <c r="H2591" s="127">
        <v>0.86825726141078841</v>
      </c>
      <c r="I2591" s="127"/>
      <c r="J2591" s="191">
        <v>5823</v>
      </c>
      <c r="K2591" s="89"/>
      <c r="L2591" s="89"/>
      <c r="M2591" s="89"/>
    </row>
    <row r="2592" spans="1:13" x14ac:dyDescent="0.25">
      <c r="A2592" s="191">
        <v>5824</v>
      </c>
      <c r="B2592" s="89" t="s">
        <v>2939</v>
      </c>
      <c r="C2592" s="89" t="s">
        <v>2938</v>
      </c>
      <c r="D2592" s="89" t="s">
        <v>2744</v>
      </c>
      <c r="E2592" s="89" t="s">
        <v>336</v>
      </c>
      <c r="F2592" s="89">
        <v>618</v>
      </c>
      <c r="G2592" s="127">
        <v>0.90715667311411996</v>
      </c>
      <c r="H2592" s="127">
        <v>0</v>
      </c>
      <c r="I2592" s="127"/>
      <c r="J2592" s="191">
        <v>5824</v>
      </c>
      <c r="K2592" s="89"/>
      <c r="L2592" s="89"/>
      <c r="M2592" s="89"/>
    </row>
    <row r="2593" spans="1:13" x14ac:dyDescent="0.25">
      <c r="A2593" s="191">
        <v>5825</v>
      </c>
      <c r="B2593" s="89" t="s">
        <v>2940</v>
      </c>
      <c r="C2593" s="89" t="s">
        <v>2938</v>
      </c>
      <c r="D2593" s="89" t="s">
        <v>2744</v>
      </c>
      <c r="E2593" s="89" t="s">
        <v>336</v>
      </c>
      <c r="F2593" s="89">
        <v>218</v>
      </c>
      <c r="G2593" s="127">
        <v>0.93150684931506844</v>
      </c>
      <c r="H2593" s="127">
        <v>0</v>
      </c>
      <c r="I2593" s="127"/>
      <c r="J2593" s="191">
        <v>5825</v>
      </c>
      <c r="K2593" s="89"/>
      <c r="L2593" s="89"/>
      <c r="M2593" s="89"/>
    </row>
    <row r="2594" spans="1:13" x14ac:dyDescent="0.25">
      <c r="A2594" s="191">
        <v>5827</v>
      </c>
      <c r="B2594" s="89" t="s">
        <v>2941</v>
      </c>
      <c r="C2594" s="89" t="s">
        <v>2938</v>
      </c>
      <c r="D2594" s="89" t="s">
        <v>2744</v>
      </c>
      <c r="E2594" s="89" t="s">
        <v>336</v>
      </c>
      <c r="F2594" s="89">
        <v>252</v>
      </c>
      <c r="G2594" s="127">
        <v>0.90594059405940597</v>
      </c>
      <c r="H2594" s="127">
        <v>0</v>
      </c>
      <c r="I2594" s="127"/>
      <c r="J2594" s="191">
        <v>5827</v>
      </c>
      <c r="K2594" s="89"/>
      <c r="L2594" s="89"/>
      <c r="M2594" s="89"/>
    </row>
    <row r="2595" spans="1:13" x14ac:dyDescent="0.25">
      <c r="A2595" s="191">
        <v>5828</v>
      </c>
      <c r="B2595" s="89" t="s">
        <v>2942</v>
      </c>
      <c r="C2595" s="89" t="s">
        <v>2938</v>
      </c>
      <c r="D2595" s="89" t="s">
        <v>2744</v>
      </c>
      <c r="E2595" s="89" t="s">
        <v>336</v>
      </c>
      <c r="F2595" s="89">
        <v>405</v>
      </c>
      <c r="G2595" s="127">
        <v>0.97619047619047616</v>
      </c>
      <c r="H2595" s="127">
        <v>0</v>
      </c>
      <c r="I2595" s="127"/>
      <c r="J2595" s="191">
        <v>5828</v>
      </c>
      <c r="K2595" s="89"/>
      <c r="L2595" s="89"/>
      <c r="M2595" s="89"/>
    </row>
    <row r="2596" spans="1:13" x14ac:dyDescent="0.25">
      <c r="A2596" s="191">
        <v>5830</v>
      </c>
      <c r="B2596" s="89" t="s">
        <v>2943</v>
      </c>
      <c r="C2596" s="89" t="s">
        <v>2938</v>
      </c>
      <c r="D2596" s="89" t="s">
        <v>2744</v>
      </c>
      <c r="E2596" s="89" t="s">
        <v>336</v>
      </c>
      <c r="F2596" s="89">
        <v>6</v>
      </c>
      <c r="G2596" s="127">
        <v>0</v>
      </c>
      <c r="H2596" s="127">
        <v>0</v>
      </c>
      <c r="I2596" s="128">
        <v>0.90250950570342203</v>
      </c>
      <c r="J2596" s="191">
        <v>5830</v>
      </c>
      <c r="K2596" s="89"/>
      <c r="L2596" s="89"/>
      <c r="M2596" s="89"/>
    </row>
    <row r="2597" spans="1:13" x14ac:dyDescent="0.25">
      <c r="A2597" s="191">
        <v>5831</v>
      </c>
      <c r="B2597" s="89" t="s">
        <v>2944</v>
      </c>
      <c r="C2597" s="89" t="s">
        <v>2938</v>
      </c>
      <c r="D2597" s="89" t="s">
        <v>2744</v>
      </c>
      <c r="E2597" s="89" t="s">
        <v>336</v>
      </c>
      <c r="F2597" s="89">
        <v>292</v>
      </c>
      <c r="G2597" s="127">
        <v>0.89719626168224298</v>
      </c>
      <c r="H2597" s="127">
        <v>0</v>
      </c>
      <c r="I2597" s="127"/>
      <c r="J2597" s="191">
        <v>5831</v>
      </c>
      <c r="K2597" s="89"/>
      <c r="L2597" s="89"/>
      <c r="M2597" s="89"/>
    </row>
    <row r="2598" spans="1:13" x14ac:dyDescent="0.25">
      <c r="A2598" s="191">
        <v>5832</v>
      </c>
      <c r="B2598" s="89" t="s">
        <v>2945</v>
      </c>
      <c r="C2598" s="89" t="s">
        <v>2938</v>
      </c>
      <c r="D2598" s="89" t="s">
        <v>2744</v>
      </c>
      <c r="E2598" s="89" t="s">
        <v>336</v>
      </c>
      <c r="F2598" s="89">
        <v>96</v>
      </c>
      <c r="G2598" s="127">
        <v>1</v>
      </c>
      <c r="H2598" s="127">
        <v>0</v>
      </c>
      <c r="I2598" s="127"/>
      <c r="J2598" s="191">
        <v>5832</v>
      </c>
      <c r="K2598" s="89"/>
      <c r="L2598" s="89"/>
      <c r="M2598" s="89"/>
    </row>
    <row r="2599" spans="1:13" x14ac:dyDescent="0.25">
      <c r="A2599" s="191">
        <v>5833</v>
      </c>
      <c r="B2599" s="89" t="s">
        <v>2946</v>
      </c>
      <c r="C2599" s="89" t="s">
        <v>2938</v>
      </c>
      <c r="D2599" s="89" t="s">
        <v>2744</v>
      </c>
      <c r="E2599" s="89" t="s">
        <v>336</v>
      </c>
      <c r="F2599" s="89">
        <v>67</v>
      </c>
      <c r="G2599" s="127">
        <v>0.95522388059701491</v>
      </c>
      <c r="H2599" s="127">
        <v>0</v>
      </c>
      <c r="I2599" s="127"/>
      <c r="J2599" s="191">
        <v>5833</v>
      </c>
      <c r="K2599" s="89"/>
      <c r="L2599" s="89"/>
      <c r="M2599" s="89"/>
    </row>
    <row r="2600" spans="1:13" x14ac:dyDescent="0.25">
      <c r="A2600" s="191">
        <v>5834</v>
      </c>
      <c r="B2600" s="89" t="s">
        <v>2947</v>
      </c>
      <c r="C2600" s="89" t="s">
        <v>2938</v>
      </c>
      <c r="D2600" s="89" t="s">
        <v>2744</v>
      </c>
      <c r="E2600" s="89" t="s">
        <v>336</v>
      </c>
      <c r="F2600" s="89">
        <v>15</v>
      </c>
      <c r="G2600" s="127">
        <v>1</v>
      </c>
      <c r="H2600" s="127">
        <v>0</v>
      </c>
      <c r="I2600" s="127"/>
      <c r="J2600" s="191">
        <v>5834</v>
      </c>
      <c r="K2600" s="89"/>
      <c r="L2600" s="89"/>
      <c r="M2600" s="89"/>
    </row>
    <row r="2601" spans="1:13" x14ac:dyDescent="0.25">
      <c r="A2601" s="191">
        <v>5835</v>
      </c>
      <c r="B2601" s="89" t="s">
        <v>2948</v>
      </c>
      <c r="C2601" s="89" t="s">
        <v>2938</v>
      </c>
      <c r="D2601" s="89" t="s">
        <v>2744</v>
      </c>
      <c r="E2601" s="89" t="s">
        <v>336</v>
      </c>
      <c r="F2601" s="89">
        <v>5</v>
      </c>
      <c r="G2601" s="127">
        <v>1</v>
      </c>
      <c r="H2601" s="127">
        <v>0</v>
      </c>
      <c r="I2601" s="127"/>
      <c r="J2601" s="191">
        <v>5835</v>
      </c>
      <c r="K2601" s="89"/>
      <c r="L2601" s="89"/>
      <c r="M2601" s="89"/>
    </row>
    <row r="2602" spans="1:13" x14ac:dyDescent="0.25">
      <c r="A2602" s="191">
        <v>5837</v>
      </c>
      <c r="B2602" s="89" t="s">
        <v>2949</v>
      </c>
      <c r="C2602" s="89" t="s">
        <v>2938</v>
      </c>
      <c r="D2602" s="89" t="s">
        <v>2744</v>
      </c>
      <c r="E2602" s="89" t="s">
        <v>336</v>
      </c>
      <c r="F2602" s="89">
        <v>10</v>
      </c>
      <c r="G2602" s="127">
        <v>1</v>
      </c>
      <c r="H2602" s="127">
        <v>0</v>
      </c>
      <c r="I2602" s="127"/>
      <c r="J2602" s="191">
        <v>5837</v>
      </c>
      <c r="K2602" s="89"/>
      <c r="L2602" s="89"/>
      <c r="M2602" s="89"/>
    </row>
    <row r="2603" spans="1:13" x14ac:dyDescent="0.25">
      <c r="A2603" s="191">
        <v>5838</v>
      </c>
      <c r="B2603" s="89" t="s">
        <v>2950</v>
      </c>
      <c r="C2603" s="89" t="s">
        <v>2938</v>
      </c>
      <c r="D2603" s="89" t="s">
        <v>2744</v>
      </c>
      <c r="E2603" s="89" t="s">
        <v>336</v>
      </c>
      <c r="F2603" s="89">
        <v>12</v>
      </c>
      <c r="G2603" s="127">
        <v>1</v>
      </c>
      <c r="H2603" s="127">
        <v>0</v>
      </c>
      <c r="I2603" s="127"/>
      <c r="J2603" s="191">
        <v>5838</v>
      </c>
      <c r="K2603" s="89"/>
      <c r="L2603" s="89"/>
      <c r="M2603" s="89"/>
    </row>
    <row r="2604" spans="1:13" x14ac:dyDescent="0.25">
      <c r="A2604" s="191">
        <v>5844</v>
      </c>
      <c r="B2604" s="89" t="s">
        <v>2951</v>
      </c>
      <c r="C2604" s="89" t="s">
        <v>2938</v>
      </c>
      <c r="D2604" s="89" t="s">
        <v>2744</v>
      </c>
      <c r="E2604" s="89" t="s">
        <v>336</v>
      </c>
      <c r="F2604" s="89">
        <v>4</v>
      </c>
      <c r="G2604" s="127">
        <v>1</v>
      </c>
      <c r="H2604" s="127">
        <v>0</v>
      </c>
      <c r="I2604" s="127"/>
      <c r="J2604" s="191">
        <v>5844</v>
      </c>
      <c r="K2604" s="89"/>
      <c r="L2604" s="89"/>
      <c r="M2604" s="89"/>
    </row>
    <row r="2605" spans="1:13" x14ac:dyDescent="0.25">
      <c r="A2605" s="191">
        <v>5846</v>
      </c>
      <c r="B2605" s="89" t="s">
        <v>2952</v>
      </c>
      <c r="C2605" s="89" t="s">
        <v>2938</v>
      </c>
      <c r="D2605" s="89" t="s">
        <v>2744</v>
      </c>
      <c r="E2605" s="89" t="s">
        <v>336</v>
      </c>
      <c r="F2605" s="89">
        <v>23</v>
      </c>
      <c r="G2605" s="127">
        <v>1</v>
      </c>
      <c r="H2605" s="127">
        <v>0</v>
      </c>
      <c r="I2605" s="127"/>
      <c r="J2605" s="191">
        <v>5846</v>
      </c>
      <c r="K2605" s="89"/>
      <c r="L2605" s="89"/>
      <c r="M2605" s="89"/>
    </row>
    <row r="2606" spans="1:13" x14ac:dyDescent="0.25">
      <c r="A2606" s="191">
        <v>5847</v>
      </c>
      <c r="B2606" s="89" t="s">
        <v>2953</v>
      </c>
      <c r="C2606" s="89" t="s">
        <v>2938</v>
      </c>
      <c r="D2606" s="89" t="s">
        <v>2744</v>
      </c>
      <c r="E2606" s="89" t="s">
        <v>336</v>
      </c>
      <c r="F2606" s="89">
        <v>35</v>
      </c>
      <c r="G2606" s="127">
        <v>1</v>
      </c>
      <c r="H2606" s="127">
        <v>0</v>
      </c>
      <c r="I2606" s="127"/>
      <c r="J2606" s="191">
        <v>5847</v>
      </c>
      <c r="K2606" s="89"/>
      <c r="L2606" s="89"/>
      <c r="M2606" s="89"/>
    </row>
    <row r="2607" spans="1:13" x14ac:dyDescent="0.25">
      <c r="A2607" s="191">
        <v>5849</v>
      </c>
      <c r="B2607" s="89" t="s">
        <v>2954</v>
      </c>
      <c r="C2607" s="89" t="s">
        <v>2938</v>
      </c>
      <c r="D2607" s="89" t="s">
        <v>2744</v>
      </c>
      <c r="E2607" s="89" t="s">
        <v>336</v>
      </c>
      <c r="F2607" s="89">
        <v>18</v>
      </c>
      <c r="G2607" s="127">
        <v>0.9</v>
      </c>
      <c r="H2607" s="127">
        <v>0</v>
      </c>
      <c r="I2607" s="127"/>
      <c r="J2607" s="191">
        <v>5849</v>
      </c>
      <c r="K2607" s="89"/>
      <c r="L2607" s="89"/>
      <c r="M2607" s="89"/>
    </row>
    <row r="2608" spans="1:13" x14ac:dyDescent="0.25">
      <c r="A2608" s="191">
        <v>5850</v>
      </c>
      <c r="B2608" s="89" t="s">
        <v>2955</v>
      </c>
      <c r="C2608" s="89" t="s">
        <v>2938</v>
      </c>
      <c r="D2608" s="89" t="s">
        <v>2744</v>
      </c>
      <c r="E2608" s="89" t="s">
        <v>336</v>
      </c>
      <c r="F2608" s="89">
        <v>3</v>
      </c>
      <c r="G2608" s="127">
        <v>1</v>
      </c>
      <c r="H2608" s="127">
        <v>0</v>
      </c>
      <c r="I2608" s="127"/>
      <c r="J2608" s="191">
        <v>5850</v>
      </c>
      <c r="K2608" s="89"/>
      <c r="L2608" s="89"/>
      <c r="M2608" s="89"/>
    </row>
    <row r="2609" spans="1:13" x14ac:dyDescent="0.25">
      <c r="A2609" s="191">
        <v>5851</v>
      </c>
      <c r="B2609" s="89" t="s">
        <v>2956</v>
      </c>
      <c r="C2609" s="89" t="s">
        <v>2938</v>
      </c>
      <c r="D2609" s="89" t="s">
        <v>2744</v>
      </c>
      <c r="E2609" s="89" t="s">
        <v>336</v>
      </c>
      <c r="F2609" s="89">
        <v>7</v>
      </c>
      <c r="G2609" s="127">
        <v>1</v>
      </c>
      <c r="H2609" s="127">
        <v>0</v>
      </c>
      <c r="I2609" s="127"/>
      <c r="J2609" s="191">
        <v>5851</v>
      </c>
      <c r="K2609" s="89"/>
      <c r="L2609" s="89"/>
      <c r="M2609" s="89"/>
    </row>
    <row r="2610" spans="1:13" x14ac:dyDescent="0.25">
      <c r="A2610" s="191">
        <v>5852</v>
      </c>
      <c r="B2610" s="134" t="s">
        <v>2957</v>
      </c>
      <c r="C2610" s="134" t="s">
        <v>2938</v>
      </c>
      <c r="D2610" s="134" t="s">
        <v>2744</v>
      </c>
      <c r="E2610" s="134" t="s">
        <v>336</v>
      </c>
      <c r="F2610" s="134">
        <v>34</v>
      </c>
      <c r="G2610" s="135">
        <v>0.97499999999999998</v>
      </c>
      <c r="H2610" s="135">
        <v>0</v>
      </c>
      <c r="I2610" s="135"/>
      <c r="J2610" s="191">
        <v>5852</v>
      </c>
      <c r="K2610" s="89"/>
      <c r="L2610" s="89"/>
      <c r="M2610" s="89"/>
    </row>
    <row r="2611" spans="1:13" x14ac:dyDescent="0.25">
      <c r="A2611" s="191">
        <v>5854</v>
      </c>
      <c r="B2611" s="89" t="s">
        <v>2958</v>
      </c>
      <c r="C2611" s="89" t="s">
        <v>2938</v>
      </c>
      <c r="D2611" s="89" t="s">
        <v>2744</v>
      </c>
      <c r="E2611" s="89" t="s">
        <v>336</v>
      </c>
      <c r="F2611" s="89">
        <v>112</v>
      </c>
      <c r="G2611" s="127">
        <v>0.98611111111111116</v>
      </c>
      <c r="H2611" s="127">
        <v>0</v>
      </c>
      <c r="I2611" s="127"/>
      <c r="J2611" s="191">
        <v>5854</v>
      </c>
      <c r="K2611" s="89"/>
      <c r="L2611" s="89"/>
      <c r="M2611" s="89"/>
    </row>
    <row r="2612" spans="1:13" x14ac:dyDescent="0.25">
      <c r="A2612" s="191">
        <v>5855</v>
      </c>
      <c r="B2612" s="89" t="s">
        <v>2959</v>
      </c>
      <c r="C2612" s="89" t="s">
        <v>2938</v>
      </c>
      <c r="D2612" s="89" t="s">
        <v>2744</v>
      </c>
      <c r="E2612" s="89" t="s">
        <v>336</v>
      </c>
      <c r="F2612" s="89">
        <v>17</v>
      </c>
      <c r="G2612" s="127">
        <v>1</v>
      </c>
      <c r="H2612" s="127">
        <v>0</v>
      </c>
      <c r="I2612" s="127"/>
      <c r="J2612" s="191">
        <v>5855</v>
      </c>
      <c r="K2612" s="89"/>
      <c r="L2612" s="89"/>
      <c r="M2612" s="89"/>
    </row>
    <row r="2613" spans="1:13" x14ac:dyDescent="0.25">
      <c r="A2613" s="191">
        <v>5857</v>
      </c>
      <c r="B2613" s="89" t="s">
        <v>2960</v>
      </c>
      <c r="C2613" s="89" t="s">
        <v>2938</v>
      </c>
      <c r="D2613" s="89" t="s">
        <v>2744</v>
      </c>
      <c r="E2613" s="89" t="s">
        <v>336</v>
      </c>
      <c r="F2613" s="89">
        <v>9</v>
      </c>
      <c r="G2613" s="127">
        <v>1</v>
      </c>
      <c r="H2613" s="127">
        <v>0</v>
      </c>
      <c r="I2613" s="127"/>
      <c r="J2613" s="191">
        <v>5857</v>
      </c>
      <c r="K2613" s="89"/>
      <c r="L2613" s="89"/>
      <c r="M2613" s="89"/>
    </row>
    <row r="2614" spans="1:13" x14ac:dyDescent="0.25">
      <c r="A2614" s="191">
        <v>5879</v>
      </c>
      <c r="B2614" s="89" t="s">
        <v>2961</v>
      </c>
      <c r="C2614" s="89" t="s">
        <v>2962</v>
      </c>
      <c r="D2614" s="89" t="s">
        <v>2744</v>
      </c>
      <c r="E2614" s="89" t="s">
        <v>336</v>
      </c>
      <c r="F2614" s="89">
        <v>478</v>
      </c>
      <c r="G2614" s="127">
        <v>0.94594594594594594</v>
      </c>
      <c r="H2614" s="127">
        <v>0</v>
      </c>
      <c r="I2614" s="127"/>
      <c r="J2614" s="191">
        <v>5879</v>
      </c>
      <c r="K2614" s="89"/>
      <c r="L2614" s="89"/>
      <c r="M2614" s="89"/>
    </row>
    <row r="2615" spans="1:13" x14ac:dyDescent="0.25">
      <c r="A2615" s="191">
        <v>5880</v>
      </c>
      <c r="B2615" s="89" t="s">
        <v>835</v>
      </c>
      <c r="C2615" s="89" t="s">
        <v>2962</v>
      </c>
      <c r="D2615" s="89" t="s">
        <v>2744</v>
      </c>
      <c r="E2615" s="89" t="s">
        <v>336</v>
      </c>
      <c r="F2615" s="89">
        <v>434</v>
      </c>
      <c r="G2615" s="127">
        <v>0.91025641025641024</v>
      </c>
      <c r="H2615" s="127">
        <v>0</v>
      </c>
      <c r="I2615" s="127"/>
      <c r="J2615" s="191">
        <v>5880</v>
      </c>
      <c r="K2615" s="89"/>
      <c r="L2615" s="89"/>
      <c r="M2615" s="89"/>
    </row>
    <row r="2616" spans="1:13" x14ac:dyDescent="0.25">
      <c r="A2616" s="191">
        <v>5885</v>
      </c>
      <c r="B2616" s="89" t="s">
        <v>2963</v>
      </c>
      <c r="C2616" s="89" t="s">
        <v>2962</v>
      </c>
      <c r="D2616" s="89" t="s">
        <v>2744</v>
      </c>
      <c r="E2616" s="89" t="s">
        <v>336</v>
      </c>
      <c r="F2616" s="89">
        <v>106</v>
      </c>
      <c r="G2616" s="127">
        <v>0.98666666666666669</v>
      </c>
      <c r="H2616" s="127">
        <v>0</v>
      </c>
      <c r="I2616" s="127"/>
      <c r="J2616" s="191">
        <v>5885</v>
      </c>
      <c r="K2616" s="89"/>
      <c r="L2616" s="89"/>
      <c r="M2616" s="89"/>
    </row>
    <row r="2617" spans="1:13" x14ac:dyDescent="0.25">
      <c r="A2617" s="191">
        <v>5888</v>
      </c>
      <c r="B2617" s="89" t="s">
        <v>2964</v>
      </c>
      <c r="C2617" s="89" t="s">
        <v>2962</v>
      </c>
      <c r="D2617" s="89" t="s">
        <v>2744</v>
      </c>
      <c r="E2617" s="89" t="s">
        <v>336</v>
      </c>
      <c r="F2617" s="89">
        <v>139</v>
      </c>
      <c r="G2617" s="127">
        <v>0.88541666666666663</v>
      </c>
      <c r="H2617" s="127">
        <v>0</v>
      </c>
      <c r="I2617" s="127"/>
      <c r="J2617" s="191">
        <v>5888</v>
      </c>
      <c r="K2617" s="89"/>
      <c r="L2617" s="89"/>
      <c r="M2617" s="89"/>
    </row>
    <row r="2618" spans="1:13" x14ac:dyDescent="0.25">
      <c r="A2618" s="191">
        <v>5896</v>
      </c>
      <c r="B2618" s="89" t="s">
        <v>388</v>
      </c>
      <c r="C2618" s="89" t="s">
        <v>2912</v>
      </c>
      <c r="D2618" s="89" t="s">
        <v>2744</v>
      </c>
      <c r="E2618" s="89" t="s">
        <v>336</v>
      </c>
      <c r="F2618" s="89">
        <v>130</v>
      </c>
      <c r="G2618" s="127">
        <v>0.94656488549618323</v>
      </c>
      <c r="H2618" s="127">
        <v>0</v>
      </c>
      <c r="I2618" s="127"/>
      <c r="J2618" s="191">
        <v>5896</v>
      </c>
      <c r="K2618" s="89"/>
      <c r="L2618" s="89"/>
      <c r="M2618" s="89"/>
    </row>
    <row r="2619" spans="1:13" x14ac:dyDescent="0.25">
      <c r="A2619" s="191">
        <v>5897</v>
      </c>
      <c r="B2619" s="89" t="s">
        <v>2965</v>
      </c>
      <c r="C2619" s="89" t="s">
        <v>2912</v>
      </c>
      <c r="D2619" s="89" t="s">
        <v>2744</v>
      </c>
      <c r="E2619" s="89" t="s">
        <v>336</v>
      </c>
      <c r="F2619" s="89">
        <v>649</v>
      </c>
      <c r="G2619" s="127">
        <v>0.87088607594936707</v>
      </c>
      <c r="H2619" s="127">
        <v>0</v>
      </c>
      <c r="I2619" s="127"/>
      <c r="J2619" s="191">
        <v>5897</v>
      </c>
      <c r="K2619" s="89"/>
      <c r="L2619" s="89"/>
      <c r="M2619" s="89"/>
    </row>
    <row r="2620" spans="1:13" x14ac:dyDescent="0.25">
      <c r="A2620" s="191">
        <v>5899</v>
      </c>
      <c r="B2620" s="89" t="s">
        <v>2966</v>
      </c>
      <c r="C2620" s="89" t="s">
        <v>2912</v>
      </c>
      <c r="D2620" s="89" t="s">
        <v>2744</v>
      </c>
      <c r="E2620" s="89" t="s">
        <v>336</v>
      </c>
      <c r="F2620" s="89">
        <v>104</v>
      </c>
      <c r="G2620" s="127">
        <v>0.98837209302325579</v>
      </c>
      <c r="H2620" s="127">
        <v>0</v>
      </c>
      <c r="I2620" s="127"/>
      <c r="J2620" s="191">
        <v>5899</v>
      </c>
      <c r="K2620" s="89"/>
      <c r="L2620" s="89"/>
      <c r="M2620" s="89"/>
    </row>
    <row r="2621" spans="1:13" x14ac:dyDescent="0.25">
      <c r="A2621" s="191">
        <v>5901</v>
      </c>
      <c r="B2621" s="89" t="s">
        <v>2967</v>
      </c>
      <c r="C2621" s="89" t="s">
        <v>2912</v>
      </c>
      <c r="D2621" s="89" t="s">
        <v>2744</v>
      </c>
      <c r="E2621" s="89" t="s">
        <v>336</v>
      </c>
      <c r="F2621" s="89">
        <v>190</v>
      </c>
      <c r="G2621" s="127">
        <v>0.99337748344370858</v>
      </c>
      <c r="H2621" s="127">
        <v>0</v>
      </c>
      <c r="I2621" s="127"/>
      <c r="J2621" s="191">
        <v>5901</v>
      </c>
      <c r="K2621" s="89"/>
      <c r="L2621" s="89"/>
      <c r="M2621" s="89"/>
    </row>
    <row r="2622" spans="1:13" x14ac:dyDescent="0.25">
      <c r="A2622" s="191">
        <v>5902</v>
      </c>
      <c r="B2622" s="89" t="s">
        <v>2968</v>
      </c>
      <c r="C2622" s="89" t="s">
        <v>2912</v>
      </c>
      <c r="D2622" s="89" t="s">
        <v>2744</v>
      </c>
      <c r="E2622" s="89" t="s">
        <v>336</v>
      </c>
      <c r="F2622" s="89">
        <v>236</v>
      </c>
      <c r="G2622" s="127">
        <v>0.95327102803738317</v>
      </c>
      <c r="H2622" s="127">
        <v>0</v>
      </c>
      <c r="I2622" s="127"/>
      <c r="J2622" s="191">
        <v>5902</v>
      </c>
      <c r="K2622" s="89"/>
      <c r="L2622" s="89"/>
      <c r="M2622" s="89"/>
    </row>
    <row r="2623" spans="1:13" x14ac:dyDescent="0.25">
      <c r="A2623" s="191">
        <v>5905</v>
      </c>
      <c r="B2623" s="89" t="s">
        <v>2969</v>
      </c>
      <c r="C2623" s="89" t="s">
        <v>2912</v>
      </c>
      <c r="D2623" s="89" t="s">
        <v>2744</v>
      </c>
      <c r="E2623" s="89" t="s">
        <v>336</v>
      </c>
      <c r="F2623" s="89">
        <v>79</v>
      </c>
      <c r="G2623" s="127">
        <v>0.97333333333333338</v>
      </c>
      <c r="H2623" s="127">
        <v>0</v>
      </c>
      <c r="I2623" s="127"/>
      <c r="J2623" s="191">
        <v>5905</v>
      </c>
      <c r="K2623" s="89"/>
      <c r="L2623" s="89"/>
      <c r="M2623" s="89"/>
    </row>
    <row r="2624" spans="1:13" x14ac:dyDescent="0.25">
      <c r="A2624" s="191">
        <v>5911</v>
      </c>
      <c r="B2624" s="89" t="s">
        <v>2970</v>
      </c>
      <c r="C2624" s="89" t="s">
        <v>2912</v>
      </c>
      <c r="D2624" s="89" t="s">
        <v>2744</v>
      </c>
      <c r="E2624" s="89" t="s">
        <v>336</v>
      </c>
      <c r="F2624" s="89">
        <v>29</v>
      </c>
      <c r="G2624" s="127">
        <v>1</v>
      </c>
      <c r="H2624" s="127">
        <v>0</v>
      </c>
      <c r="I2624" s="127"/>
      <c r="J2624" s="191">
        <v>5911</v>
      </c>
      <c r="K2624" s="89"/>
      <c r="L2624" s="89"/>
      <c r="M2624" s="89"/>
    </row>
    <row r="2625" spans="1:13" x14ac:dyDescent="0.25">
      <c r="A2625" s="191">
        <v>5957</v>
      </c>
      <c r="B2625" s="89" t="s">
        <v>2971</v>
      </c>
      <c r="C2625" s="89" t="s">
        <v>2972</v>
      </c>
      <c r="D2625" s="89" t="s">
        <v>2744</v>
      </c>
      <c r="E2625" s="89" t="s">
        <v>336</v>
      </c>
      <c r="F2625" s="89">
        <v>844</v>
      </c>
      <c r="G2625" s="127">
        <v>0.87096774193548387</v>
      </c>
      <c r="H2625" s="127">
        <v>0</v>
      </c>
      <c r="I2625" s="127"/>
      <c r="J2625" s="191">
        <v>5957</v>
      </c>
      <c r="K2625" s="89"/>
      <c r="L2625" s="89"/>
      <c r="M2625" s="89"/>
    </row>
    <row r="2626" spans="1:13" x14ac:dyDescent="0.25">
      <c r="A2626" s="191">
        <v>5959</v>
      </c>
      <c r="B2626" s="89" t="s">
        <v>2973</v>
      </c>
      <c r="C2626" s="89" t="s">
        <v>2972</v>
      </c>
      <c r="D2626" s="89" t="s">
        <v>2744</v>
      </c>
      <c r="E2626" s="89" t="s">
        <v>336</v>
      </c>
      <c r="F2626" s="89">
        <v>414</v>
      </c>
      <c r="G2626" s="127">
        <v>0.90049751243781095</v>
      </c>
      <c r="H2626" s="127">
        <v>0</v>
      </c>
      <c r="I2626" s="127"/>
      <c r="J2626" s="191">
        <v>5959</v>
      </c>
      <c r="K2626" s="89"/>
      <c r="L2626" s="89"/>
      <c r="M2626" s="89"/>
    </row>
    <row r="2627" spans="1:13" x14ac:dyDescent="0.25">
      <c r="A2627" s="191">
        <v>5960</v>
      </c>
      <c r="B2627" s="89" t="s">
        <v>2974</v>
      </c>
      <c r="C2627" s="89" t="s">
        <v>2972</v>
      </c>
      <c r="D2627" s="89" t="s">
        <v>2744</v>
      </c>
      <c r="E2627" s="89" t="s">
        <v>336</v>
      </c>
      <c r="F2627" s="89">
        <v>136</v>
      </c>
      <c r="G2627" s="127">
        <v>0.97169811320754718</v>
      </c>
      <c r="H2627" s="127">
        <v>0</v>
      </c>
      <c r="I2627" s="127"/>
      <c r="J2627" s="191">
        <v>5960</v>
      </c>
      <c r="K2627" s="89"/>
      <c r="L2627" s="89"/>
      <c r="M2627" s="89"/>
    </row>
    <row r="2628" spans="1:13" x14ac:dyDescent="0.25">
      <c r="A2628" s="191">
        <v>5962</v>
      </c>
      <c r="B2628" s="89" t="s">
        <v>2975</v>
      </c>
      <c r="C2628" s="89" t="s">
        <v>2976</v>
      </c>
      <c r="D2628" s="89" t="s">
        <v>2744</v>
      </c>
      <c r="E2628" s="89" t="s">
        <v>336</v>
      </c>
      <c r="F2628" s="89">
        <v>53</v>
      </c>
      <c r="G2628" s="127">
        <v>0</v>
      </c>
      <c r="H2628" s="127">
        <v>0</v>
      </c>
      <c r="I2628" s="128">
        <v>0.87143987341772156</v>
      </c>
      <c r="J2628" s="191">
        <v>5962</v>
      </c>
      <c r="K2628" s="89"/>
      <c r="L2628" s="89"/>
      <c r="M2628" s="89"/>
    </row>
    <row r="2629" spans="1:13" x14ac:dyDescent="0.25">
      <c r="A2629" s="191">
        <v>5964</v>
      </c>
      <c r="B2629" s="89" t="s">
        <v>2977</v>
      </c>
      <c r="C2629" s="89" t="s">
        <v>2972</v>
      </c>
      <c r="D2629" s="89" t="s">
        <v>2744</v>
      </c>
      <c r="E2629" s="89" t="s">
        <v>336</v>
      </c>
      <c r="F2629" s="89">
        <v>7</v>
      </c>
      <c r="G2629" s="127">
        <v>1</v>
      </c>
      <c r="H2629" s="127">
        <v>0</v>
      </c>
      <c r="I2629" s="127"/>
      <c r="J2629" s="191">
        <v>5964</v>
      </c>
      <c r="K2629" s="89"/>
      <c r="L2629" s="89"/>
      <c r="M2629" s="89"/>
    </row>
    <row r="2630" spans="1:13" x14ac:dyDescent="0.25">
      <c r="A2630" s="191">
        <v>5970</v>
      </c>
      <c r="B2630" s="89" t="s">
        <v>2978</v>
      </c>
      <c r="C2630" s="89" t="s">
        <v>2972</v>
      </c>
      <c r="D2630" s="89" t="s">
        <v>2744</v>
      </c>
      <c r="E2630" s="89" t="s">
        <v>336</v>
      </c>
      <c r="F2630" s="89">
        <v>60</v>
      </c>
      <c r="G2630" s="127">
        <v>1</v>
      </c>
      <c r="H2630" s="127">
        <v>0</v>
      </c>
      <c r="I2630" s="127"/>
      <c r="J2630" s="191">
        <v>5970</v>
      </c>
      <c r="K2630" s="89"/>
      <c r="L2630" s="89"/>
      <c r="M2630" s="89"/>
    </row>
    <row r="2631" spans="1:13" x14ac:dyDescent="0.25">
      <c r="A2631" s="191">
        <v>5973</v>
      </c>
      <c r="B2631" s="89" t="s">
        <v>2979</v>
      </c>
      <c r="C2631" s="89" t="s">
        <v>2972</v>
      </c>
      <c r="D2631" s="89" t="s">
        <v>2744</v>
      </c>
      <c r="E2631" s="89" t="s">
        <v>336</v>
      </c>
      <c r="F2631" s="89">
        <v>13</v>
      </c>
      <c r="G2631" s="127">
        <v>0.94117647058823528</v>
      </c>
      <c r="H2631" s="127">
        <v>0</v>
      </c>
      <c r="I2631" s="127"/>
      <c r="J2631" s="191">
        <v>5973</v>
      </c>
      <c r="K2631" s="89"/>
      <c r="L2631" s="89"/>
      <c r="M2631" s="89"/>
    </row>
    <row r="2632" spans="1:13" x14ac:dyDescent="0.25">
      <c r="A2632" s="191">
        <v>5977</v>
      </c>
      <c r="B2632" s="89" t="s">
        <v>2980</v>
      </c>
      <c r="C2632" s="89" t="s">
        <v>2972</v>
      </c>
      <c r="D2632" s="89" t="s">
        <v>2744</v>
      </c>
      <c r="E2632" s="89" t="s">
        <v>336</v>
      </c>
      <c r="F2632" s="89">
        <v>11</v>
      </c>
      <c r="G2632" s="127">
        <v>1</v>
      </c>
      <c r="H2632" s="127">
        <v>0</v>
      </c>
      <c r="I2632" s="127"/>
      <c r="J2632" s="191">
        <v>5977</v>
      </c>
      <c r="K2632" s="89"/>
      <c r="L2632" s="89"/>
      <c r="M2632" s="89"/>
    </row>
    <row r="2633" spans="1:13" x14ac:dyDescent="0.25">
      <c r="A2633" s="191">
        <v>5980</v>
      </c>
      <c r="B2633" s="89" t="s">
        <v>2981</v>
      </c>
      <c r="C2633" s="89" t="s">
        <v>2972</v>
      </c>
      <c r="D2633" s="89" t="s">
        <v>2744</v>
      </c>
      <c r="E2633" s="89" t="s">
        <v>336</v>
      </c>
      <c r="F2633" s="89">
        <v>7</v>
      </c>
      <c r="G2633" s="127">
        <v>1</v>
      </c>
      <c r="H2633" s="127">
        <v>0</v>
      </c>
      <c r="I2633" s="127"/>
      <c r="J2633" s="191">
        <v>5980</v>
      </c>
      <c r="K2633" s="89"/>
      <c r="L2633" s="89"/>
      <c r="M2633" s="89"/>
    </row>
    <row r="2634" spans="1:13" x14ac:dyDescent="0.25">
      <c r="A2634" s="191">
        <v>5981</v>
      </c>
      <c r="B2634" s="89" t="s">
        <v>2982</v>
      </c>
      <c r="C2634" s="89" t="s">
        <v>2972</v>
      </c>
      <c r="D2634" s="89" t="s">
        <v>2744</v>
      </c>
      <c r="E2634" s="89" t="s">
        <v>336</v>
      </c>
      <c r="F2634" s="89">
        <v>3</v>
      </c>
      <c r="G2634" s="127">
        <v>1</v>
      </c>
      <c r="H2634" s="127">
        <v>0</v>
      </c>
      <c r="I2634" s="127"/>
      <c r="J2634" s="191">
        <v>5981</v>
      </c>
      <c r="K2634" s="89"/>
      <c r="L2634" s="89"/>
      <c r="M2634" s="89"/>
    </row>
    <row r="2635" spans="1:13" x14ac:dyDescent="0.25">
      <c r="A2635" s="191">
        <v>5985</v>
      </c>
      <c r="B2635" s="89" t="s">
        <v>2983</v>
      </c>
      <c r="C2635" s="89" t="s">
        <v>2972</v>
      </c>
      <c r="D2635" s="89" t="s">
        <v>2744</v>
      </c>
      <c r="E2635" s="89" t="s">
        <v>336</v>
      </c>
      <c r="F2635" s="89">
        <v>5</v>
      </c>
      <c r="G2635" s="127">
        <v>1</v>
      </c>
      <c r="H2635" s="127">
        <v>0</v>
      </c>
      <c r="I2635" s="127"/>
      <c r="J2635" s="191">
        <v>5985</v>
      </c>
      <c r="K2635" s="89"/>
      <c r="L2635" s="89"/>
      <c r="M2635" s="89"/>
    </row>
    <row r="2636" spans="1:13" x14ac:dyDescent="0.25">
      <c r="A2636" s="191">
        <v>5987</v>
      </c>
      <c r="B2636" s="89" t="s">
        <v>2984</v>
      </c>
      <c r="C2636" s="89" t="s">
        <v>2972</v>
      </c>
      <c r="D2636" s="89" t="s">
        <v>2744</v>
      </c>
      <c r="E2636" s="89" t="s">
        <v>336</v>
      </c>
      <c r="F2636" s="89">
        <v>6</v>
      </c>
      <c r="G2636" s="127">
        <v>0.8</v>
      </c>
      <c r="H2636" s="127">
        <v>0</v>
      </c>
      <c r="I2636" s="127"/>
      <c r="J2636" s="191">
        <v>5987</v>
      </c>
      <c r="K2636" s="89"/>
      <c r="L2636" s="89"/>
      <c r="M2636" s="89"/>
    </row>
    <row r="2637" spans="1:13" x14ac:dyDescent="0.25">
      <c r="A2637" s="191">
        <v>5990</v>
      </c>
      <c r="B2637" s="89" t="s">
        <v>2985</v>
      </c>
      <c r="C2637" s="89" t="s">
        <v>2972</v>
      </c>
      <c r="D2637" s="89" t="s">
        <v>2744</v>
      </c>
      <c r="E2637" s="89" t="s">
        <v>336</v>
      </c>
      <c r="F2637" s="89">
        <v>134</v>
      </c>
      <c r="G2637" s="127">
        <v>0.93965517241379315</v>
      </c>
      <c r="H2637" s="127">
        <v>0</v>
      </c>
      <c r="I2637" s="127"/>
      <c r="J2637" s="191">
        <v>5990</v>
      </c>
      <c r="K2637" s="89"/>
      <c r="L2637" s="89"/>
      <c r="M2637" s="89"/>
    </row>
    <row r="2638" spans="1:13" x14ac:dyDescent="0.25">
      <c r="A2638" s="191">
        <v>6005</v>
      </c>
      <c r="B2638" s="89" t="s">
        <v>737</v>
      </c>
      <c r="C2638" s="89" t="s">
        <v>2972</v>
      </c>
      <c r="D2638" s="89" t="s">
        <v>2744</v>
      </c>
      <c r="E2638" s="89" t="s">
        <v>336</v>
      </c>
      <c r="F2638" s="89">
        <v>56</v>
      </c>
      <c r="G2638" s="127">
        <v>0.97727272727272729</v>
      </c>
      <c r="H2638" s="127">
        <v>0</v>
      </c>
      <c r="I2638" s="127"/>
      <c r="J2638" s="191">
        <v>6005</v>
      </c>
      <c r="K2638" s="89"/>
      <c r="L2638" s="89"/>
      <c r="M2638" s="89"/>
    </row>
    <row r="2639" spans="1:13" x14ac:dyDescent="0.25">
      <c r="A2639" s="191">
        <v>6007</v>
      </c>
      <c r="B2639" s="89" t="s">
        <v>2986</v>
      </c>
      <c r="C2639" s="89" t="s">
        <v>2987</v>
      </c>
      <c r="D2639" s="89" t="s">
        <v>2744</v>
      </c>
      <c r="E2639" s="89" t="s">
        <v>336</v>
      </c>
      <c r="F2639" s="89">
        <v>182</v>
      </c>
      <c r="G2639" s="127">
        <v>0</v>
      </c>
      <c r="H2639" s="127">
        <v>0.9526627218934911</v>
      </c>
      <c r="I2639" s="127"/>
      <c r="J2639" s="191">
        <v>6007</v>
      </c>
      <c r="K2639" s="89"/>
      <c r="L2639" s="89"/>
      <c r="M2639" s="89"/>
    </row>
    <row r="2640" spans="1:13" x14ac:dyDescent="0.25">
      <c r="A2640" s="191">
        <v>6011</v>
      </c>
      <c r="B2640" s="89" t="s">
        <v>2988</v>
      </c>
      <c r="C2640" s="89" t="s">
        <v>2987</v>
      </c>
      <c r="D2640" s="89" t="s">
        <v>2744</v>
      </c>
      <c r="E2640" s="89" t="s">
        <v>336</v>
      </c>
      <c r="F2640" s="89">
        <v>5</v>
      </c>
      <c r="G2640" s="127">
        <v>1</v>
      </c>
      <c r="H2640" s="127">
        <v>0</v>
      </c>
      <c r="I2640" s="127"/>
      <c r="J2640" s="191">
        <v>6011</v>
      </c>
      <c r="K2640" s="89"/>
      <c r="L2640" s="89"/>
      <c r="M2640" s="89"/>
    </row>
    <row r="2641" spans="1:13" x14ac:dyDescent="0.25">
      <c r="A2641" s="191">
        <v>6012</v>
      </c>
      <c r="B2641" s="89" t="s">
        <v>2989</v>
      </c>
      <c r="C2641" s="89" t="s">
        <v>2987</v>
      </c>
      <c r="D2641" s="89" t="s">
        <v>2744</v>
      </c>
      <c r="E2641" s="89" t="s">
        <v>336</v>
      </c>
      <c r="F2641" s="89">
        <v>25</v>
      </c>
      <c r="G2641" s="127">
        <v>0.96</v>
      </c>
      <c r="H2641" s="127">
        <v>0</v>
      </c>
      <c r="I2641" s="127"/>
      <c r="J2641" s="191">
        <v>6012</v>
      </c>
      <c r="K2641" s="89"/>
      <c r="L2641" s="89"/>
      <c r="M2641" s="89"/>
    </row>
    <row r="2642" spans="1:13" x14ac:dyDescent="0.25">
      <c r="A2642" s="191">
        <v>6015</v>
      </c>
      <c r="B2642" s="89" t="s">
        <v>2990</v>
      </c>
      <c r="C2642" s="89" t="s">
        <v>2972</v>
      </c>
      <c r="D2642" s="89" t="s">
        <v>2744</v>
      </c>
      <c r="E2642" s="89" t="s">
        <v>336</v>
      </c>
      <c r="F2642" s="89">
        <v>4</v>
      </c>
      <c r="G2642" s="127">
        <v>1</v>
      </c>
      <c r="H2642" s="127">
        <v>0</v>
      </c>
      <c r="I2642" s="127"/>
      <c r="J2642" s="191">
        <v>6015</v>
      </c>
      <c r="K2642" s="89"/>
      <c r="L2642" s="89"/>
      <c r="M2642" s="89"/>
    </row>
    <row r="2643" spans="1:13" x14ac:dyDescent="0.25">
      <c r="A2643" s="191">
        <v>6017</v>
      </c>
      <c r="B2643" s="89" t="s">
        <v>2991</v>
      </c>
      <c r="C2643" s="89" t="s">
        <v>2987</v>
      </c>
      <c r="D2643" s="89" t="s">
        <v>2744</v>
      </c>
      <c r="E2643" s="89" t="s">
        <v>336</v>
      </c>
      <c r="F2643" s="89">
        <v>8</v>
      </c>
      <c r="G2643" s="127">
        <v>1</v>
      </c>
      <c r="H2643" s="127">
        <v>0</v>
      </c>
      <c r="I2643" s="127"/>
      <c r="J2643" s="191">
        <v>6017</v>
      </c>
      <c r="K2643" s="89"/>
      <c r="L2643" s="89"/>
      <c r="M2643" s="89"/>
    </row>
    <row r="2644" spans="1:13" x14ac:dyDescent="0.25">
      <c r="A2644" s="191">
        <v>6027</v>
      </c>
      <c r="B2644" s="89" t="s">
        <v>2992</v>
      </c>
      <c r="C2644" s="89" t="s">
        <v>2993</v>
      </c>
      <c r="D2644" s="89" t="s">
        <v>2744</v>
      </c>
      <c r="E2644" s="89" t="s">
        <v>336</v>
      </c>
      <c r="F2644" s="89">
        <v>364</v>
      </c>
      <c r="G2644" s="127">
        <v>0.88666666666666671</v>
      </c>
      <c r="H2644" s="127">
        <v>0</v>
      </c>
      <c r="I2644" s="127"/>
      <c r="J2644" s="191">
        <v>6027</v>
      </c>
      <c r="K2644" s="89"/>
      <c r="L2644" s="89"/>
      <c r="M2644" s="89"/>
    </row>
    <row r="2645" spans="1:13" x14ac:dyDescent="0.25">
      <c r="A2645" s="191">
        <v>6029</v>
      </c>
      <c r="B2645" s="89" t="s">
        <v>2994</v>
      </c>
      <c r="C2645" s="89" t="s">
        <v>2993</v>
      </c>
      <c r="D2645" s="89" t="s">
        <v>2744</v>
      </c>
      <c r="E2645" s="89" t="s">
        <v>336</v>
      </c>
      <c r="F2645" s="89">
        <v>95</v>
      </c>
      <c r="G2645" s="127">
        <v>0.98750000000000004</v>
      </c>
      <c r="H2645" s="127">
        <v>0</v>
      </c>
      <c r="I2645" s="127"/>
      <c r="J2645" s="191">
        <v>6029</v>
      </c>
      <c r="K2645" s="89"/>
      <c r="L2645" s="89"/>
      <c r="M2645" s="89"/>
    </row>
    <row r="2646" spans="1:13" x14ac:dyDescent="0.25">
      <c r="A2646" s="191">
        <v>6030</v>
      </c>
      <c r="B2646" s="89" t="s">
        <v>2995</v>
      </c>
      <c r="C2646" s="89" t="s">
        <v>2993</v>
      </c>
      <c r="D2646" s="89" t="s">
        <v>2744</v>
      </c>
      <c r="E2646" s="89" t="s">
        <v>336</v>
      </c>
      <c r="F2646" s="89">
        <v>95</v>
      </c>
      <c r="G2646" s="127">
        <v>0.953125</v>
      </c>
      <c r="H2646" s="127">
        <v>0</v>
      </c>
      <c r="I2646" s="127"/>
      <c r="J2646" s="191">
        <v>6030</v>
      </c>
      <c r="K2646" s="89"/>
      <c r="L2646" s="89"/>
      <c r="M2646" s="89"/>
    </row>
    <row r="2647" spans="1:13" x14ac:dyDescent="0.25">
      <c r="A2647" s="191">
        <v>6031</v>
      </c>
      <c r="B2647" s="89" t="s">
        <v>2996</v>
      </c>
      <c r="C2647" s="89" t="s">
        <v>2993</v>
      </c>
      <c r="D2647" s="89" t="s">
        <v>2744</v>
      </c>
      <c r="E2647" s="89" t="s">
        <v>336</v>
      </c>
      <c r="F2647" s="89">
        <v>45</v>
      </c>
      <c r="G2647" s="127">
        <v>0.94736842105263153</v>
      </c>
      <c r="H2647" s="127">
        <v>0</v>
      </c>
      <c r="I2647" s="127"/>
      <c r="J2647" s="191">
        <v>6031</v>
      </c>
      <c r="K2647" s="89"/>
      <c r="L2647" s="89"/>
      <c r="M2647" s="89"/>
    </row>
    <row r="2648" spans="1:13" x14ac:dyDescent="0.25">
      <c r="A2648" s="191">
        <v>6032</v>
      </c>
      <c r="B2648" s="89" t="s">
        <v>2997</v>
      </c>
      <c r="C2648" s="89" t="s">
        <v>2993</v>
      </c>
      <c r="D2648" s="89" t="s">
        <v>2744</v>
      </c>
      <c r="E2648" s="89" t="s">
        <v>336</v>
      </c>
      <c r="F2648" s="89">
        <v>13</v>
      </c>
      <c r="G2648" s="127">
        <v>1</v>
      </c>
      <c r="H2648" s="127">
        <v>0</v>
      </c>
      <c r="I2648" s="127"/>
      <c r="J2648" s="191">
        <v>6032</v>
      </c>
      <c r="K2648" s="89"/>
      <c r="L2648" s="89"/>
      <c r="M2648" s="89"/>
    </row>
    <row r="2649" spans="1:13" x14ac:dyDescent="0.25">
      <c r="A2649" s="191">
        <v>6036</v>
      </c>
      <c r="B2649" s="89" t="s">
        <v>2998</v>
      </c>
      <c r="C2649" s="89" t="s">
        <v>2993</v>
      </c>
      <c r="D2649" s="89" t="s">
        <v>2744</v>
      </c>
      <c r="E2649" s="89" t="s">
        <v>336</v>
      </c>
      <c r="F2649" s="89">
        <v>91</v>
      </c>
      <c r="G2649" s="127">
        <v>0.96202531645569622</v>
      </c>
      <c r="H2649" s="127">
        <v>0</v>
      </c>
      <c r="I2649" s="127"/>
      <c r="J2649" s="191">
        <v>6036</v>
      </c>
      <c r="K2649" s="89"/>
      <c r="L2649" s="89"/>
      <c r="M2649" s="89"/>
    </row>
    <row r="2650" spans="1:13" x14ac:dyDescent="0.25">
      <c r="A2650" s="191">
        <v>6051</v>
      </c>
      <c r="B2650" s="89" t="s">
        <v>2999</v>
      </c>
      <c r="C2650" s="89" t="s">
        <v>3000</v>
      </c>
      <c r="D2650" s="89" t="s">
        <v>2744</v>
      </c>
      <c r="E2650" s="89" t="s">
        <v>336</v>
      </c>
      <c r="F2650" s="89">
        <v>369</v>
      </c>
      <c r="G2650" s="127">
        <v>0</v>
      </c>
      <c r="H2650" s="127">
        <v>0.94878706199460916</v>
      </c>
      <c r="I2650" s="127"/>
      <c r="J2650" s="191">
        <v>6051</v>
      </c>
      <c r="K2650" s="89"/>
      <c r="L2650" s="89"/>
      <c r="M2650" s="89"/>
    </row>
    <row r="2651" spans="1:13" x14ac:dyDescent="0.25">
      <c r="A2651" s="191">
        <v>6052</v>
      </c>
      <c r="B2651" s="89" t="s">
        <v>3001</v>
      </c>
      <c r="C2651" s="89" t="s">
        <v>3000</v>
      </c>
      <c r="D2651" s="89" t="s">
        <v>2744</v>
      </c>
      <c r="E2651" s="89" t="s">
        <v>336</v>
      </c>
      <c r="F2651" s="89">
        <v>845</v>
      </c>
      <c r="G2651" s="127">
        <v>0.90224032586558045</v>
      </c>
      <c r="H2651" s="127">
        <v>0</v>
      </c>
      <c r="I2651" s="127"/>
      <c r="J2651" s="191">
        <v>6052</v>
      </c>
      <c r="K2651" s="89"/>
      <c r="L2651" s="89"/>
      <c r="M2651" s="89"/>
    </row>
    <row r="2652" spans="1:13" x14ac:dyDescent="0.25">
      <c r="A2652" s="191">
        <v>6053</v>
      </c>
      <c r="B2652" s="89" t="s">
        <v>3002</v>
      </c>
      <c r="C2652" s="89" t="s">
        <v>3000</v>
      </c>
      <c r="D2652" s="89" t="s">
        <v>2744</v>
      </c>
      <c r="E2652" s="89" t="s">
        <v>336</v>
      </c>
      <c r="F2652" s="89">
        <v>110</v>
      </c>
      <c r="G2652" s="127">
        <v>1</v>
      </c>
      <c r="H2652" s="127">
        <v>0</v>
      </c>
      <c r="I2652" s="127"/>
      <c r="J2652" s="191">
        <v>6053</v>
      </c>
      <c r="K2652" s="89"/>
      <c r="L2652" s="89"/>
      <c r="M2652" s="89"/>
    </row>
    <row r="2653" spans="1:13" x14ac:dyDescent="0.25">
      <c r="A2653" s="191">
        <v>6054</v>
      </c>
      <c r="B2653" s="89" t="s">
        <v>3003</v>
      </c>
      <c r="C2653" s="89" t="s">
        <v>3000</v>
      </c>
      <c r="D2653" s="89" t="s">
        <v>2744</v>
      </c>
      <c r="E2653" s="89" t="s">
        <v>336</v>
      </c>
      <c r="F2653" s="89">
        <v>32</v>
      </c>
      <c r="G2653" s="127">
        <v>0.97368421052631582</v>
      </c>
      <c r="H2653" s="127">
        <v>0</v>
      </c>
      <c r="I2653" s="127"/>
      <c r="J2653" s="191">
        <v>6054</v>
      </c>
      <c r="K2653" s="89"/>
      <c r="L2653" s="89"/>
      <c r="M2653" s="89"/>
    </row>
    <row r="2654" spans="1:13" x14ac:dyDescent="0.25">
      <c r="A2654" s="191">
        <v>6056</v>
      </c>
      <c r="B2654" s="89" t="s">
        <v>3004</v>
      </c>
      <c r="C2654" s="89" t="s">
        <v>3000</v>
      </c>
      <c r="D2654" s="89" t="s">
        <v>2744</v>
      </c>
      <c r="E2654" s="89" t="s">
        <v>336</v>
      </c>
      <c r="F2654" s="89">
        <v>322</v>
      </c>
      <c r="G2654" s="127">
        <v>0.89344262295081966</v>
      </c>
      <c r="H2654" s="127">
        <v>0</v>
      </c>
      <c r="I2654" s="127"/>
      <c r="J2654" s="191">
        <v>6056</v>
      </c>
      <c r="K2654" s="89"/>
      <c r="L2654" s="89"/>
      <c r="M2654" s="89"/>
    </row>
    <row r="2655" spans="1:13" x14ac:dyDescent="0.25">
      <c r="A2655" s="191">
        <v>6060</v>
      </c>
      <c r="B2655" s="89" t="s">
        <v>3005</v>
      </c>
      <c r="C2655" s="89" t="s">
        <v>3000</v>
      </c>
      <c r="D2655" s="89" t="s">
        <v>2744</v>
      </c>
      <c r="E2655" s="89" t="s">
        <v>336</v>
      </c>
      <c r="F2655" s="89">
        <v>136</v>
      </c>
      <c r="G2655" s="127">
        <v>0.96453900709219853</v>
      </c>
      <c r="H2655" s="127">
        <v>0</v>
      </c>
      <c r="I2655" s="127"/>
      <c r="J2655" s="191">
        <v>6060</v>
      </c>
      <c r="K2655" s="89"/>
      <c r="L2655" s="89"/>
      <c r="M2655" s="89"/>
    </row>
    <row r="2656" spans="1:13" x14ac:dyDescent="0.25">
      <c r="A2656" s="191">
        <v>6066</v>
      </c>
      <c r="B2656" s="89" t="s">
        <v>3006</v>
      </c>
      <c r="C2656" s="89" t="s">
        <v>3000</v>
      </c>
      <c r="D2656" s="89" t="s">
        <v>2744</v>
      </c>
      <c r="E2656" s="89" t="s">
        <v>336</v>
      </c>
      <c r="F2656" s="89">
        <v>285</v>
      </c>
      <c r="G2656" s="127">
        <v>0.90090090090090091</v>
      </c>
      <c r="H2656" s="127">
        <v>0</v>
      </c>
      <c r="I2656" s="127"/>
      <c r="J2656" s="191">
        <v>6066</v>
      </c>
      <c r="K2656" s="89"/>
      <c r="L2656" s="89"/>
      <c r="M2656" s="89"/>
    </row>
    <row r="2657" spans="1:13" x14ac:dyDescent="0.25">
      <c r="A2657" s="191">
        <v>6069</v>
      </c>
      <c r="B2657" s="89" t="s">
        <v>3007</v>
      </c>
      <c r="C2657" s="89" t="s">
        <v>3000</v>
      </c>
      <c r="D2657" s="89" t="s">
        <v>2744</v>
      </c>
      <c r="E2657" s="89" t="s">
        <v>336</v>
      </c>
      <c r="F2657" s="89">
        <v>188</v>
      </c>
      <c r="G2657" s="127">
        <v>0.9358974358974359</v>
      </c>
      <c r="H2657" s="127">
        <v>0</v>
      </c>
      <c r="I2657" s="127"/>
      <c r="J2657" s="191">
        <v>6069</v>
      </c>
      <c r="K2657" s="89"/>
      <c r="L2657" s="89"/>
      <c r="M2657" s="89"/>
    </row>
    <row r="2658" spans="1:13" x14ac:dyDescent="0.25">
      <c r="A2658" s="191">
        <v>6085</v>
      </c>
      <c r="B2658" s="89" t="s">
        <v>3008</v>
      </c>
      <c r="C2658" s="89" t="s">
        <v>2976</v>
      </c>
      <c r="D2658" s="89" t="s">
        <v>2744</v>
      </c>
      <c r="E2658" s="89" t="s">
        <v>336</v>
      </c>
      <c r="F2658" s="89">
        <v>574</v>
      </c>
      <c r="G2658" s="127">
        <v>0</v>
      </c>
      <c r="H2658" s="127">
        <v>0.97119999999999995</v>
      </c>
      <c r="I2658" s="127"/>
      <c r="J2658" s="191">
        <v>6085</v>
      </c>
      <c r="K2658" s="89"/>
      <c r="L2658" s="89"/>
      <c r="M2658" s="89"/>
    </row>
    <row r="2659" spans="1:13" x14ac:dyDescent="0.25">
      <c r="A2659" s="191">
        <v>6086</v>
      </c>
      <c r="B2659" s="89" t="s">
        <v>564</v>
      </c>
      <c r="C2659" s="89" t="s">
        <v>2976</v>
      </c>
      <c r="D2659" s="89" t="s">
        <v>2744</v>
      </c>
      <c r="E2659" s="89" t="s">
        <v>336</v>
      </c>
      <c r="F2659" s="89">
        <v>471</v>
      </c>
      <c r="G2659" s="127">
        <v>0.87862796833773082</v>
      </c>
      <c r="H2659" s="127">
        <v>0</v>
      </c>
      <c r="I2659" s="127"/>
      <c r="J2659" s="191">
        <v>6086</v>
      </c>
      <c r="K2659" s="89"/>
      <c r="L2659" s="89"/>
      <c r="M2659" s="89"/>
    </row>
    <row r="2660" spans="1:13" x14ac:dyDescent="0.25">
      <c r="A2660" s="191">
        <v>6087</v>
      </c>
      <c r="B2660" s="89" t="s">
        <v>3009</v>
      </c>
      <c r="C2660" s="89" t="s">
        <v>2976</v>
      </c>
      <c r="D2660" s="89" t="s">
        <v>2744</v>
      </c>
      <c r="E2660" s="89" t="s">
        <v>336</v>
      </c>
      <c r="F2660" s="89">
        <v>625</v>
      </c>
      <c r="G2660" s="127">
        <v>0.86519607843137258</v>
      </c>
      <c r="H2660" s="127">
        <v>0</v>
      </c>
      <c r="I2660" s="127"/>
      <c r="J2660" s="191">
        <v>6087</v>
      </c>
      <c r="K2660" s="89"/>
      <c r="L2660" s="89"/>
      <c r="M2660" s="89"/>
    </row>
    <row r="2661" spans="1:13" x14ac:dyDescent="0.25">
      <c r="A2661" s="191">
        <v>6088</v>
      </c>
      <c r="B2661" s="89" t="s">
        <v>3010</v>
      </c>
      <c r="C2661" s="89" t="s">
        <v>2976</v>
      </c>
      <c r="D2661" s="89" t="s">
        <v>2744</v>
      </c>
      <c r="E2661" s="89" t="s">
        <v>336</v>
      </c>
      <c r="F2661" s="89">
        <v>262</v>
      </c>
      <c r="G2661" s="127">
        <v>0.90960451977401124</v>
      </c>
      <c r="H2661" s="127">
        <v>0</v>
      </c>
      <c r="I2661" s="127"/>
      <c r="J2661" s="191">
        <v>6088</v>
      </c>
      <c r="K2661" s="89"/>
      <c r="L2661" s="89"/>
      <c r="M2661" s="89"/>
    </row>
    <row r="2662" spans="1:13" x14ac:dyDescent="0.25">
      <c r="A2662" s="191">
        <v>6089</v>
      </c>
      <c r="B2662" s="89" t="s">
        <v>3011</v>
      </c>
      <c r="C2662" s="89" t="s">
        <v>2976</v>
      </c>
      <c r="D2662" s="89" t="s">
        <v>2744</v>
      </c>
      <c r="E2662" s="89" t="s">
        <v>336</v>
      </c>
      <c r="F2662" s="89">
        <v>291</v>
      </c>
      <c r="G2662" s="127">
        <v>0.93777777777777782</v>
      </c>
      <c r="H2662" s="127">
        <v>0</v>
      </c>
      <c r="I2662" s="127"/>
      <c r="J2662" s="191">
        <v>6089</v>
      </c>
      <c r="K2662" s="89"/>
      <c r="L2662" s="89"/>
      <c r="M2662" s="89"/>
    </row>
    <row r="2663" spans="1:13" x14ac:dyDescent="0.25">
      <c r="A2663" s="191">
        <v>6090</v>
      </c>
      <c r="B2663" s="89" t="s">
        <v>1977</v>
      </c>
      <c r="C2663" s="89" t="s">
        <v>2976</v>
      </c>
      <c r="D2663" s="89" t="s">
        <v>2744</v>
      </c>
      <c r="E2663" s="89" t="s">
        <v>336</v>
      </c>
      <c r="F2663" s="89">
        <v>460</v>
      </c>
      <c r="G2663" s="127">
        <v>0.92582417582417587</v>
      </c>
      <c r="H2663" s="127">
        <v>0</v>
      </c>
      <c r="I2663" s="127"/>
      <c r="J2663" s="191">
        <v>6090</v>
      </c>
      <c r="K2663" s="89"/>
      <c r="L2663" s="89"/>
      <c r="M2663" s="89"/>
    </row>
    <row r="2664" spans="1:13" x14ac:dyDescent="0.25">
      <c r="A2664" s="191">
        <v>6091</v>
      </c>
      <c r="B2664" s="89" t="s">
        <v>3012</v>
      </c>
      <c r="C2664" s="89" t="s">
        <v>2976</v>
      </c>
      <c r="D2664" s="89" t="s">
        <v>2744</v>
      </c>
      <c r="E2664" s="89" t="s">
        <v>336</v>
      </c>
      <c r="F2664" s="89">
        <v>38</v>
      </c>
      <c r="G2664" s="127">
        <v>0</v>
      </c>
      <c r="H2664" s="127">
        <v>0</v>
      </c>
      <c r="I2664" s="128">
        <v>0.87143987341772156</v>
      </c>
      <c r="J2664" s="191">
        <v>6091</v>
      </c>
      <c r="K2664" s="89"/>
      <c r="L2664" s="89"/>
      <c r="M2664" s="89"/>
    </row>
    <row r="2665" spans="1:13" x14ac:dyDescent="0.25">
      <c r="A2665" s="191">
        <v>6092</v>
      </c>
      <c r="B2665" s="89" t="s">
        <v>3013</v>
      </c>
      <c r="C2665" s="89" t="s">
        <v>2976</v>
      </c>
      <c r="D2665" s="89" t="s">
        <v>2744</v>
      </c>
      <c r="E2665" s="89" t="s">
        <v>336</v>
      </c>
      <c r="F2665" s="89">
        <v>229</v>
      </c>
      <c r="G2665" s="127">
        <v>0.96894409937888204</v>
      </c>
      <c r="H2665" s="127">
        <v>0</v>
      </c>
      <c r="I2665" s="127"/>
      <c r="J2665" s="191">
        <v>6092</v>
      </c>
      <c r="K2665" s="89"/>
      <c r="L2665" s="89"/>
      <c r="M2665" s="89"/>
    </row>
    <row r="2666" spans="1:13" x14ac:dyDescent="0.25">
      <c r="A2666" s="191">
        <v>6093</v>
      </c>
      <c r="B2666" s="89" t="s">
        <v>3014</v>
      </c>
      <c r="C2666" s="89" t="s">
        <v>2976</v>
      </c>
      <c r="D2666" s="89" t="s">
        <v>2744</v>
      </c>
      <c r="E2666" s="89" t="s">
        <v>336</v>
      </c>
      <c r="F2666" s="89">
        <v>103</v>
      </c>
      <c r="G2666" s="127">
        <v>0.90666666666666662</v>
      </c>
      <c r="H2666" s="127">
        <v>0</v>
      </c>
      <c r="I2666" s="127"/>
      <c r="J2666" s="191">
        <v>6093</v>
      </c>
      <c r="K2666" s="89"/>
      <c r="L2666" s="89"/>
      <c r="M2666" s="89"/>
    </row>
    <row r="2667" spans="1:13" x14ac:dyDescent="0.25">
      <c r="A2667" s="191">
        <v>6097</v>
      </c>
      <c r="B2667" s="89" t="s">
        <v>3015</v>
      </c>
      <c r="C2667" s="89" t="s">
        <v>2976</v>
      </c>
      <c r="D2667" s="89" t="s">
        <v>2744</v>
      </c>
      <c r="E2667" s="89" t="s">
        <v>336</v>
      </c>
      <c r="F2667" s="89">
        <v>4</v>
      </c>
      <c r="G2667" s="127">
        <v>1</v>
      </c>
      <c r="H2667" s="127">
        <v>0</v>
      </c>
      <c r="I2667" s="127"/>
      <c r="J2667" s="191">
        <v>6097</v>
      </c>
      <c r="K2667" s="89"/>
      <c r="L2667" s="89"/>
      <c r="M2667" s="89"/>
    </row>
    <row r="2668" spans="1:13" x14ac:dyDescent="0.25">
      <c r="A2668" s="191">
        <v>6107</v>
      </c>
      <c r="B2668" s="89" t="s">
        <v>3016</v>
      </c>
      <c r="C2668" s="89" t="s">
        <v>2976</v>
      </c>
      <c r="D2668" s="89" t="s">
        <v>2744</v>
      </c>
      <c r="E2668" s="89" t="s">
        <v>336</v>
      </c>
      <c r="F2668" s="89">
        <v>67</v>
      </c>
      <c r="G2668" s="127">
        <v>1</v>
      </c>
      <c r="H2668" s="127">
        <v>0</v>
      </c>
      <c r="I2668" s="127"/>
      <c r="J2668" s="191">
        <v>6107</v>
      </c>
      <c r="K2668" s="89"/>
      <c r="L2668" s="89"/>
      <c r="M2668" s="89"/>
    </row>
    <row r="2669" spans="1:13" x14ac:dyDescent="0.25">
      <c r="A2669" s="191">
        <v>6108</v>
      </c>
      <c r="B2669" s="89" t="s">
        <v>3017</v>
      </c>
      <c r="C2669" s="89" t="s">
        <v>2976</v>
      </c>
      <c r="D2669" s="89" t="s">
        <v>2744</v>
      </c>
      <c r="E2669" s="89" t="s">
        <v>336</v>
      </c>
      <c r="F2669" s="89">
        <v>90</v>
      </c>
      <c r="G2669" s="127">
        <v>0.92452830188679247</v>
      </c>
      <c r="H2669" s="127">
        <v>0</v>
      </c>
      <c r="I2669" s="127"/>
      <c r="J2669" s="191">
        <v>6108</v>
      </c>
      <c r="K2669" s="89"/>
      <c r="L2669" s="89"/>
      <c r="M2669" s="89"/>
    </row>
    <row r="2670" spans="1:13" x14ac:dyDescent="0.25">
      <c r="A2670" s="191">
        <v>6163</v>
      </c>
      <c r="B2670" s="89" t="s">
        <v>3018</v>
      </c>
      <c r="C2670" s="89" t="s">
        <v>3019</v>
      </c>
      <c r="D2670" s="89" t="s">
        <v>2744</v>
      </c>
      <c r="E2670" s="89" t="s">
        <v>336</v>
      </c>
      <c r="F2670" s="89">
        <v>434</v>
      </c>
      <c r="G2670" s="127">
        <v>0</v>
      </c>
      <c r="H2670" s="127">
        <v>0.95949367088607596</v>
      </c>
      <c r="I2670" s="127"/>
      <c r="J2670" s="191">
        <v>6163</v>
      </c>
      <c r="K2670" s="89"/>
      <c r="L2670" s="89"/>
      <c r="M2670" s="89"/>
    </row>
    <row r="2671" spans="1:13" x14ac:dyDescent="0.25">
      <c r="A2671" s="191">
        <v>6164</v>
      </c>
      <c r="B2671" s="89" t="s">
        <v>3020</v>
      </c>
      <c r="C2671" s="89" t="s">
        <v>3019</v>
      </c>
      <c r="D2671" s="89" t="s">
        <v>2744</v>
      </c>
      <c r="E2671" s="89" t="s">
        <v>336</v>
      </c>
      <c r="F2671" s="89">
        <v>355</v>
      </c>
      <c r="G2671" s="127">
        <v>0.95402298850574707</v>
      </c>
      <c r="H2671" s="127">
        <v>0</v>
      </c>
      <c r="I2671" s="127"/>
      <c r="J2671" s="191">
        <v>6164</v>
      </c>
      <c r="K2671" s="89"/>
      <c r="L2671" s="89"/>
      <c r="M2671" s="89"/>
    </row>
    <row r="2672" spans="1:13" x14ac:dyDescent="0.25">
      <c r="A2672" s="191">
        <v>6165</v>
      </c>
      <c r="B2672" s="89" t="s">
        <v>3021</v>
      </c>
      <c r="C2672" s="89" t="s">
        <v>3019</v>
      </c>
      <c r="D2672" s="89" t="s">
        <v>2744</v>
      </c>
      <c r="E2672" s="89" t="s">
        <v>336</v>
      </c>
      <c r="F2672" s="89">
        <v>124</v>
      </c>
      <c r="G2672" s="127">
        <v>0.98019801980198018</v>
      </c>
      <c r="H2672" s="127">
        <v>0</v>
      </c>
      <c r="I2672" s="127"/>
      <c r="J2672" s="191">
        <v>6165</v>
      </c>
      <c r="K2672" s="89"/>
      <c r="L2672" s="89"/>
      <c r="M2672" s="89"/>
    </row>
    <row r="2673" spans="1:13" x14ac:dyDescent="0.25">
      <c r="A2673" s="191">
        <v>6166</v>
      </c>
      <c r="B2673" s="89" t="s">
        <v>3022</v>
      </c>
      <c r="C2673" s="89" t="s">
        <v>3019</v>
      </c>
      <c r="D2673" s="89" t="s">
        <v>2744</v>
      </c>
      <c r="E2673" s="89" t="s">
        <v>336</v>
      </c>
      <c r="F2673" s="89">
        <v>203</v>
      </c>
      <c r="G2673" s="127">
        <v>0.93006993006993011</v>
      </c>
      <c r="H2673" s="127">
        <v>0</v>
      </c>
      <c r="I2673" s="127"/>
      <c r="J2673" s="191">
        <v>6166</v>
      </c>
      <c r="K2673" s="89"/>
      <c r="L2673" s="89"/>
      <c r="M2673" s="89"/>
    </row>
    <row r="2674" spans="1:13" x14ac:dyDescent="0.25">
      <c r="A2674" s="191">
        <v>6167</v>
      </c>
      <c r="B2674" s="89" t="s">
        <v>3023</v>
      </c>
      <c r="C2674" s="89" t="s">
        <v>3019</v>
      </c>
      <c r="D2674" s="89" t="s">
        <v>2744</v>
      </c>
      <c r="E2674" s="89" t="s">
        <v>336</v>
      </c>
      <c r="F2674" s="89">
        <v>49</v>
      </c>
      <c r="G2674" s="127">
        <v>0</v>
      </c>
      <c r="H2674" s="127">
        <v>0</v>
      </c>
      <c r="I2674" s="128">
        <v>0.94932984635501794</v>
      </c>
      <c r="J2674" s="191">
        <v>6167</v>
      </c>
      <c r="K2674" s="89"/>
      <c r="L2674" s="89"/>
      <c r="M2674" s="89"/>
    </row>
    <row r="2675" spans="1:13" x14ac:dyDescent="0.25">
      <c r="A2675" s="191">
        <v>6168</v>
      </c>
      <c r="B2675" s="89" t="s">
        <v>3024</v>
      </c>
      <c r="C2675" s="89" t="s">
        <v>2907</v>
      </c>
      <c r="D2675" s="89" t="s">
        <v>2744</v>
      </c>
      <c r="E2675" s="89" t="s">
        <v>336</v>
      </c>
      <c r="F2675" s="89">
        <v>23</v>
      </c>
      <c r="G2675" s="127">
        <v>0.94117647058823528</v>
      </c>
      <c r="H2675" s="127">
        <v>0</v>
      </c>
      <c r="I2675" s="127"/>
      <c r="J2675" s="191">
        <v>6168</v>
      </c>
      <c r="K2675" s="89"/>
      <c r="L2675" s="89"/>
      <c r="M2675" s="89"/>
    </row>
    <row r="2676" spans="1:13" x14ac:dyDescent="0.25">
      <c r="A2676" s="191">
        <v>6170</v>
      </c>
      <c r="B2676" s="89" t="s">
        <v>3025</v>
      </c>
      <c r="C2676" s="89" t="s">
        <v>3019</v>
      </c>
      <c r="D2676" s="89" t="s">
        <v>2744</v>
      </c>
      <c r="E2676" s="89" t="s">
        <v>336</v>
      </c>
      <c r="F2676" s="89">
        <v>92</v>
      </c>
      <c r="G2676" s="127">
        <v>1</v>
      </c>
      <c r="H2676" s="127">
        <v>0</v>
      </c>
      <c r="I2676" s="127"/>
      <c r="J2676" s="191">
        <v>6170</v>
      </c>
      <c r="K2676" s="89"/>
      <c r="L2676" s="89"/>
      <c r="M2676" s="89"/>
    </row>
    <row r="2677" spans="1:13" x14ac:dyDescent="0.25">
      <c r="A2677" s="191">
        <v>6173</v>
      </c>
      <c r="B2677" s="89" t="s">
        <v>3026</v>
      </c>
      <c r="C2677" s="89" t="s">
        <v>3019</v>
      </c>
      <c r="D2677" s="89" t="s">
        <v>2744</v>
      </c>
      <c r="E2677" s="89" t="s">
        <v>336</v>
      </c>
      <c r="F2677" s="89">
        <v>13</v>
      </c>
      <c r="G2677" s="127">
        <v>1</v>
      </c>
      <c r="H2677" s="127">
        <v>0</v>
      </c>
      <c r="I2677" s="127"/>
      <c r="J2677" s="191">
        <v>6173</v>
      </c>
      <c r="K2677" s="89"/>
      <c r="L2677" s="89"/>
      <c r="M2677" s="89"/>
    </row>
    <row r="2678" spans="1:13" x14ac:dyDescent="0.25">
      <c r="A2678" s="191">
        <v>6175</v>
      </c>
      <c r="B2678" s="89" t="s">
        <v>3027</v>
      </c>
      <c r="C2678" s="89" t="s">
        <v>3019</v>
      </c>
      <c r="D2678" s="89" t="s">
        <v>2744</v>
      </c>
      <c r="E2678" s="89" t="s">
        <v>336</v>
      </c>
      <c r="F2678" s="89">
        <v>26</v>
      </c>
      <c r="G2678" s="127">
        <v>1</v>
      </c>
      <c r="H2678" s="127">
        <v>0</v>
      </c>
      <c r="I2678" s="127"/>
      <c r="J2678" s="191">
        <v>6175</v>
      </c>
      <c r="K2678" s="89"/>
      <c r="L2678" s="89"/>
      <c r="M2678" s="89"/>
    </row>
    <row r="2679" spans="1:13" x14ac:dyDescent="0.25">
      <c r="A2679" s="191">
        <v>6177</v>
      </c>
      <c r="B2679" s="89" t="s">
        <v>3028</v>
      </c>
      <c r="C2679" s="89" t="s">
        <v>3019</v>
      </c>
      <c r="D2679" s="89" t="s">
        <v>2744</v>
      </c>
      <c r="E2679" s="89" t="s">
        <v>336</v>
      </c>
      <c r="F2679" s="89">
        <v>13</v>
      </c>
      <c r="G2679" s="127">
        <v>1</v>
      </c>
      <c r="H2679" s="127">
        <v>0</v>
      </c>
      <c r="I2679" s="127"/>
      <c r="J2679" s="191">
        <v>6177</v>
      </c>
      <c r="K2679" s="89"/>
      <c r="L2679" s="89"/>
      <c r="M2679" s="89"/>
    </row>
    <row r="2680" spans="1:13" x14ac:dyDescent="0.25">
      <c r="A2680" s="191">
        <v>6178</v>
      </c>
      <c r="B2680" s="89" t="s">
        <v>3029</v>
      </c>
      <c r="C2680" s="89" t="s">
        <v>3019</v>
      </c>
      <c r="D2680" s="89" t="s">
        <v>2744</v>
      </c>
      <c r="E2680" s="89" t="s">
        <v>336</v>
      </c>
      <c r="F2680" s="89">
        <v>37</v>
      </c>
      <c r="G2680" s="127">
        <v>0.97297297297297303</v>
      </c>
      <c r="H2680" s="127">
        <v>0</v>
      </c>
      <c r="I2680" s="127"/>
      <c r="J2680" s="191">
        <v>6178</v>
      </c>
      <c r="K2680" s="89"/>
      <c r="L2680" s="89"/>
      <c r="M2680" s="89"/>
    </row>
    <row r="2681" spans="1:13" x14ac:dyDescent="0.25">
      <c r="A2681" s="191">
        <v>6179</v>
      </c>
      <c r="B2681" s="89" t="s">
        <v>3030</v>
      </c>
      <c r="C2681" s="89" t="s">
        <v>3019</v>
      </c>
      <c r="D2681" s="89" t="s">
        <v>2744</v>
      </c>
      <c r="E2681" s="89" t="s">
        <v>336</v>
      </c>
      <c r="F2681" s="89">
        <v>30</v>
      </c>
      <c r="G2681" s="127">
        <v>1</v>
      </c>
      <c r="H2681" s="127">
        <v>0</v>
      </c>
      <c r="I2681" s="127"/>
      <c r="J2681" s="191">
        <v>6179</v>
      </c>
      <c r="K2681" s="89"/>
      <c r="L2681" s="89"/>
      <c r="M2681" s="89"/>
    </row>
    <row r="2682" spans="1:13" x14ac:dyDescent="0.25">
      <c r="A2682" s="191">
        <v>6180</v>
      </c>
      <c r="B2682" s="89" t="s">
        <v>3031</v>
      </c>
      <c r="C2682" s="89" t="s">
        <v>3019</v>
      </c>
      <c r="D2682" s="89" t="s">
        <v>2744</v>
      </c>
      <c r="E2682" s="89" t="s">
        <v>336</v>
      </c>
      <c r="F2682" s="89">
        <v>9</v>
      </c>
      <c r="G2682" s="127">
        <v>0.8571428571428571</v>
      </c>
      <c r="H2682" s="127">
        <v>0</v>
      </c>
      <c r="I2682" s="127"/>
      <c r="J2682" s="191">
        <v>6180</v>
      </c>
      <c r="K2682" s="89"/>
      <c r="L2682" s="89"/>
      <c r="M2682" s="89"/>
    </row>
    <row r="2683" spans="1:13" x14ac:dyDescent="0.25">
      <c r="A2683" s="191">
        <v>6181</v>
      </c>
      <c r="B2683" s="89" t="s">
        <v>3032</v>
      </c>
      <c r="C2683" s="89" t="s">
        <v>3019</v>
      </c>
      <c r="D2683" s="89" t="s">
        <v>2744</v>
      </c>
      <c r="E2683" s="89" t="s">
        <v>336</v>
      </c>
      <c r="F2683" s="89">
        <v>91</v>
      </c>
      <c r="G2683" s="127">
        <v>0.90740740740740744</v>
      </c>
      <c r="H2683" s="127">
        <v>0</v>
      </c>
      <c r="I2683" s="127"/>
      <c r="J2683" s="191">
        <v>6181</v>
      </c>
      <c r="K2683" s="89"/>
      <c r="L2683" s="89"/>
      <c r="M2683" s="89"/>
    </row>
    <row r="2684" spans="1:13" x14ac:dyDescent="0.25">
      <c r="A2684" s="191">
        <v>6183</v>
      </c>
      <c r="B2684" s="89" t="s">
        <v>3033</v>
      </c>
      <c r="C2684" s="89" t="s">
        <v>3019</v>
      </c>
      <c r="D2684" s="89" t="s">
        <v>2744</v>
      </c>
      <c r="E2684" s="89" t="s">
        <v>336</v>
      </c>
      <c r="F2684" s="89">
        <v>164</v>
      </c>
      <c r="G2684" s="127">
        <v>0.95488721804511278</v>
      </c>
      <c r="H2684" s="127">
        <v>0</v>
      </c>
      <c r="I2684" s="127"/>
      <c r="J2684" s="191">
        <v>6183</v>
      </c>
      <c r="K2684" s="89"/>
      <c r="L2684" s="89"/>
      <c r="M2684" s="89"/>
    </row>
    <row r="2685" spans="1:13" x14ac:dyDescent="0.25">
      <c r="A2685" s="191">
        <v>6223</v>
      </c>
      <c r="B2685" s="89" t="s">
        <v>3034</v>
      </c>
      <c r="C2685" s="89" t="s">
        <v>3035</v>
      </c>
      <c r="D2685" s="89" t="s">
        <v>2744</v>
      </c>
      <c r="E2685" s="89" t="s">
        <v>336</v>
      </c>
      <c r="F2685" s="89">
        <v>564</v>
      </c>
      <c r="G2685" s="127">
        <v>0.87234042553191493</v>
      </c>
      <c r="H2685" s="127">
        <v>0</v>
      </c>
      <c r="I2685" s="127"/>
      <c r="J2685" s="191">
        <v>6223</v>
      </c>
      <c r="K2685" s="89"/>
      <c r="L2685" s="89"/>
      <c r="M2685" s="89"/>
    </row>
    <row r="2686" spans="1:13" x14ac:dyDescent="0.25">
      <c r="A2686" s="191">
        <v>6224</v>
      </c>
      <c r="B2686" s="89" t="s">
        <v>3036</v>
      </c>
      <c r="C2686" s="89" t="s">
        <v>3035</v>
      </c>
      <c r="D2686" s="89" t="s">
        <v>2744</v>
      </c>
      <c r="E2686" s="89" t="s">
        <v>336</v>
      </c>
      <c r="F2686" s="89">
        <v>409</v>
      </c>
      <c r="G2686" s="127">
        <v>0.92753623188405798</v>
      </c>
      <c r="H2686" s="127">
        <v>0</v>
      </c>
      <c r="I2686" s="127"/>
      <c r="J2686" s="191">
        <v>6224</v>
      </c>
      <c r="K2686" s="89"/>
      <c r="L2686" s="89"/>
      <c r="M2686" s="89"/>
    </row>
    <row r="2687" spans="1:13" x14ac:dyDescent="0.25">
      <c r="A2687" s="191">
        <v>6225</v>
      </c>
      <c r="B2687" s="89" t="s">
        <v>3037</v>
      </c>
      <c r="C2687" s="89" t="s">
        <v>3035</v>
      </c>
      <c r="D2687" s="89" t="s">
        <v>2744</v>
      </c>
      <c r="E2687" s="89" t="s">
        <v>336</v>
      </c>
      <c r="F2687" s="89">
        <v>234</v>
      </c>
      <c r="G2687" s="127">
        <v>0.89473684210526316</v>
      </c>
      <c r="H2687" s="127">
        <v>0</v>
      </c>
      <c r="I2687" s="127"/>
      <c r="J2687" s="191">
        <v>6225</v>
      </c>
      <c r="K2687" s="89"/>
      <c r="L2687" s="89"/>
      <c r="M2687" s="89"/>
    </row>
    <row r="2688" spans="1:13" x14ac:dyDescent="0.25">
      <c r="A2688" s="191">
        <v>6227</v>
      </c>
      <c r="B2688" s="89" t="s">
        <v>1697</v>
      </c>
      <c r="C2688" s="89" t="s">
        <v>3035</v>
      </c>
      <c r="D2688" s="89" t="s">
        <v>2744</v>
      </c>
      <c r="E2688" s="89" t="s">
        <v>336</v>
      </c>
      <c r="F2688" s="89">
        <v>214</v>
      </c>
      <c r="G2688" s="127">
        <v>0.94838709677419353</v>
      </c>
      <c r="H2688" s="127">
        <v>0</v>
      </c>
      <c r="I2688" s="127"/>
      <c r="J2688" s="191">
        <v>6227</v>
      </c>
      <c r="K2688" s="89"/>
      <c r="L2688" s="89"/>
      <c r="M2688" s="89"/>
    </row>
    <row r="2689" spans="1:13" x14ac:dyDescent="0.25">
      <c r="A2689" s="191">
        <v>6228</v>
      </c>
      <c r="B2689" s="89" t="s">
        <v>3038</v>
      </c>
      <c r="C2689" s="89" t="s">
        <v>3035</v>
      </c>
      <c r="D2689" s="89" t="s">
        <v>2744</v>
      </c>
      <c r="E2689" s="89" t="s">
        <v>336</v>
      </c>
      <c r="F2689" s="89">
        <v>13</v>
      </c>
      <c r="G2689" s="127">
        <v>0</v>
      </c>
      <c r="H2689" s="127">
        <v>0</v>
      </c>
      <c r="I2689" s="128">
        <v>0.87199590932333393</v>
      </c>
      <c r="J2689" s="191">
        <v>6228</v>
      </c>
      <c r="K2689" s="89"/>
      <c r="L2689" s="89"/>
      <c r="M2689" s="89"/>
    </row>
    <row r="2690" spans="1:13" x14ac:dyDescent="0.25">
      <c r="A2690" s="191">
        <v>6230</v>
      </c>
      <c r="B2690" s="89" t="s">
        <v>3039</v>
      </c>
      <c r="C2690" s="89" t="s">
        <v>3035</v>
      </c>
      <c r="D2690" s="89" t="s">
        <v>2744</v>
      </c>
      <c r="E2690" s="89" t="s">
        <v>336</v>
      </c>
      <c r="F2690" s="89">
        <v>229</v>
      </c>
      <c r="G2690" s="127">
        <v>0.94736842105263153</v>
      </c>
      <c r="H2690" s="127">
        <v>0</v>
      </c>
      <c r="I2690" s="127"/>
      <c r="J2690" s="191">
        <v>6230</v>
      </c>
      <c r="K2690" s="89"/>
      <c r="L2690" s="89"/>
      <c r="M2690" s="89"/>
    </row>
    <row r="2691" spans="1:13" x14ac:dyDescent="0.25">
      <c r="A2691" s="191">
        <v>6231</v>
      </c>
      <c r="B2691" s="89" t="s">
        <v>3040</v>
      </c>
      <c r="C2691" s="89" t="s">
        <v>3035</v>
      </c>
      <c r="D2691" s="89" t="s">
        <v>2744</v>
      </c>
      <c r="E2691" s="89" t="s">
        <v>336</v>
      </c>
      <c r="F2691" s="89">
        <v>48</v>
      </c>
      <c r="G2691" s="127">
        <v>0.91304347826086951</v>
      </c>
      <c r="H2691" s="127">
        <v>0</v>
      </c>
      <c r="I2691" s="127"/>
      <c r="J2691" s="191">
        <v>6231</v>
      </c>
      <c r="K2691" s="89"/>
      <c r="L2691" s="89"/>
      <c r="M2691" s="89"/>
    </row>
    <row r="2692" spans="1:13" x14ac:dyDescent="0.25">
      <c r="A2692" s="191">
        <v>6237</v>
      </c>
      <c r="B2692" s="89" t="s">
        <v>3041</v>
      </c>
      <c r="C2692" s="89" t="s">
        <v>3035</v>
      </c>
      <c r="D2692" s="89" t="s">
        <v>2744</v>
      </c>
      <c r="E2692" s="89" t="s">
        <v>336</v>
      </c>
      <c r="F2692" s="89">
        <v>58</v>
      </c>
      <c r="G2692" s="127">
        <v>0.9107142857142857</v>
      </c>
      <c r="H2692" s="127">
        <v>0</v>
      </c>
      <c r="I2692" s="127"/>
      <c r="J2692" s="191">
        <v>6237</v>
      </c>
      <c r="K2692" s="89"/>
      <c r="L2692" s="89"/>
      <c r="M2692" s="89"/>
    </row>
    <row r="2693" spans="1:13" x14ac:dyDescent="0.25">
      <c r="A2693" s="191">
        <v>6244</v>
      </c>
      <c r="B2693" s="89" t="s">
        <v>3042</v>
      </c>
      <c r="C2693" s="89" t="s">
        <v>3035</v>
      </c>
      <c r="D2693" s="89" t="s">
        <v>2744</v>
      </c>
      <c r="E2693" s="89" t="s">
        <v>336</v>
      </c>
      <c r="F2693" s="89">
        <v>24</v>
      </c>
      <c r="G2693" s="127">
        <v>0.9</v>
      </c>
      <c r="H2693" s="127">
        <v>0</v>
      </c>
      <c r="I2693" s="127"/>
      <c r="J2693" s="191">
        <v>6244</v>
      </c>
      <c r="K2693" s="89"/>
      <c r="L2693" s="89"/>
      <c r="M2693" s="89"/>
    </row>
    <row r="2694" spans="1:13" x14ac:dyDescent="0.25">
      <c r="A2694" s="191">
        <v>6245</v>
      </c>
      <c r="B2694" s="89" t="s">
        <v>3043</v>
      </c>
      <c r="C2694" s="89" t="s">
        <v>3035</v>
      </c>
      <c r="D2694" s="89" t="s">
        <v>2744</v>
      </c>
      <c r="E2694" s="89" t="s">
        <v>336</v>
      </c>
      <c r="F2694" s="89">
        <v>12</v>
      </c>
      <c r="G2694" s="127">
        <v>0.88888888888888884</v>
      </c>
      <c r="H2694" s="127">
        <v>0</v>
      </c>
      <c r="I2694" s="127"/>
      <c r="J2694" s="191">
        <v>6245</v>
      </c>
      <c r="K2694" s="89"/>
      <c r="L2694" s="89"/>
      <c r="M2694" s="89"/>
    </row>
    <row r="2695" spans="1:13" x14ac:dyDescent="0.25">
      <c r="A2695" s="191">
        <v>6248</v>
      </c>
      <c r="B2695" s="89" t="s">
        <v>3044</v>
      </c>
      <c r="C2695" s="89" t="s">
        <v>3035</v>
      </c>
      <c r="D2695" s="89" t="s">
        <v>2744</v>
      </c>
      <c r="E2695" s="89" t="s">
        <v>336</v>
      </c>
      <c r="F2695" s="89">
        <v>2</v>
      </c>
      <c r="G2695" s="127">
        <v>1</v>
      </c>
      <c r="H2695" s="127">
        <v>0</v>
      </c>
      <c r="I2695" s="127"/>
      <c r="J2695" s="191">
        <v>6248</v>
      </c>
      <c r="K2695" s="89"/>
      <c r="L2695" s="89"/>
      <c r="M2695" s="89"/>
    </row>
    <row r="2696" spans="1:13" x14ac:dyDescent="0.25">
      <c r="A2696" s="191">
        <v>6251</v>
      </c>
      <c r="B2696" s="89" t="s">
        <v>3045</v>
      </c>
      <c r="C2696" s="89" t="s">
        <v>3035</v>
      </c>
      <c r="D2696" s="89" t="s">
        <v>2744</v>
      </c>
      <c r="E2696" s="89" t="s">
        <v>336</v>
      </c>
      <c r="F2696" s="89">
        <v>43</v>
      </c>
      <c r="G2696" s="127">
        <v>0.9642857142857143</v>
      </c>
      <c r="H2696" s="127">
        <v>0</v>
      </c>
      <c r="I2696" s="127"/>
      <c r="J2696" s="191">
        <v>6251</v>
      </c>
      <c r="K2696" s="89"/>
      <c r="L2696" s="89"/>
      <c r="M2696" s="89"/>
    </row>
    <row r="2697" spans="1:13" x14ac:dyDescent="0.25">
      <c r="A2697" s="191">
        <v>6269</v>
      </c>
      <c r="B2697" s="89" t="s">
        <v>3046</v>
      </c>
      <c r="C2697" s="89" t="s">
        <v>3047</v>
      </c>
      <c r="D2697" s="89" t="s">
        <v>2744</v>
      </c>
      <c r="E2697" s="89" t="s">
        <v>336</v>
      </c>
      <c r="F2697" s="89">
        <v>281</v>
      </c>
      <c r="G2697" s="127">
        <v>0</v>
      </c>
      <c r="H2697" s="127">
        <v>0.95397489539748959</v>
      </c>
      <c r="I2697" s="127"/>
      <c r="J2697" s="191">
        <v>6269</v>
      </c>
      <c r="K2697" s="89"/>
      <c r="L2697" s="89"/>
      <c r="M2697" s="89"/>
    </row>
    <row r="2698" spans="1:13" x14ac:dyDescent="0.25">
      <c r="A2698" s="191">
        <v>6270</v>
      </c>
      <c r="B2698" s="89" t="s">
        <v>3048</v>
      </c>
      <c r="C2698" s="89" t="s">
        <v>3047</v>
      </c>
      <c r="D2698" s="89" t="s">
        <v>2744</v>
      </c>
      <c r="E2698" s="89" t="s">
        <v>336</v>
      </c>
      <c r="F2698" s="89">
        <v>227</v>
      </c>
      <c r="G2698" s="127">
        <v>0.9358974358974359</v>
      </c>
      <c r="H2698" s="127">
        <v>0</v>
      </c>
      <c r="I2698" s="127"/>
      <c r="J2698" s="191">
        <v>6270</v>
      </c>
      <c r="K2698" s="89"/>
      <c r="L2698" s="89"/>
      <c r="M2698" s="89"/>
    </row>
    <row r="2699" spans="1:13" x14ac:dyDescent="0.25">
      <c r="A2699" s="191">
        <v>6271</v>
      </c>
      <c r="B2699" s="89" t="s">
        <v>3049</v>
      </c>
      <c r="C2699" s="89" t="s">
        <v>3047</v>
      </c>
      <c r="D2699" s="89" t="s">
        <v>2744</v>
      </c>
      <c r="E2699" s="89" t="s">
        <v>336</v>
      </c>
      <c r="F2699" s="89">
        <v>289</v>
      </c>
      <c r="G2699" s="127">
        <v>0.94092827004219415</v>
      </c>
      <c r="H2699" s="127">
        <v>0</v>
      </c>
      <c r="I2699" s="127"/>
      <c r="J2699" s="191">
        <v>6271</v>
      </c>
      <c r="K2699" s="89"/>
      <c r="L2699" s="89"/>
      <c r="M2699" s="89"/>
    </row>
    <row r="2700" spans="1:13" x14ac:dyDescent="0.25">
      <c r="A2700" s="191">
        <v>6272</v>
      </c>
      <c r="B2700" s="89" t="s">
        <v>3050</v>
      </c>
      <c r="C2700" s="89" t="s">
        <v>3047</v>
      </c>
      <c r="D2700" s="89" t="s">
        <v>2744</v>
      </c>
      <c r="E2700" s="89" t="s">
        <v>336</v>
      </c>
      <c r="F2700" s="89">
        <v>141</v>
      </c>
      <c r="G2700" s="127">
        <v>0.96551724137931039</v>
      </c>
      <c r="H2700" s="127">
        <v>0</v>
      </c>
      <c r="I2700" s="127"/>
      <c r="J2700" s="191">
        <v>6272</v>
      </c>
      <c r="K2700" s="89"/>
      <c r="L2700" s="89"/>
      <c r="M2700" s="89"/>
    </row>
    <row r="2701" spans="1:13" x14ac:dyDescent="0.25">
      <c r="A2701" s="191">
        <v>6273</v>
      </c>
      <c r="B2701" s="89" t="s">
        <v>3051</v>
      </c>
      <c r="C2701" s="89" t="s">
        <v>3047</v>
      </c>
      <c r="D2701" s="89" t="s">
        <v>2744</v>
      </c>
      <c r="E2701" s="89" t="s">
        <v>336</v>
      </c>
      <c r="F2701" s="89">
        <v>409</v>
      </c>
      <c r="G2701" s="127">
        <v>0.90804597701149425</v>
      </c>
      <c r="H2701" s="127">
        <v>0</v>
      </c>
      <c r="I2701" s="127"/>
      <c r="J2701" s="191">
        <v>6273</v>
      </c>
      <c r="K2701" s="89"/>
      <c r="L2701" s="89"/>
      <c r="M2701" s="89"/>
    </row>
    <row r="2702" spans="1:13" x14ac:dyDescent="0.25">
      <c r="A2702" s="191">
        <v>6276</v>
      </c>
      <c r="B2702" s="89" t="s">
        <v>3052</v>
      </c>
      <c r="C2702" s="89" t="s">
        <v>3047</v>
      </c>
      <c r="D2702" s="89" t="s">
        <v>2744</v>
      </c>
      <c r="E2702" s="89" t="s">
        <v>336</v>
      </c>
      <c r="F2702" s="89">
        <v>9</v>
      </c>
      <c r="G2702" s="127">
        <v>1</v>
      </c>
      <c r="H2702" s="127">
        <v>0</v>
      </c>
      <c r="I2702" s="127"/>
      <c r="J2702" s="191">
        <v>6276</v>
      </c>
      <c r="K2702" s="89"/>
      <c r="L2702" s="89"/>
      <c r="M2702" s="89"/>
    </row>
    <row r="2703" spans="1:13" x14ac:dyDescent="0.25">
      <c r="A2703" s="191">
        <v>6279</v>
      </c>
      <c r="B2703" s="89" t="s">
        <v>3053</v>
      </c>
      <c r="C2703" s="89" t="s">
        <v>3047</v>
      </c>
      <c r="D2703" s="89" t="s">
        <v>2744</v>
      </c>
      <c r="E2703" s="89" t="s">
        <v>336</v>
      </c>
      <c r="F2703" s="89">
        <v>9</v>
      </c>
      <c r="G2703" s="127">
        <v>1</v>
      </c>
      <c r="H2703" s="127">
        <v>0</v>
      </c>
      <c r="I2703" s="127"/>
      <c r="J2703" s="191">
        <v>6279</v>
      </c>
      <c r="K2703" s="89"/>
      <c r="L2703" s="89"/>
      <c r="M2703" s="89"/>
    </row>
    <row r="2704" spans="1:13" x14ac:dyDescent="0.25">
      <c r="A2704" s="191">
        <v>6280</v>
      </c>
      <c r="B2704" s="89" t="s">
        <v>3054</v>
      </c>
      <c r="C2704" s="89" t="s">
        <v>3047</v>
      </c>
      <c r="D2704" s="89" t="s">
        <v>2744</v>
      </c>
      <c r="E2704" s="89" t="s">
        <v>336</v>
      </c>
      <c r="F2704" s="89">
        <v>3</v>
      </c>
      <c r="G2704" s="127">
        <v>1</v>
      </c>
      <c r="H2704" s="127">
        <v>0</v>
      </c>
      <c r="I2704" s="127"/>
      <c r="J2704" s="191">
        <v>6280</v>
      </c>
      <c r="K2704" s="89"/>
      <c r="L2704" s="89"/>
      <c r="M2704" s="89"/>
    </row>
    <row r="2705" spans="1:13" x14ac:dyDescent="0.25">
      <c r="A2705" s="191">
        <v>6281</v>
      </c>
      <c r="B2705" s="89" t="s">
        <v>3055</v>
      </c>
      <c r="C2705" s="89" t="s">
        <v>3047</v>
      </c>
      <c r="D2705" s="89" t="s">
        <v>2744</v>
      </c>
      <c r="E2705" s="89" t="s">
        <v>336</v>
      </c>
      <c r="F2705" s="89">
        <v>15</v>
      </c>
      <c r="G2705" s="127">
        <v>1</v>
      </c>
      <c r="H2705" s="127">
        <v>0</v>
      </c>
      <c r="I2705" s="127"/>
      <c r="J2705" s="191">
        <v>6281</v>
      </c>
      <c r="K2705" s="89"/>
      <c r="L2705" s="89"/>
      <c r="M2705" s="89"/>
    </row>
    <row r="2706" spans="1:13" x14ac:dyDescent="0.25">
      <c r="A2706" s="191">
        <v>6282</v>
      </c>
      <c r="B2706" s="89" t="s">
        <v>3056</v>
      </c>
      <c r="C2706" s="89" t="s">
        <v>3047</v>
      </c>
      <c r="D2706" s="89" t="s">
        <v>2744</v>
      </c>
      <c r="E2706" s="89" t="s">
        <v>336</v>
      </c>
      <c r="F2706" s="89">
        <v>3</v>
      </c>
      <c r="G2706" s="127">
        <v>1</v>
      </c>
      <c r="H2706" s="127">
        <v>0</v>
      </c>
      <c r="I2706" s="127"/>
      <c r="J2706" s="191">
        <v>6282</v>
      </c>
      <c r="K2706" s="89"/>
      <c r="L2706" s="89"/>
      <c r="M2706" s="89"/>
    </row>
    <row r="2707" spans="1:13" x14ac:dyDescent="0.25">
      <c r="A2707" s="191">
        <v>6283</v>
      </c>
      <c r="B2707" s="89" t="s">
        <v>3057</v>
      </c>
      <c r="C2707" s="89" t="s">
        <v>3047</v>
      </c>
      <c r="D2707" s="89" t="s">
        <v>2744</v>
      </c>
      <c r="E2707" s="89" t="s">
        <v>336</v>
      </c>
      <c r="F2707" s="89">
        <v>8</v>
      </c>
      <c r="G2707" s="127">
        <v>1</v>
      </c>
      <c r="H2707" s="127">
        <v>0</v>
      </c>
      <c r="I2707" s="127"/>
      <c r="J2707" s="191">
        <v>6283</v>
      </c>
      <c r="K2707" s="89"/>
      <c r="L2707" s="89"/>
      <c r="M2707" s="89"/>
    </row>
    <row r="2708" spans="1:13" x14ac:dyDescent="0.25">
      <c r="A2708" s="191">
        <v>6285</v>
      </c>
      <c r="B2708" s="89" t="s">
        <v>3058</v>
      </c>
      <c r="C2708" s="89" t="s">
        <v>3047</v>
      </c>
      <c r="D2708" s="89" t="s">
        <v>2744</v>
      </c>
      <c r="E2708" s="89" t="s">
        <v>336</v>
      </c>
      <c r="F2708" s="89">
        <v>187</v>
      </c>
      <c r="G2708" s="127">
        <v>0.97282608695652173</v>
      </c>
      <c r="H2708" s="127">
        <v>0</v>
      </c>
      <c r="I2708" s="127"/>
      <c r="J2708" s="191">
        <v>6285</v>
      </c>
      <c r="K2708" s="89"/>
      <c r="L2708" s="89"/>
      <c r="M2708" s="89"/>
    </row>
    <row r="2709" spans="1:13" x14ac:dyDescent="0.25">
      <c r="A2709" s="191">
        <v>6289</v>
      </c>
      <c r="B2709" s="89" t="s">
        <v>3059</v>
      </c>
      <c r="C2709" s="89" t="s">
        <v>3047</v>
      </c>
      <c r="D2709" s="89" t="s">
        <v>2744</v>
      </c>
      <c r="E2709" s="89" t="s">
        <v>336</v>
      </c>
      <c r="F2709" s="89">
        <v>8</v>
      </c>
      <c r="G2709" s="127">
        <v>1</v>
      </c>
      <c r="H2709" s="127">
        <v>0</v>
      </c>
      <c r="I2709" s="127"/>
      <c r="J2709" s="191">
        <v>6289</v>
      </c>
      <c r="K2709" s="89"/>
      <c r="L2709" s="89"/>
      <c r="M2709" s="89"/>
    </row>
    <row r="2710" spans="1:13" x14ac:dyDescent="0.25">
      <c r="A2710" s="191">
        <v>6301</v>
      </c>
      <c r="B2710" s="89" t="s">
        <v>3060</v>
      </c>
      <c r="C2710" s="89" t="s">
        <v>3061</v>
      </c>
      <c r="D2710" s="89" t="s">
        <v>2744</v>
      </c>
      <c r="E2710" s="89" t="s">
        <v>336</v>
      </c>
      <c r="F2710" s="89">
        <v>300</v>
      </c>
      <c r="G2710" s="127">
        <v>0</v>
      </c>
      <c r="H2710" s="127">
        <v>0.98639455782312924</v>
      </c>
      <c r="I2710" s="127"/>
      <c r="J2710" s="191">
        <v>6301</v>
      </c>
      <c r="K2710" s="89"/>
      <c r="L2710" s="89"/>
      <c r="M2710" s="89"/>
    </row>
    <row r="2711" spans="1:13" x14ac:dyDescent="0.25">
      <c r="A2711" s="191">
        <v>6302</v>
      </c>
      <c r="B2711" s="89" t="s">
        <v>3062</v>
      </c>
      <c r="C2711" s="89" t="s">
        <v>3061</v>
      </c>
      <c r="D2711" s="89" t="s">
        <v>2744</v>
      </c>
      <c r="E2711" s="89" t="s">
        <v>336</v>
      </c>
      <c r="F2711" s="89">
        <v>709</v>
      </c>
      <c r="G2711" s="127">
        <v>0.81196581196581197</v>
      </c>
      <c r="H2711" s="127">
        <v>0</v>
      </c>
      <c r="I2711" s="127"/>
      <c r="J2711" s="191">
        <v>6302</v>
      </c>
      <c r="K2711" s="89"/>
      <c r="L2711" s="89"/>
      <c r="M2711" s="89"/>
    </row>
    <row r="2712" spans="1:13" x14ac:dyDescent="0.25">
      <c r="A2712" s="191">
        <v>6303</v>
      </c>
      <c r="B2712" s="89" t="s">
        <v>3063</v>
      </c>
      <c r="C2712" s="89" t="s">
        <v>3061</v>
      </c>
      <c r="D2712" s="89" t="s">
        <v>2744</v>
      </c>
      <c r="E2712" s="89" t="s">
        <v>336</v>
      </c>
      <c r="F2712" s="89">
        <v>118</v>
      </c>
      <c r="G2712" s="127">
        <v>0.92682926829268297</v>
      </c>
      <c r="H2712" s="127">
        <v>0</v>
      </c>
      <c r="I2712" s="127"/>
      <c r="J2712" s="191">
        <v>6303</v>
      </c>
      <c r="K2712" s="89"/>
      <c r="L2712" s="89"/>
      <c r="M2712" s="89"/>
    </row>
    <row r="2713" spans="1:13" x14ac:dyDescent="0.25">
      <c r="A2713" s="191">
        <v>6304</v>
      </c>
      <c r="B2713" s="89" t="s">
        <v>3064</v>
      </c>
      <c r="C2713" s="89" t="s">
        <v>3061</v>
      </c>
      <c r="D2713" s="89" t="s">
        <v>2744</v>
      </c>
      <c r="E2713" s="89" t="s">
        <v>336</v>
      </c>
      <c r="F2713" s="89">
        <v>859</v>
      </c>
      <c r="G2713" s="127">
        <v>0.92307692307692313</v>
      </c>
      <c r="H2713" s="127">
        <v>0</v>
      </c>
      <c r="I2713" s="127"/>
      <c r="J2713" s="191">
        <v>6304</v>
      </c>
      <c r="K2713" s="89"/>
      <c r="L2713" s="89"/>
      <c r="M2713" s="89"/>
    </row>
    <row r="2714" spans="1:13" x14ac:dyDescent="0.25">
      <c r="A2714" s="191">
        <v>6305</v>
      </c>
      <c r="B2714" s="89" t="s">
        <v>3065</v>
      </c>
      <c r="C2714" s="89" t="s">
        <v>3061</v>
      </c>
      <c r="D2714" s="89" t="s">
        <v>2744</v>
      </c>
      <c r="E2714" s="89" t="s">
        <v>336</v>
      </c>
      <c r="F2714" s="89">
        <v>214</v>
      </c>
      <c r="G2714" s="127">
        <v>0.96815286624203822</v>
      </c>
      <c r="H2714" s="127">
        <v>0</v>
      </c>
      <c r="I2714" s="127"/>
      <c r="J2714" s="191">
        <v>6305</v>
      </c>
      <c r="K2714" s="89"/>
      <c r="L2714" s="89"/>
      <c r="M2714" s="89"/>
    </row>
    <row r="2715" spans="1:13" x14ac:dyDescent="0.25">
      <c r="A2715" s="191">
        <v>6308</v>
      </c>
      <c r="B2715" s="89" t="s">
        <v>3066</v>
      </c>
      <c r="C2715" s="89" t="s">
        <v>3061</v>
      </c>
      <c r="D2715" s="89" t="s">
        <v>2744</v>
      </c>
      <c r="E2715" s="89" t="s">
        <v>336</v>
      </c>
      <c r="F2715" s="89">
        <v>44</v>
      </c>
      <c r="G2715" s="127">
        <v>0</v>
      </c>
      <c r="H2715" s="127">
        <v>0</v>
      </c>
      <c r="I2715" s="128">
        <v>0.91220779220779225</v>
      </c>
      <c r="J2715" s="191">
        <v>6308</v>
      </c>
      <c r="K2715" s="89"/>
      <c r="L2715" s="89"/>
      <c r="M2715" s="89"/>
    </row>
    <row r="2716" spans="1:13" x14ac:dyDescent="0.25">
      <c r="A2716" s="191">
        <v>6315</v>
      </c>
      <c r="B2716" s="89" t="s">
        <v>3026</v>
      </c>
      <c r="C2716" s="89" t="s">
        <v>3061</v>
      </c>
      <c r="D2716" s="89" t="s">
        <v>2744</v>
      </c>
      <c r="E2716" s="89" t="s">
        <v>336</v>
      </c>
      <c r="F2716" s="89">
        <v>7</v>
      </c>
      <c r="G2716" s="127">
        <v>1</v>
      </c>
      <c r="H2716" s="127">
        <v>0</v>
      </c>
      <c r="I2716" s="127"/>
      <c r="J2716" s="191">
        <v>6315</v>
      </c>
      <c r="K2716" s="89"/>
      <c r="L2716" s="89"/>
      <c r="M2716" s="89"/>
    </row>
    <row r="2717" spans="1:13" x14ac:dyDescent="0.25">
      <c r="A2717" s="191">
        <v>6317</v>
      </c>
      <c r="B2717" s="89" t="s">
        <v>3067</v>
      </c>
      <c r="C2717" s="89" t="s">
        <v>2976</v>
      </c>
      <c r="D2717" s="89" t="s">
        <v>2744</v>
      </c>
      <c r="E2717" s="89" t="s">
        <v>336</v>
      </c>
      <c r="F2717" s="89">
        <v>7</v>
      </c>
      <c r="G2717" s="127">
        <v>1</v>
      </c>
      <c r="H2717" s="127">
        <v>0</v>
      </c>
      <c r="I2717" s="127"/>
      <c r="J2717" s="191">
        <v>6317</v>
      </c>
      <c r="K2717" s="89"/>
      <c r="L2717" s="89"/>
      <c r="M2717" s="89"/>
    </row>
    <row r="2718" spans="1:13" x14ac:dyDescent="0.25">
      <c r="A2718" s="191">
        <v>6319</v>
      </c>
      <c r="B2718" s="89" t="s">
        <v>3068</v>
      </c>
      <c r="C2718" s="89" t="s">
        <v>3061</v>
      </c>
      <c r="D2718" s="89" t="s">
        <v>2744</v>
      </c>
      <c r="E2718" s="89" t="s">
        <v>336</v>
      </c>
      <c r="F2718" s="89">
        <v>34</v>
      </c>
      <c r="G2718" s="127">
        <v>1</v>
      </c>
      <c r="H2718" s="127">
        <v>0</v>
      </c>
      <c r="I2718" s="127"/>
      <c r="J2718" s="191">
        <v>6319</v>
      </c>
      <c r="K2718" s="89"/>
      <c r="L2718" s="89"/>
      <c r="M2718" s="89"/>
    </row>
    <row r="2719" spans="1:13" x14ac:dyDescent="0.25">
      <c r="A2719" s="191">
        <v>6322</v>
      </c>
      <c r="B2719" s="89" t="s">
        <v>3069</v>
      </c>
      <c r="C2719" s="89" t="s">
        <v>3061</v>
      </c>
      <c r="D2719" s="89" t="s">
        <v>2744</v>
      </c>
      <c r="E2719" s="89" t="s">
        <v>336</v>
      </c>
      <c r="F2719" s="89">
        <v>6</v>
      </c>
      <c r="G2719" s="127">
        <v>1</v>
      </c>
      <c r="H2719" s="127">
        <v>0</v>
      </c>
      <c r="I2719" s="127"/>
      <c r="J2719" s="191">
        <v>6322</v>
      </c>
      <c r="K2719" s="89"/>
      <c r="L2719" s="89"/>
      <c r="M2719" s="89"/>
    </row>
    <row r="2720" spans="1:13" x14ac:dyDescent="0.25">
      <c r="A2720" s="191">
        <v>6323</v>
      </c>
      <c r="B2720" s="89" t="s">
        <v>3070</v>
      </c>
      <c r="C2720" s="89" t="s">
        <v>3061</v>
      </c>
      <c r="D2720" s="89" t="s">
        <v>2744</v>
      </c>
      <c r="E2720" s="89" t="s">
        <v>336</v>
      </c>
      <c r="F2720" s="89">
        <v>20</v>
      </c>
      <c r="G2720" s="127">
        <v>1</v>
      </c>
      <c r="H2720" s="127">
        <v>0</v>
      </c>
      <c r="I2720" s="127"/>
      <c r="J2720" s="191">
        <v>6323</v>
      </c>
      <c r="K2720" s="89"/>
      <c r="L2720" s="89"/>
      <c r="M2720" s="89"/>
    </row>
    <row r="2721" spans="1:13" x14ac:dyDescent="0.25">
      <c r="A2721" s="191">
        <v>6325</v>
      </c>
      <c r="B2721" s="89" t="s">
        <v>3071</v>
      </c>
      <c r="C2721" s="89" t="s">
        <v>3061</v>
      </c>
      <c r="D2721" s="89" t="s">
        <v>2744</v>
      </c>
      <c r="E2721" s="89" t="s">
        <v>336</v>
      </c>
      <c r="F2721" s="89">
        <v>7</v>
      </c>
      <c r="G2721" s="127">
        <v>1</v>
      </c>
      <c r="H2721" s="127">
        <v>0</v>
      </c>
      <c r="I2721" s="127"/>
      <c r="J2721" s="191">
        <v>6325</v>
      </c>
      <c r="K2721" s="89"/>
      <c r="L2721" s="89"/>
      <c r="M2721" s="89"/>
    </row>
    <row r="2722" spans="1:13" x14ac:dyDescent="0.25">
      <c r="A2722" s="191">
        <v>6327</v>
      </c>
      <c r="B2722" s="89" t="s">
        <v>3072</v>
      </c>
      <c r="C2722" s="89" t="s">
        <v>3061</v>
      </c>
      <c r="D2722" s="89" t="s">
        <v>2744</v>
      </c>
      <c r="E2722" s="89" t="s">
        <v>336</v>
      </c>
      <c r="F2722" s="89">
        <v>7</v>
      </c>
      <c r="G2722" s="127">
        <v>1</v>
      </c>
      <c r="H2722" s="127">
        <v>0</v>
      </c>
      <c r="I2722" s="127"/>
      <c r="J2722" s="191">
        <v>6327</v>
      </c>
      <c r="K2722" s="89"/>
      <c r="L2722" s="89"/>
      <c r="M2722" s="89"/>
    </row>
    <row r="2723" spans="1:13" x14ac:dyDescent="0.25">
      <c r="A2723" s="191">
        <v>6329</v>
      </c>
      <c r="B2723" s="89" t="s">
        <v>3073</v>
      </c>
      <c r="C2723" s="89" t="s">
        <v>3061</v>
      </c>
      <c r="D2723" s="89" t="s">
        <v>2744</v>
      </c>
      <c r="E2723" s="89" t="s">
        <v>336</v>
      </c>
      <c r="F2723" s="89">
        <v>6</v>
      </c>
      <c r="G2723" s="127">
        <v>1</v>
      </c>
      <c r="H2723" s="127">
        <v>0</v>
      </c>
      <c r="I2723" s="127"/>
      <c r="J2723" s="191">
        <v>6329</v>
      </c>
      <c r="K2723" s="89"/>
      <c r="L2723" s="89"/>
      <c r="M2723" s="89"/>
    </row>
    <row r="2724" spans="1:13" x14ac:dyDescent="0.25">
      <c r="A2724" s="191">
        <v>6332</v>
      </c>
      <c r="B2724" s="89" t="s">
        <v>3074</v>
      </c>
      <c r="C2724" s="89" t="s">
        <v>3061</v>
      </c>
      <c r="D2724" s="89" t="s">
        <v>2744</v>
      </c>
      <c r="E2724" s="89" t="s">
        <v>336</v>
      </c>
      <c r="F2724" s="89">
        <v>6</v>
      </c>
      <c r="G2724" s="127">
        <v>0.8</v>
      </c>
      <c r="H2724" s="127">
        <v>0</v>
      </c>
      <c r="I2724" s="127"/>
      <c r="J2724" s="191">
        <v>6332</v>
      </c>
      <c r="K2724" s="89"/>
      <c r="L2724" s="89"/>
      <c r="M2724" s="89"/>
    </row>
    <row r="2725" spans="1:13" x14ac:dyDescent="0.25">
      <c r="A2725" s="191">
        <v>6348</v>
      </c>
      <c r="B2725" s="89" t="s">
        <v>3075</v>
      </c>
      <c r="C2725" s="89" t="s">
        <v>3076</v>
      </c>
      <c r="D2725" s="89" t="s">
        <v>2744</v>
      </c>
      <c r="E2725" s="89" t="s">
        <v>4871</v>
      </c>
      <c r="F2725" s="89">
        <v>368</v>
      </c>
      <c r="G2725" s="127">
        <v>0</v>
      </c>
      <c r="H2725" s="127">
        <v>0.94350282485875703</v>
      </c>
      <c r="I2725" s="127"/>
      <c r="J2725" s="191">
        <v>6348</v>
      </c>
      <c r="K2725" s="89"/>
      <c r="L2725" s="89"/>
      <c r="M2725" s="89"/>
    </row>
    <row r="2726" spans="1:13" x14ac:dyDescent="0.25">
      <c r="A2726" s="191">
        <v>6349</v>
      </c>
      <c r="B2726" s="89" t="s">
        <v>3077</v>
      </c>
      <c r="C2726" s="89" t="s">
        <v>3076</v>
      </c>
      <c r="D2726" s="89" t="s">
        <v>2744</v>
      </c>
      <c r="E2726" s="89" t="s">
        <v>4871</v>
      </c>
      <c r="F2726" s="89">
        <v>290</v>
      </c>
      <c r="G2726" s="127">
        <v>0.89406779661016944</v>
      </c>
      <c r="H2726" s="127">
        <v>0</v>
      </c>
      <c r="I2726" s="127"/>
      <c r="J2726" s="191">
        <v>6349</v>
      </c>
      <c r="K2726" s="89"/>
      <c r="L2726" s="89"/>
      <c r="M2726" s="89"/>
    </row>
    <row r="2727" spans="1:13" x14ac:dyDescent="0.25">
      <c r="A2727" s="191">
        <v>6350</v>
      </c>
      <c r="B2727" s="89" t="s">
        <v>3078</v>
      </c>
      <c r="C2727" s="89" t="s">
        <v>3076</v>
      </c>
      <c r="D2727" s="89" t="s">
        <v>2744</v>
      </c>
      <c r="E2727" s="89" t="s">
        <v>4871</v>
      </c>
      <c r="F2727" s="89">
        <v>187</v>
      </c>
      <c r="G2727" s="127">
        <v>0.93630573248407645</v>
      </c>
      <c r="H2727" s="127">
        <v>0</v>
      </c>
      <c r="I2727" s="127"/>
      <c r="J2727" s="191">
        <v>6350</v>
      </c>
      <c r="K2727" s="89"/>
      <c r="L2727" s="89"/>
      <c r="M2727" s="89"/>
    </row>
    <row r="2728" spans="1:13" x14ac:dyDescent="0.25">
      <c r="A2728" s="191">
        <v>6351</v>
      </c>
      <c r="B2728" s="89" t="s">
        <v>3079</v>
      </c>
      <c r="C2728" s="89" t="s">
        <v>3076</v>
      </c>
      <c r="D2728" s="89" t="s">
        <v>2744</v>
      </c>
      <c r="E2728" s="89" t="s">
        <v>4871</v>
      </c>
      <c r="F2728" s="89">
        <v>144</v>
      </c>
      <c r="G2728" s="127">
        <v>0.97115384615384615</v>
      </c>
      <c r="H2728" s="127">
        <v>0</v>
      </c>
      <c r="I2728" s="127"/>
      <c r="J2728" s="191">
        <v>6351</v>
      </c>
      <c r="K2728" s="89"/>
      <c r="L2728" s="89"/>
      <c r="M2728" s="89"/>
    </row>
    <row r="2729" spans="1:13" x14ac:dyDescent="0.25">
      <c r="A2729" s="191">
        <v>6352</v>
      </c>
      <c r="B2729" s="89" t="s">
        <v>3080</v>
      </c>
      <c r="C2729" s="89" t="s">
        <v>3076</v>
      </c>
      <c r="D2729" s="89" t="s">
        <v>2744</v>
      </c>
      <c r="E2729" s="89" t="s">
        <v>4871</v>
      </c>
      <c r="F2729" s="89">
        <v>105</v>
      </c>
      <c r="G2729" s="127">
        <v>0.88775510204081631</v>
      </c>
      <c r="H2729" s="127">
        <v>0</v>
      </c>
      <c r="I2729" s="127"/>
      <c r="J2729" s="191">
        <v>6352</v>
      </c>
      <c r="K2729" s="89"/>
      <c r="L2729" s="89"/>
      <c r="M2729" s="89"/>
    </row>
    <row r="2730" spans="1:13" x14ac:dyDescent="0.25">
      <c r="A2730" s="191">
        <v>6353</v>
      </c>
      <c r="B2730" s="89" t="s">
        <v>435</v>
      </c>
      <c r="C2730" s="89" t="s">
        <v>3076</v>
      </c>
      <c r="D2730" s="89" t="s">
        <v>2744</v>
      </c>
      <c r="E2730" s="89" t="s">
        <v>4871</v>
      </c>
      <c r="F2730" s="89">
        <v>8</v>
      </c>
      <c r="G2730" s="127">
        <v>1</v>
      </c>
      <c r="H2730" s="127">
        <v>0</v>
      </c>
      <c r="I2730" s="127"/>
      <c r="J2730" s="191">
        <v>6353</v>
      </c>
      <c r="K2730" s="89"/>
      <c r="L2730" s="89"/>
      <c r="M2730" s="89"/>
    </row>
    <row r="2731" spans="1:13" x14ac:dyDescent="0.25">
      <c r="A2731" s="191">
        <v>6358</v>
      </c>
      <c r="B2731" s="89" t="s">
        <v>3081</v>
      </c>
      <c r="C2731" s="89" t="s">
        <v>3082</v>
      </c>
      <c r="D2731" s="89" t="s">
        <v>2744</v>
      </c>
      <c r="E2731" s="89" t="s">
        <v>4871</v>
      </c>
      <c r="F2731" s="89">
        <v>9</v>
      </c>
      <c r="G2731" s="127">
        <v>0.8571428571428571</v>
      </c>
      <c r="H2731" s="127">
        <v>0</v>
      </c>
      <c r="I2731" s="127"/>
      <c r="J2731" s="191">
        <v>6358</v>
      </c>
      <c r="K2731" s="89"/>
      <c r="L2731" s="89"/>
      <c r="M2731" s="89"/>
    </row>
    <row r="2732" spans="1:13" x14ac:dyDescent="0.25">
      <c r="A2732" s="191">
        <v>6361</v>
      </c>
      <c r="B2732" s="89" t="s">
        <v>3083</v>
      </c>
      <c r="C2732" s="89" t="s">
        <v>3082</v>
      </c>
      <c r="D2732" s="89" t="s">
        <v>2744</v>
      </c>
      <c r="E2732" s="89" t="s">
        <v>4871</v>
      </c>
      <c r="F2732" s="89">
        <v>5</v>
      </c>
      <c r="G2732" s="127">
        <v>1</v>
      </c>
      <c r="H2732" s="127">
        <v>0</v>
      </c>
      <c r="I2732" s="127"/>
      <c r="J2732" s="191">
        <v>6361</v>
      </c>
      <c r="K2732" s="89"/>
      <c r="L2732" s="89"/>
      <c r="M2732" s="89"/>
    </row>
    <row r="2733" spans="1:13" x14ac:dyDescent="0.25">
      <c r="A2733" s="191">
        <v>6363</v>
      </c>
      <c r="B2733" s="89" t="s">
        <v>3084</v>
      </c>
      <c r="C2733" s="89" t="s">
        <v>3076</v>
      </c>
      <c r="D2733" s="89" t="s">
        <v>2744</v>
      </c>
      <c r="E2733" s="89" t="s">
        <v>4871</v>
      </c>
      <c r="F2733" s="89">
        <v>2</v>
      </c>
      <c r="G2733" s="127">
        <v>1</v>
      </c>
      <c r="H2733" s="127">
        <v>0</v>
      </c>
      <c r="I2733" s="127"/>
      <c r="J2733" s="191">
        <v>6363</v>
      </c>
      <c r="K2733" s="89"/>
      <c r="L2733" s="89"/>
      <c r="M2733" s="89"/>
    </row>
    <row r="2734" spans="1:13" x14ac:dyDescent="0.25">
      <c r="A2734" s="191">
        <v>6370</v>
      </c>
      <c r="B2734" s="89" t="s">
        <v>3085</v>
      </c>
      <c r="C2734" s="89" t="s">
        <v>3076</v>
      </c>
      <c r="D2734" s="89" t="s">
        <v>2744</v>
      </c>
      <c r="E2734" s="89" t="s">
        <v>4871</v>
      </c>
      <c r="F2734" s="89">
        <v>2</v>
      </c>
      <c r="G2734" s="127">
        <v>1</v>
      </c>
      <c r="H2734" s="127">
        <v>0</v>
      </c>
      <c r="I2734" s="127"/>
      <c r="J2734" s="191">
        <v>6370</v>
      </c>
      <c r="K2734" s="89"/>
      <c r="L2734" s="89"/>
      <c r="M2734" s="89"/>
    </row>
    <row r="2735" spans="1:13" x14ac:dyDescent="0.25">
      <c r="A2735" s="191">
        <v>6371</v>
      </c>
      <c r="B2735" s="89" t="s">
        <v>3086</v>
      </c>
      <c r="C2735" s="89" t="s">
        <v>3076</v>
      </c>
      <c r="D2735" s="89" t="s">
        <v>2744</v>
      </c>
      <c r="E2735" s="89" t="s">
        <v>4871</v>
      </c>
      <c r="F2735" s="89">
        <v>14</v>
      </c>
      <c r="G2735" s="127">
        <v>0.95</v>
      </c>
      <c r="H2735" s="127">
        <v>0</v>
      </c>
      <c r="I2735" s="127"/>
      <c r="J2735" s="191">
        <v>6371</v>
      </c>
      <c r="K2735" s="89"/>
      <c r="L2735" s="89"/>
      <c r="M2735" s="89"/>
    </row>
    <row r="2736" spans="1:13" x14ac:dyDescent="0.25">
      <c r="A2736" s="191">
        <v>6373</v>
      </c>
      <c r="B2736" s="89" t="s">
        <v>3087</v>
      </c>
      <c r="C2736" s="89" t="s">
        <v>3082</v>
      </c>
      <c r="D2736" s="89" t="s">
        <v>2744</v>
      </c>
      <c r="E2736" s="89" t="s">
        <v>4871</v>
      </c>
      <c r="F2736" s="89">
        <v>26</v>
      </c>
      <c r="G2736" s="127">
        <v>1</v>
      </c>
      <c r="H2736" s="127">
        <v>0</v>
      </c>
      <c r="I2736" s="127"/>
      <c r="J2736" s="191">
        <v>6373</v>
      </c>
      <c r="K2736" s="89"/>
      <c r="L2736" s="89"/>
      <c r="M2736" s="89"/>
    </row>
    <row r="2737" spans="1:13" x14ac:dyDescent="0.25">
      <c r="A2737" s="191">
        <v>6374</v>
      </c>
      <c r="B2737" s="89" t="s">
        <v>3088</v>
      </c>
      <c r="C2737" s="89" t="s">
        <v>3076</v>
      </c>
      <c r="D2737" s="89" t="s">
        <v>2744</v>
      </c>
      <c r="E2737" s="89" t="s">
        <v>4871</v>
      </c>
      <c r="F2737" s="89">
        <v>2</v>
      </c>
      <c r="G2737" s="127">
        <v>1</v>
      </c>
      <c r="H2737" s="127">
        <v>0</v>
      </c>
      <c r="I2737" s="127"/>
      <c r="J2737" s="191">
        <v>6374</v>
      </c>
      <c r="K2737" s="89"/>
      <c r="L2737" s="89"/>
      <c r="M2737" s="89"/>
    </row>
    <row r="2738" spans="1:13" x14ac:dyDescent="0.25">
      <c r="A2738" s="191">
        <v>6377</v>
      </c>
      <c r="B2738" s="89" t="s">
        <v>3089</v>
      </c>
      <c r="C2738" s="89" t="s">
        <v>3076</v>
      </c>
      <c r="D2738" s="89" t="s">
        <v>2744</v>
      </c>
      <c r="E2738" s="89" t="s">
        <v>4871</v>
      </c>
      <c r="F2738" s="89">
        <v>6</v>
      </c>
      <c r="G2738" s="127">
        <v>0.875</v>
      </c>
      <c r="H2738" s="127">
        <v>0</v>
      </c>
      <c r="I2738" s="127"/>
      <c r="J2738" s="191">
        <v>6377</v>
      </c>
      <c r="K2738" s="89"/>
      <c r="L2738" s="89"/>
      <c r="M2738" s="89"/>
    </row>
    <row r="2739" spans="1:13" x14ac:dyDescent="0.25">
      <c r="A2739" s="191">
        <v>6397</v>
      </c>
      <c r="B2739" s="89" t="s">
        <v>3090</v>
      </c>
      <c r="C2739" s="89" t="s">
        <v>3082</v>
      </c>
      <c r="D2739" s="89" t="s">
        <v>2744</v>
      </c>
      <c r="E2739" s="89" t="s">
        <v>4871</v>
      </c>
      <c r="F2739" s="89">
        <v>264</v>
      </c>
      <c r="G2739" s="127">
        <v>0.92436974789915971</v>
      </c>
      <c r="H2739" s="127">
        <v>0</v>
      </c>
      <c r="I2739" s="127"/>
      <c r="J2739" s="191">
        <v>6397</v>
      </c>
      <c r="K2739" s="89"/>
      <c r="L2739" s="89"/>
      <c r="M2739" s="89"/>
    </row>
    <row r="2740" spans="1:13" x14ac:dyDescent="0.25">
      <c r="A2740" s="191">
        <v>6398</v>
      </c>
      <c r="B2740" s="89" t="s">
        <v>3091</v>
      </c>
      <c r="C2740" s="89" t="s">
        <v>3082</v>
      </c>
      <c r="D2740" s="89" t="s">
        <v>2744</v>
      </c>
      <c r="E2740" s="89" t="s">
        <v>4871</v>
      </c>
      <c r="F2740" s="89">
        <v>474</v>
      </c>
      <c r="G2740" s="127">
        <v>0.9042553191489362</v>
      </c>
      <c r="H2740" s="127">
        <v>0</v>
      </c>
      <c r="I2740" s="127"/>
      <c r="J2740" s="191">
        <v>6398</v>
      </c>
      <c r="K2740" s="89"/>
      <c r="L2740" s="89"/>
      <c r="M2740" s="89"/>
    </row>
    <row r="2741" spans="1:13" x14ac:dyDescent="0.25">
      <c r="A2741" s="191">
        <v>6399</v>
      </c>
      <c r="B2741" s="89" t="s">
        <v>3092</v>
      </c>
      <c r="C2741" s="89" t="s">
        <v>3082</v>
      </c>
      <c r="D2741" s="89" t="s">
        <v>2744</v>
      </c>
      <c r="E2741" s="89" t="s">
        <v>4871</v>
      </c>
      <c r="F2741" s="89">
        <v>212</v>
      </c>
      <c r="G2741" s="127">
        <v>0.97633136094674555</v>
      </c>
      <c r="H2741" s="127">
        <v>0</v>
      </c>
      <c r="I2741" s="127"/>
      <c r="J2741" s="191">
        <v>6399</v>
      </c>
      <c r="K2741" s="89"/>
      <c r="L2741" s="89"/>
      <c r="M2741" s="89"/>
    </row>
    <row r="2742" spans="1:13" x14ac:dyDescent="0.25">
      <c r="A2742" s="191">
        <v>6400</v>
      </c>
      <c r="B2742" s="89" t="s">
        <v>3093</v>
      </c>
      <c r="C2742" s="89" t="s">
        <v>3082</v>
      </c>
      <c r="D2742" s="89" t="s">
        <v>2744</v>
      </c>
      <c r="E2742" s="89" t="s">
        <v>4871</v>
      </c>
      <c r="F2742" s="89">
        <v>11</v>
      </c>
      <c r="G2742" s="127">
        <v>1</v>
      </c>
      <c r="H2742" s="127">
        <v>0</v>
      </c>
      <c r="I2742" s="127"/>
      <c r="J2742" s="191">
        <v>6400</v>
      </c>
      <c r="K2742" s="89"/>
      <c r="L2742" s="89"/>
      <c r="M2742" s="89"/>
    </row>
    <row r="2743" spans="1:13" x14ac:dyDescent="0.25">
      <c r="A2743" s="191">
        <v>6407</v>
      </c>
      <c r="B2743" s="89" t="s">
        <v>3094</v>
      </c>
      <c r="C2743" s="89" t="s">
        <v>3082</v>
      </c>
      <c r="D2743" s="89" t="s">
        <v>2744</v>
      </c>
      <c r="E2743" s="89" t="s">
        <v>4871</v>
      </c>
      <c r="F2743" s="89">
        <v>4</v>
      </c>
      <c r="G2743" s="127">
        <v>1</v>
      </c>
      <c r="H2743" s="127">
        <v>0</v>
      </c>
      <c r="I2743" s="127"/>
      <c r="J2743" s="191">
        <v>6407</v>
      </c>
      <c r="K2743" s="89"/>
      <c r="L2743" s="89"/>
      <c r="M2743" s="89"/>
    </row>
    <row r="2744" spans="1:13" x14ac:dyDescent="0.25">
      <c r="A2744" s="191">
        <v>6410</v>
      </c>
      <c r="B2744" s="89" t="s">
        <v>3095</v>
      </c>
      <c r="C2744" s="89" t="s">
        <v>3082</v>
      </c>
      <c r="D2744" s="89" t="s">
        <v>2744</v>
      </c>
      <c r="E2744" s="89" t="s">
        <v>4871</v>
      </c>
      <c r="F2744" s="89">
        <v>7</v>
      </c>
      <c r="G2744" s="127">
        <v>1</v>
      </c>
      <c r="H2744" s="127">
        <v>0</v>
      </c>
      <c r="I2744" s="127"/>
      <c r="J2744" s="191">
        <v>6410</v>
      </c>
      <c r="K2744" s="89"/>
      <c r="L2744" s="89"/>
      <c r="M2744" s="89"/>
    </row>
    <row r="2745" spans="1:13" x14ac:dyDescent="0.25">
      <c r="A2745" s="191">
        <v>6411</v>
      </c>
      <c r="B2745" s="89" t="s">
        <v>3096</v>
      </c>
      <c r="C2745" s="89" t="s">
        <v>3082</v>
      </c>
      <c r="D2745" s="89" t="s">
        <v>2744</v>
      </c>
      <c r="E2745" s="89" t="s">
        <v>4871</v>
      </c>
      <c r="F2745" s="89">
        <v>14</v>
      </c>
      <c r="G2745" s="127">
        <v>0.88888888888888884</v>
      </c>
      <c r="H2745" s="127">
        <v>0</v>
      </c>
      <c r="I2745" s="127"/>
      <c r="J2745" s="191">
        <v>6411</v>
      </c>
      <c r="K2745" s="89"/>
      <c r="L2745" s="89"/>
      <c r="M2745" s="89"/>
    </row>
    <row r="2746" spans="1:13" x14ac:dyDescent="0.25">
      <c r="A2746" s="191">
        <v>6413</v>
      </c>
      <c r="B2746" s="89" t="s">
        <v>3097</v>
      </c>
      <c r="C2746" s="89" t="s">
        <v>3082</v>
      </c>
      <c r="D2746" s="89" t="s">
        <v>2744</v>
      </c>
      <c r="E2746" s="89" t="s">
        <v>4871</v>
      </c>
      <c r="F2746" s="89">
        <v>6</v>
      </c>
      <c r="G2746" s="127">
        <v>1</v>
      </c>
      <c r="H2746" s="127">
        <v>0</v>
      </c>
      <c r="I2746" s="127"/>
      <c r="J2746" s="191">
        <v>6413</v>
      </c>
      <c r="K2746" s="89"/>
      <c r="L2746" s="89"/>
      <c r="M2746" s="89"/>
    </row>
    <row r="2747" spans="1:13" x14ac:dyDescent="0.25">
      <c r="A2747" s="191">
        <v>6415</v>
      </c>
      <c r="B2747" s="89" t="s">
        <v>3098</v>
      </c>
      <c r="C2747" s="89" t="s">
        <v>3082</v>
      </c>
      <c r="D2747" s="89" t="s">
        <v>2744</v>
      </c>
      <c r="E2747" s="89" t="s">
        <v>4871</v>
      </c>
      <c r="F2747" s="89">
        <v>9</v>
      </c>
      <c r="G2747" s="127">
        <v>1</v>
      </c>
      <c r="H2747" s="127">
        <v>0</v>
      </c>
      <c r="I2747" s="127"/>
      <c r="J2747" s="191">
        <v>6415</v>
      </c>
      <c r="K2747" s="89"/>
      <c r="L2747" s="89"/>
      <c r="M2747" s="89"/>
    </row>
    <row r="2748" spans="1:13" x14ac:dyDescent="0.25">
      <c r="A2748" s="191">
        <v>6452</v>
      </c>
      <c r="B2748" s="89" t="s">
        <v>3099</v>
      </c>
      <c r="C2748" s="89" t="s">
        <v>3100</v>
      </c>
      <c r="D2748" s="89" t="s">
        <v>2744</v>
      </c>
      <c r="E2748" s="89" t="s">
        <v>4871</v>
      </c>
      <c r="F2748" s="89">
        <v>477</v>
      </c>
      <c r="G2748" s="127">
        <v>0.96791443850267378</v>
      </c>
      <c r="H2748" s="127">
        <v>0</v>
      </c>
      <c r="I2748" s="127"/>
      <c r="J2748" s="191">
        <v>6452</v>
      </c>
      <c r="K2748" s="89"/>
      <c r="L2748" s="89"/>
      <c r="M2748" s="89"/>
    </row>
    <row r="2749" spans="1:13" x14ac:dyDescent="0.25">
      <c r="A2749" s="191">
        <v>6454</v>
      </c>
      <c r="B2749" s="89" t="s">
        <v>3101</v>
      </c>
      <c r="C2749" s="89" t="s">
        <v>3100</v>
      </c>
      <c r="D2749" s="89" t="s">
        <v>2744</v>
      </c>
      <c r="E2749" s="89" t="s">
        <v>4871</v>
      </c>
      <c r="F2749" s="89">
        <v>57</v>
      </c>
      <c r="G2749" s="127">
        <v>0.96078431372549022</v>
      </c>
      <c r="H2749" s="127">
        <v>0</v>
      </c>
      <c r="I2749" s="127"/>
      <c r="J2749" s="191">
        <v>6454</v>
      </c>
      <c r="K2749" s="89"/>
      <c r="L2749" s="89"/>
      <c r="M2749" s="89"/>
    </row>
    <row r="2750" spans="1:13" x14ac:dyDescent="0.25">
      <c r="A2750" s="191">
        <v>6455</v>
      </c>
      <c r="B2750" s="89" t="s">
        <v>3102</v>
      </c>
      <c r="C2750" s="89" t="s">
        <v>3100</v>
      </c>
      <c r="D2750" s="89" t="s">
        <v>2744</v>
      </c>
      <c r="E2750" s="89" t="s">
        <v>4871</v>
      </c>
      <c r="F2750" s="89">
        <v>58</v>
      </c>
      <c r="G2750" s="127">
        <v>0.97499999999999998</v>
      </c>
      <c r="H2750" s="127">
        <v>0</v>
      </c>
      <c r="I2750" s="127"/>
      <c r="J2750" s="191">
        <v>6455</v>
      </c>
      <c r="K2750" s="89"/>
      <c r="L2750" s="89"/>
      <c r="M2750" s="89"/>
    </row>
    <row r="2751" spans="1:13" x14ac:dyDescent="0.25">
      <c r="A2751" s="191">
        <v>6456</v>
      </c>
      <c r="B2751" s="89" t="s">
        <v>3103</v>
      </c>
      <c r="C2751" s="89" t="s">
        <v>3100</v>
      </c>
      <c r="D2751" s="89" t="s">
        <v>2744</v>
      </c>
      <c r="E2751" s="89" t="s">
        <v>4871</v>
      </c>
      <c r="F2751" s="89">
        <v>35</v>
      </c>
      <c r="G2751" s="127">
        <v>0.95</v>
      </c>
      <c r="H2751" s="127">
        <v>0</v>
      </c>
      <c r="I2751" s="127"/>
      <c r="J2751" s="191">
        <v>6456</v>
      </c>
      <c r="K2751" s="89"/>
      <c r="L2751" s="89"/>
      <c r="M2751" s="89"/>
    </row>
    <row r="2752" spans="1:13" x14ac:dyDescent="0.25">
      <c r="A2752" s="191">
        <v>6457</v>
      </c>
      <c r="B2752" s="89" t="s">
        <v>3104</v>
      </c>
      <c r="C2752" s="89" t="s">
        <v>3100</v>
      </c>
      <c r="D2752" s="89" t="s">
        <v>2744</v>
      </c>
      <c r="E2752" s="89" t="s">
        <v>4871</v>
      </c>
      <c r="F2752" s="89">
        <v>224</v>
      </c>
      <c r="G2752" s="127">
        <v>0.96666666666666667</v>
      </c>
      <c r="H2752" s="127">
        <v>0</v>
      </c>
      <c r="I2752" s="127"/>
      <c r="J2752" s="191">
        <v>6457</v>
      </c>
      <c r="K2752" s="89"/>
      <c r="L2752" s="89"/>
      <c r="M2752" s="89"/>
    </row>
    <row r="2753" spans="1:13" x14ac:dyDescent="0.25">
      <c r="A2753" s="191">
        <v>6458</v>
      </c>
      <c r="B2753" s="89" t="s">
        <v>3105</v>
      </c>
      <c r="C2753" s="89" t="s">
        <v>3100</v>
      </c>
      <c r="D2753" s="89" t="s">
        <v>2744</v>
      </c>
      <c r="E2753" s="89" t="s">
        <v>4871</v>
      </c>
      <c r="F2753" s="89">
        <v>49</v>
      </c>
      <c r="G2753" s="127">
        <v>1</v>
      </c>
      <c r="H2753" s="127">
        <v>0</v>
      </c>
      <c r="I2753" s="127"/>
      <c r="J2753" s="191">
        <v>6458</v>
      </c>
      <c r="K2753" s="89"/>
      <c r="L2753" s="89"/>
      <c r="M2753" s="89"/>
    </row>
    <row r="2754" spans="1:13" x14ac:dyDescent="0.25">
      <c r="A2754" s="191">
        <v>6459</v>
      </c>
      <c r="B2754" s="89" t="s">
        <v>3106</v>
      </c>
      <c r="C2754" s="89" t="s">
        <v>3100</v>
      </c>
      <c r="D2754" s="89" t="s">
        <v>2744</v>
      </c>
      <c r="E2754" s="89" t="s">
        <v>4871</v>
      </c>
      <c r="F2754" s="89">
        <v>77</v>
      </c>
      <c r="G2754" s="127">
        <v>0.967741935483871</v>
      </c>
      <c r="H2754" s="127">
        <v>0</v>
      </c>
      <c r="I2754" s="127"/>
      <c r="J2754" s="191">
        <v>6459</v>
      </c>
      <c r="K2754" s="89"/>
      <c r="L2754" s="89"/>
      <c r="M2754" s="89"/>
    </row>
    <row r="2755" spans="1:13" x14ac:dyDescent="0.25">
      <c r="A2755" s="191">
        <v>6495</v>
      </c>
      <c r="B2755" s="89" t="s">
        <v>2644</v>
      </c>
      <c r="C2755" s="89" t="s">
        <v>3100</v>
      </c>
      <c r="D2755" s="89" t="s">
        <v>2744</v>
      </c>
      <c r="E2755" s="89" t="s">
        <v>4871</v>
      </c>
      <c r="F2755" s="89">
        <v>62</v>
      </c>
      <c r="G2755" s="127">
        <v>0.98039215686274506</v>
      </c>
      <c r="H2755" s="127">
        <v>0</v>
      </c>
      <c r="I2755" s="127"/>
      <c r="J2755" s="191">
        <v>6495</v>
      </c>
      <c r="K2755" s="89"/>
      <c r="L2755" s="89"/>
      <c r="M2755" s="89"/>
    </row>
    <row r="2756" spans="1:13" x14ac:dyDescent="0.25">
      <c r="A2756" s="191">
        <v>6497</v>
      </c>
      <c r="B2756" s="89" t="s">
        <v>3107</v>
      </c>
      <c r="C2756" s="89" t="s">
        <v>3108</v>
      </c>
      <c r="D2756" s="89" t="s">
        <v>2744</v>
      </c>
      <c r="E2756" s="89" t="s">
        <v>4871</v>
      </c>
      <c r="F2756" s="89">
        <v>774</v>
      </c>
      <c r="G2756" s="127">
        <v>1</v>
      </c>
      <c r="H2756" s="127">
        <v>0</v>
      </c>
      <c r="I2756" s="127"/>
      <c r="J2756" s="191">
        <v>6497</v>
      </c>
      <c r="K2756" s="89"/>
      <c r="L2756" s="89"/>
      <c r="M2756" s="89"/>
    </row>
    <row r="2757" spans="1:13" x14ac:dyDescent="0.25">
      <c r="A2757" s="191">
        <v>6499</v>
      </c>
      <c r="B2757" s="89" t="s">
        <v>3109</v>
      </c>
      <c r="C2757" s="89" t="s">
        <v>3108</v>
      </c>
      <c r="D2757" s="89" t="s">
        <v>2744</v>
      </c>
      <c r="E2757" s="89" t="s">
        <v>4871</v>
      </c>
      <c r="F2757" s="89">
        <v>266</v>
      </c>
      <c r="G2757" s="127">
        <v>0.92272727272727273</v>
      </c>
      <c r="H2757" s="127">
        <v>0</v>
      </c>
      <c r="I2757" s="127"/>
      <c r="J2757" s="191">
        <v>6499</v>
      </c>
      <c r="K2757" s="89"/>
      <c r="L2757" s="89"/>
      <c r="M2757" s="89"/>
    </row>
    <row r="2758" spans="1:13" x14ac:dyDescent="0.25">
      <c r="A2758" s="191">
        <v>6500</v>
      </c>
      <c r="B2758" s="89" t="s">
        <v>3110</v>
      </c>
      <c r="C2758" s="89" t="s">
        <v>3108</v>
      </c>
      <c r="D2758" s="89" t="s">
        <v>2744</v>
      </c>
      <c r="E2758" s="89" t="s">
        <v>4871</v>
      </c>
      <c r="F2758" s="129">
        <v>1226</v>
      </c>
      <c r="G2758" s="127">
        <v>0.89936102236421722</v>
      </c>
      <c r="H2758" s="127">
        <v>0</v>
      </c>
      <c r="I2758" s="127"/>
      <c r="J2758" s="191">
        <v>6500</v>
      </c>
      <c r="K2758" s="89"/>
      <c r="L2758" s="89"/>
      <c r="M2758" s="89"/>
    </row>
    <row r="2759" spans="1:13" x14ac:dyDescent="0.25">
      <c r="A2759" s="191">
        <v>6501</v>
      </c>
      <c r="B2759" s="89" t="s">
        <v>3111</v>
      </c>
      <c r="C2759" s="89" t="s">
        <v>3108</v>
      </c>
      <c r="D2759" s="89" t="s">
        <v>2744</v>
      </c>
      <c r="E2759" s="89" t="s">
        <v>4871</v>
      </c>
      <c r="F2759" s="89">
        <v>603</v>
      </c>
      <c r="G2759" s="127">
        <v>0.8716904276985743</v>
      </c>
      <c r="H2759" s="127">
        <v>0</v>
      </c>
      <c r="I2759" s="127"/>
      <c r="J2759" s="191">
        <v>6501</v>
      </c>
      <c r="K2759" s="89"/>
      <c r="L2759" s="89"/>
      <c r="M2759" s="89"/>
    </row>
    <row r="2760" spans="1:13" x14ac:dyDescent="0.25">
      <c r="A2760" s="191">
        <v>6502</v>
      </c>
      <c r="B2760" s="89" t="s">
        <v>3112</v>
      </c>
      <c r="C2760" s="89" t="s">
        <v>3108</v>
      </c>
      <c r="D2760" s="89" t="s">
        <v>2744</v>
      </c>
      <c r="E2760" s="89" t="s">
        <v>4871</v>
      </c>
      <c r="F2760" s="89">
        <v>139</v>
      </c>
      <c r="G2760" s="127">
        <v>0.98360655737704916</v>
      </c>
      <c r="H2760" s="127">
        <v>0</v>
      </c>
      <c r="I2760" s="127"/>
      <c r="J2760" s="191">
        <v>6502</v>
      </c>
      <c r="K2760" s="89"/>
      <c r="L2760" s="89"/>
      <c r="M2760" s="89"/>
    </row>
    <row r="2761" spans="1:13" x14ac:dyDescent="0.25">
      <c r="A2761" s="191">
        <v>6504</v>
      </c>
      <c r="B2761" s="89" t="s">
        <v>3113</v>
      </c>
      <c r="C2761" s="89" t="s">
        <v>3108</v>
      </c>
      <c r="D2761" s="89" t="s">
        <v>2744</v>
      </c>
      <c r="E2761" s="89" t="s">
        <v>4871</v>
      </c>
      <c r="F2761" s="89">
        <v>130</v>
      </c>
      <c r="G2761" s="127">
        <v>0.9576271186440678</v>
      </c>
      <c r="H2761" s="127">
        <v>0</v>
      </c>
      <c r="I2761" s="127"/>
      <c r="J2761" s="191">
        <v>6504</v>
      </c>
      <c r="K2761" s="89"/>
      <c r="L2761" s="89"/>
      <c r="M2761" s="89"/>
    </row>
    <row r="2762" spans="1:13" x14ac:dyDescent="0.25">
      <c r="A2762" s="191">
        <v>6506</v>
      </c>
      <c r="B2762" s="89" t="s">
        <v>3114</v>
      </c>
      <c r="C2762" s="89" t="s">
        <v>3108</v>
      </c>
      <c r="D2762" s="89" t="s">
        <v>2744</v>
      </c>
      <c r="E2762" s="89" t="s">
        <v>4871</v>
      </c>
      <c r="F2762" s="89">
        <v>3</v>
      </c>
      <c r="G2762" s="127">
        <v>1</v>
      </c>
      <c r="H2762" s="127">
        <v>0</v>
      </c>
      <c r="I2762" s="127"/>
      <c r="J2762" s="191">
        <v>6506</v>
      </c>
      <c r="K2762" s="89"/>
      <c r="L2762" s="89"/>
      <c r="M2762" s="89"/>
    </row>
    <row r="2763" spans="1:13" x14ac:dyDescent="0.25">
      <c r="A2763" s="191">
        <v>6508</v>
      </c>
      <c r="B2763" s="89" t="s">
        <v>3115</v>
      </c>
      <c r="C2763" s="89" t="s">
        <v>3108</v>
      </c>
      <c r="D2763" s="89" t="s">
        <v>2744</v>
      </c>
      <c r="E2763" s="89" t="s">
        <v>4871</v>
      </c>
      <c r="F2763" s="89">
        <v>6</v>
      </c>
      <c r="G2763" s="127">
        <v>1</v>
      </c>
      <c r="H2763" s="127">
        <v>0</v>
      </c>
      <c r="I2763" s="127"/>
      <c r="J2763" s="191">
        <v>6508</v>
      </c>
      <c r="K2763" s="89"/>
      <c r="L2763" s="89"/>
      <c r="M2763" s="89"/>
    </row>
    <row r="2764" spans="1:13" x14ac:dyDescent="0.25">
      <c r="A2764" s="191">
        <v>6510</v>
      </c>
      <c r="B2764" s="89" t="s">
        <v>3116</v>
      </c>
      <c r="C2764" s="89" t="s">
        <v>3108</v>
      </c>
      <c r="D2764" s="89" t="s">
        <v>2744</v>
      </c>
      <c r="E2764" s="89" t="s">
        <v>4871</v>
      </c>
      <c r="F2764" s="89">
        <v>5</v>
      </c>
      <c r="G2764" s="127">
        <v>1</v>
      </c>
      <c r="H2764" s="127">
        <v>0</v>
      </c>
      <c r="I2764" s="127"/>
      <c r="J2764" s="191">
        <v>6510</v>
      </c>
      <c r="K2764" s="89"/>
      <c r="L2764" s="89"/>
      <c r="M2764" s="89"/>
    </row>
    <row r="2765" spans="1:13" x14ac:dyDescent="0.25">
      <c r="A2765" s="191">
        <v>6512</v>
      </c>
      <c r="B2765" s="89" t="s">
        <v>3117</v>
      </c>
      <c r="C2765" s="89" t="s">
        <v>3108</v>
      </c>
      <c r="D2765" s="89" t="s">
        <v>2744</v>
      </c>
      <c r="E2765" s="89" t="s">
        <v>4871</v>
      </c>
      <c r="F2765" s="89">
        <v>3</v>
      </c>
      <c r="G2765" s="127">
        <v>1</v>
      </c>
      <c r="H2765" s="127">
        <v>0</v>
      </c>
      <c r="I2765" s="127"/>
      <c r="J2765" s="191">
        <v>6512</v>
      </c>
      <c r="K2765" s="89"/>
      <c r="L2765" s="89"/>
      <c r="M2765" s="89"/>
    </row>
    <row r="2766" spans="1:13" x14ac:dyDescent="0.25">
      <c r="A2766" s="191">
        <v>6515</v>
      </c>
      <c r="B2766" s="89" t="s">
        <v>3118</v>
      </c>
      <c r="C2766" s="89" t="s">
        <v>3108</v>
      </c>
      <c r="D2766" s="89" t="s">
        <v>2744</v>
      </c>
      <c r="E2766" s="89" t="s">
        <v>4871</v>
      </c>
      <c r="F2766" s="89">
        <v>3</v>
      </c>
      <c r="G2766" s="127">
        <v>1</v>
      </c>
      <c r="H2766" s="127">
        <v>0</v>
      </c>
      <c r="I2766" s="127"/>
      <c r="J2766" s="191">
        <v>6515</v>
      </c>
      <c r="K2766" s="89"/>
      <c r="L2766" s="89"/>
      <c r="M2766" s="89"/>
    </row>
    <row r="2767" spans="1:13" x14ac:dyDescent="0.25">
      <c r="A2767" s="191">
        <v>6521</v>
      </c>
      <c r="B2767" s="89" t="s">
        <v>3119</v>
      </c>
      <c r="C2767" s="89" t="s">
        <v>3108</v>
      </c>
      <c r="D2767" s="89" t="s">
        <v>2744</v>
      </c>
      <c r="E2767" s="89" t="s">
        <v>4871</v>
      </c>
      <c r="F2767" s="89">
        <v>5</v>
      </c>
      <c r="G2767" s="127">
        <v>1</v>
      </c>
      <c r="H2767" s="127">
        <v>0</v>
      </c>
      <c r="I2767" s="127"/>
      <c r="J2767" s="191">
        <v>6521</v>
      </c>
      <c r="K2767" s="89"/>
      <c r="L2767" s="89"/>
      <c r="M2767" s="89"/>
    </row>
    <row r="2768" spans="1:13" x14ac:dyDescent="0.25">
      <c r="A2768" s="191">
        <v>6522</v>
      </c>
      <c r="B2768" s="89" t="s">
        <v>3120</v>
      </c>
      <c r="C2768" s="89" t="s">
        <v>3108</v>
      </c>
      <c r="D2768" s="89" t="s">
        <v>2744</v>
      </c>
      <c r="E2768" s="89" t="s">
        <v>4871</v>
      </c>
      <c r="F2768" s="89">
        <v>2</v>
      </c>
      <c r="G2768" s="127">
        <v>1</v>
      </c>
      <c r="H2768" s="127">
        <v>0</v>
      </c>
      <c r="I2768" s="127"/>
      <c r="J2768" s="191">
        <v>6522</v>
      </c>
      <c r="K2768" s="89"/>
      <c r="L2768" s="89"/>
      <c r="M2768" s="89"/>
    </row>
    <row r="2769" spans="1:13" x14ac:dyDescent="0.25">
      <c r="A2769" s="191">
        <v>6523</v>
      </c>
      <c r="B2769" s="89" t="s">
        <v>3121</v>
      </c>
      <c r="C2769" s="89" t="s">
        <v>3108</v>
      </c>
      <c r="D2769" s="89" t="s">
        <v>2744</v>
      </c>
      <c r="E2769" s="89" t="s">
        <v>4871</v>
      </c>
      <c r="F2769" s="89">
        <v>3</v>
      </c>
      <c r="G2769" s="127">
        <v>1</v>
      </c>
      <c r="H2769" s="127">
        <v>0</v>
      </c>
      <c r="I2769" s="127"/>
      <c r="J2769" s="191">
        <v>6523</v>
      </c>
      <c r="K2769" s="89"/>
      <c r="L2769" s="89"/>
      <c r="M2769" s="89"/>
    </row>
    <row r="2770" spans="1:13" x14ac:dyDescent="0.25">
      <c r="A2770" s="191">
        <v>6524</v>
      </c>
      <c r="B2770" s="89" t="s">
        <v>3122</v>
      </c>
      <c r="C2770" s="89" t="s">
        <v>3108</v>
      </c>
      <c r="D2770" s="89" t="s">
        <v>2744</v>
      </c>
      <c r="E2770" s="89" t="s">
        <v>4871</v>
      </c>
      <c r="F2770" s="89">
        <v>2</v>
      </c>
      <c r="G2770" s="127">
        <v>1</v>
      </c>
      <c r="H2770" s="127">
        <v>0</v>
      </c>
      <c r="I2770" s="127"/>
      <c r="J2770" s="191">
        <v>6524</v>
      </c>
      <c r="K2770" s="89"/>
      <c r="L2770" s="89"/>
      <c r="M2770" s="89"/>
    </row>
    <row r="2771" spans="1:13" x14ac:dyDescent="0.25">
      <c r="A2771" s="191">
        <v>6528</v>
      </c>
      <c r="B2771" s="89" t="s">
        <v>3123</v>
      </c>
      <c r="C2771" s="89" t="s">
        <v>3108</v>
      </c>
      <c r="D2771" s="89" t="s">
        <v>2744</v>
      </c>
      <c r="E2771" s="89" t="s">
        <v>4871</v>
      </c>
      <c r="F2771" s="89">
        <v>45</v>
      </c>
      <c r="G2771" s="127">
        <v>1</v>
      </c>
      <c r="H2771" s="127">
        <v>0</v>
      </c>
      <c r="I2771" s="127"/>
      <c r="J2771" s="191">
        <v>6528</v>
      </c>
      <c r="K2771" s="89"/>
      <c r="L2771" s="89"/>
      <c r="M2771" s="89"/>
    </row>
    <row r="2772" spans="1:13" x14ac:dyDescent="0.25">
      <c r="A2772" s="191">
        <v>6539</v>
      </c>
      <c r="B2772" s="89" t="s">
        <v>3124</v>
      </c>
      <c r="C2772" s="89" t="s">
        <v>3108</v>
      </c>
      <c r="D2772" s="89" t="s">
        <v>2744</v>
      </c>
      <c r="E2772" s="89" t="s">
        <v>4871</v>
      </c>
      <c r="F2772" s="89">
        <v>14</v>
      </c>
      <c r="G2772" s="127">
        <v>1</v>
      </c>
      <c r="H2772" s="127">
        <v>0</v>
      </c>
      <c r="I2772" s="127"/>
      <c r="J2772" s="191">
        <v>6539</v>
      </c>
      <c r="K2772" s="89"/>
      <c r="L2772" s="89"/>
      <c r="M2772" s="89"/>
    </row>
    <row r="2773" spans="1:13" x14ac:dyDescent="0.25">
      <c r="A2773" s="191">
        <v>6584</v>
      </c>
      <c r="B2773" s="89" t="s">
        <v>3125</v>
      </c>
      <c r="C2773" s="89" t="s">
        <v>3126</v>
      </c>
      <c r="D2773" s="89" t="s">
        <v>2744</v>
      </c>
      <c r="E2773" s="89" t="s">
        <v>630</v>
      </c>
      <c r="F2773" s="89">
        <v>408</v>
      </c>
      <c r="G2773" s="127">
        <v>0</v>
      </c>
      <c r="H2773" s="127">
        <v>0.97816593886462877</v>
      </c>
      <c r="I2773" s="127"/>
      <c r="J2773" s="191">
        <v>6584</v>
      </c>
      <c r="K2773" s="89"/>
      <c r="L2773" s="89"/>
      <c r="M2773" s="89"/>
    </row>
    <row r="2774" spans="1:13" x14ac:dyDescent="0.25">
      <c r="A2774" s="191">
        <v>6585</v>
      </c>
      <c r="B2774" s="89" t="s">
        <v>3127</v>
      </c>
      <c r="C2774" s="89" t="s">
        <v>3126</v>
      </c>
      <c r="D2774" s="89" t="s">
        <v>2744</v>
      </c>
      <c r="E2774" s="89" t="s">
        <v>4871</v>
      </c>
      <c r="F2774" s="89">
        <v>851</v>
      </c>
      <c r="G2774" s="127">
        <v>0.98571428571428577</v>
      </c>
      <c r="H2774" s="127">
        <v>0</v>
      </c>
      <c r="I2774" s="127"/>
      <c r="J2774" s="191">
        <v>6585</v>
      </c>
      <c r="K2774" s="89"/>
      <c r="L2774" s="89"/>
      <c r="M2774" s="89"/>
    </row>
    <row r="2775" spans="1:13" x14ac:dyDescent="0.25">
      <c r="A2775" s="191">
        <v>6586</v>
      </c>
      <c r="B2775" s="89" t="s">
        <v>3128</v>
      </c>
      <c r="C2775" s="89" t="s">
        <v>3129</v>
      </c>
      <c r="D2775" s="89" t="s">
        <v>2744</v>
      </c>
      <c r="E2775" s="89" t="s">
        <v>336</v>
      </c>
      <c r="F2775" s="89">
        <v>582</v>
      </c>
      <c r="G2775" s="127">
        <v>0.93416927899686519</v>
      </c>
      <c r="H2775" s="127">
        <v>0</v>
      </c>
      <c r="I2775" s="127"/>
      <c r="J2775" s="191">
        <v>6586</v>
      </c>
      <c r="K2775" s="89"/>
      <c r="L2775" s="89"/>
      <c r="M2775" s="89"/>
    </row>
    <row r="2776" spans="1:13" x14ac:dyDescent="0.25">
      <c r="A2776" s="191">
        <v>6587</v>
      </c>
      <c r="B2776" s="89" t="s">
        <v>3130</v>
      </c>
      <c r="C2776" s="89" t="s">
        <v>3126</v>
      </c>
      <c r="D2776" s="89" t="s">
        <v>2744</v>
      </c>
      <c r="E2776" s="89" t="s">
        <v>4871</v>
      </c>
      <c r="F2776" s="89">
        <v>493</v>
      </c>
      <c r="G2776" s="127">
        <v>0.97465437788018439</v>
      </c>
      <c r="H2776" s="127">
        <v>0</v>
      </c>
      <c r="I2776" s="127"/>
      <c r="J2776" s="191">
        <v>6587</v>
      </c>
      <c r="K2776" s="89"/>
      <c r="L2776" s="89"/>
      <c r="M2776" s="89"/>
    </row>
    <row r="2777" spans="1:13" x14ac:dyDescent="0.25">
      <c r="A2777" s="191">
        <v>6588</v>
      </c>
      <c r="B2777" s="89" t="s">
        <v>3131</v>
      </c>
      <c r="C2777" s="89" t="s">
        <v>3126</v>
      </c>
      <c r="D2777" s="89" t="s">
        <v>2744</v>
      </c>
      <c r="E2777" s="89" t="s">
        <v>4871</v>
      </c>
      <c r="F2777" s="89">
        <v>231</v>
      </c>
      <c r="G2777" s="127">
        <v>0.96116504854368934</v>
      </c>
      <c r="H2777" s="127">
        <v>0</v>
      </c>
      <c r="I2777" s="127"/>
      <c r="J2777" s="191">
        <v>6588</v>
      </c>
      <c r="K2777" s="89"/>
      <c r="L2777" s="89"/>
      <c r="M2777" s="89"/>
    </row>
    <row r="2778" spans="1:13" x14ac:dyDescent="0.25">
      <c r="A2778" s="191">
        <v>6589</v>
      </c>
      <c r="B2778" s="89" t="s">
        <v>3132</v>
      </c>
      <c r="C2778" s="89" t="s">
        <v>3126</v>
      </c>
      <c r="D2778" s="89" t="s">
        <v>2744</v>
      </c>
      <c r="E2778" s="89" t="s">
        <v>4871</v>
      </c>
      <c r="F2778" s="89">
        <v>276</v>
      </c>
      <c r="G2778" s="127">
        <v>0.90707964601769908</v>
      </c>
      <c r="H2778" s="127">
        <v>0</v>
      </c>
      <c r="I2778" s="127"/>
      <c r="J2778" s="191">
        <v>6589</v>
      </c>
      <c r="K2778" s="89"/>
      <c r="L2778" s="89"/>
      <c r="M2778" s="89"/>
    </row>
    <row r="2779" spans="1:13" x14ac:dyDescent="0.25">
      <c r="A2779" s="191">
        <v>6590</v>
      </c>
      <c r="B2779" s="134" t="s">
        <v>3133</v>
      </c>
      <c r="C2779" s="134" t="s">
        <v>3126</v>
      </c>
      <c r="D2779" s="134" t="s">
        <v>2744</v>
      </c>
      <c r="E2779" s="89" t="s">
        <v>4871</v>
      </c>
      <c r="F2779" s="134">
        <v>62</v>
      </c>
      <c r="G2779" s="135">
        <v>0</v>
      </c>
      <c r="H2779" s="135">
        <v>0</v>
      </c>
      <c r="I2779" s="136">
        <v>0.92191475826972014</v>
      </c>
      <c r="J2779" s="191">
        <v>6590</v>
      </c>
      <c r="K2779" s="89"/>
      <c r="L2779" s="89"/>
      <c r="M2779" s="89"/>
    </row>
    <row r="2780" spans="1:13" x14ac:dyDescent="0.25">
      <c r="A2780" s="191">
        <v>6591</v>
      </c>
      <c r="B2780" s="89" t="s">
        <v>3134</v>
      </c>
      <c r="C2780" s="89" t="s">
        <v>3126</v>
      </c>
      <c r="D2780" s="89" t="s">
        <v>2744</v>
      </c>
      <c r="E2780" s="89" t="s">
        <v>4871</v>
      </c>
      <c r="F2780" s="89">
        <v>13</v>
      </c>
      <c r="G2780" s="127">
        <v>0</v>
      </c>
      <c r="H2780" s="127">
        <v>0</v>
      </c>
      <c r="I2780" s="128">
        <v>0.92191475826972014</v>
      </c>
      <c r="J2780" s="191">
        <v>6591</v>
      </c>
      <c r="K2780" s="89"/>
      <c r="L2780" s="89"/>
      <c r="M2780" s="89"/>
    </row>
    <row r="2781" spans="1:13" x14ac:dyDescent="0.25">
      <c r="A2781" s="191">
        <v>6593</v>
      </c>
      <c r="B2781" s="89" t="s">
        <v>836</v>
      </c>
      <c r="C2781" s="89" t="s">
        <v>3126</v>
      </c>
      <c r="D2781" s="89" t="s">
        <v>2744</v>
      </c>
      <c r="E2781" s="89" t="s">
        <v>4871</v>
      </c>
      <c r="F2781" s="89">
        <v>109</v>
      </c>
      <c r="G2781" s="127">
        <v>0.92941176470588238</v>
      </c>
      <c r="H2781" s="127">
        <v>0</v>
      </c>
      <c r="I2781" s="127"/>
      <c r="J2781" s="191">
        <v>6593</v>
      </c>
      <c r="K2781" s="89"/>
      <c r="L2781" s="89"/>
      <c r="M2781" s="89"/>
    </row>
    <row r="2782" spans="1:13" x14ac:dyDescent="0.25">
      <c r="A2782" s="191">
        <v>6594</v>
      </c>
      <c r="B2782" s="89" t="s">
        <v>3135</v>
      </c>
      <c r="C2782" s="89" t="s">
        <v>3129</v>
      </c>
      <c r="D2782" s="89" t="s">
        <v>2744</v>
      </c>
      <c r="E2782" s="89" t="s">
        <v>336</v>
      </c>
      <c r="F2782" s="89">
        <v>17</v>
      </c>
      <c r="G2782" s="127">
        <v>0.84210526315789469</v>
      </c>
      <c r="H2782" s="127">
        <v>0</v>
      </c>
      <c r="I2782" s="127"/>
      <c r="J2782" s="191">
        <v>6594</v>
      </c>
      <c r="K2782" s="89"/>
      <c r="L2782" s="89"/>
      <c r="M2782" s="89"/>
    </row>
    <row r="2783" spans="1:13" x14ac:dyDescent="0.25">
      <c r="A2783" s="191">
        <v>6595</v>
      </c>
      <c r="B2783" s="89" t="s">
        <v>3136</v>
      </c>
      <c r="C2783" s="89" t="s">
        <v>3129</v>
      </c>
      <c r="D2783" s="89" t="s">
        <v>2744</v>
      </c>
      <c r="E2783" s="89" t="s">
        <v>336</v>
      </c>
      <c r="F2783" s="89">
        <v>10</v>
      </c>
      <c r="G2783" s="127">
        <v>1</v>
      </c>
      <c r="H2783" s="127">
        <v>0</v>
      </c>
      <c r="I2783" s="127"/>
      <c r="J2783" s="191">
        <v>6595</v>
      </c>
      <c r="K2783" s="89"/>
      <c r="L2783" s="89"/>
      <c r="M2783" s="89"/>
    </row>
    <row r="2784" spans="1:13" x14ac:dyDescent="0.25">
      <c r="A2784" s="191">
        <v>6599</v>
      </c>
      <c r="B2784" s="89" t="s">
        <v>3137</v>
      </c>
      <c r="C2784" s="89" t="s">
        <v>3129</v>
      </c>
      <c r="D2784" s="89" t="s">
        <v>2744</v>
      </c>
      <c r="E2784" s="89" t="s">
        <v>336</v>
      </c>
      <c r="F2784" s="89">
        <v>44</v>
      </c>
      <c r="G2784" s="127">
        <v>1</v>
      </c>
      <c r="H2784" s="127">
        <v>0</v>
      </c>
      <c r="I2784" s="127"/>
      <c r="J2784" s="191">
        <v>6599</v>
      </c>
      <c r="K2784" s="89"/>
      <c r="L2784" s="89"/>
      <c r="M2784" s="89"/>
    </row>
    <row r="2785" spans="1:13" x14ac:dyDescent="0.25">
      <c r="A2785" s="191">
        <v>6600</v>
      </c>
      <c r="B2785" s="89" t="s">
        <v>3138</v>
      </c>
      <c r="C2785" s="89" t="s">
        <v>3126</v>
      </c>
      <c r="D2785" s="89" t="s">
        <v>2744</v>
      </c>
      <c r="E2785" s="89" t="s">
        <v>4871</v>
      </c>
      <c r="F2785" s="89">
        <v>8</v>
      </c>
      <c r="G2785" s="127">
        <v>1</v>
      </c>
      <c r="H2785" s="127">
        <v>0</v>
      </c>
      <c r="I2785" s="127"/>
      <c r="J2785" s="191">
        <v>6600</v>
      </c>
      <c r="K2785" s="89"/>
      <c r="L2785" s="89"/>
      <c r="M2785" s="89"/>
    </row>
    <row r="2786" spans="1:13" x14ac:dyDescent="0.25">
      <c r="A2786" s="191">
        <v>6602</v>
      </c>
      <c r="B2786" s="89" t="s">
        <v>3139</v>
      </c>
      <c r="C2786" s="89" t="s">
        <v>3126</v>
      </c>
      <c r="D2786" s="89" t="s">
        <v>2744</v>
      </c>
      <c r="E2786" s="89" t="s">
        <v>4871</v>
      </c>
      <c r="F2786" s="89">
        <v>19</v>
      </c>
      <c r="G2786" s="127">
        <v>1</v>
      </c>
      <c r="H2786" s="127">
        <v>0</v>
      </c>
      <c r="I2786" s="127"/>
      <c r="J2786" s="191">
        <v>6602</v>
      </c>
      <c r="K2786" s="89"/>
      <c r="L2786" s="89"/>
      <c r="M2786" s="89"/>
    </row>
    <row r="2787" spans="1:13" x14ac:dyDescent="0.25">
      <c r="A2787" s="191">
        <v>6604</v>
      </c>
      <c r="B2787" s="89" t="s">
        <v>3140</v>
      </c>
      <c r="C2787" s="89" t="s">
        <v>2938</v>
      </c>
      <c r="D2787" s="89" t="s">
        <v>2744</v>
      </c>
      <c r="E2787" s="89" t="s">
        <v>336</v>
      </c>
      <c r="F2787" s="89">
        <v>381</v>
      </c>
      <c r="G2787" s="127">
        <v>0.85029940119760483</v>
      </c>
      <c r="H2787" s="127">
        <v>0</v>
      </c>
      <c r="I2787" s="127"/>
      <c r="J2787" s="191">
        <v>6604</v>
      </c>
      <c r="K2787" s="89"/>
      <c r="L2787" s="89"/>
      <c r="M2787" s="89"/>
    </row>
    <row r="2788" spans="1:13" x14ac:dyDescent="0.25">
      <c r="A2788" s="191">
        <v>6605</v>
      </c>
      <c r="B2788" s="89" t="s">
        <v>3141</v>
      </c>
      <c r="C2788" s="89" t="s">
        <v>3126</v>
      </c>
      <c r="D2788" s="89" t="s">
        <v>2744</v>
      </c>
      <c r="E2788" s="89" t="s">
        <v>4871</v>
      </c>
      <c r="F2788" s="89">
        <v>19</v>
      </c>
      <c r="G2788" s="127">
        <v>1</v>
      </c>
      <c r="H2788" s="127">
        <v>0</v>
      </c>
      <c r="I2788" s="127"/>
      <c r="J2788" s="191">
        <v>6605</v>
      </c>
      <c r="K2788" s="89"/>
      <c r="L2788" s="89"/>
      <c r="M2788" s="89"/>
    </row>
    <row r="2789" spans="1:13" x14ac:dyDescent="0.25">
      <c r="A2789" s="191">
        <v>6608</v>
      </c>
      <c r="B2789" s="89" t="s">
        <v>3142</v>
      </c>
      <c r="C2789" s="89" t="s">
        <v>3126</v>
      </c>
      <c r="D2789" s="89" t="s">
        <v>2744</v>
      </c>
      <c r="E2789" s="89" t="s">
        <v>4871</v>
      </c>
      <c r="F2789" s="89">
        <v>27</v>
      </c>
      <c r="G2789" s="127">
        <v>0.94117647058823528</v>
      </c>
      <c r="H2789" s="127">
        <v>0</v>
      </c>
      <c r="I2789" s="127"/>
      <c r="J2789" s="191">
        <v>6608</v>
      </c>
      <c r="K2789" s="89"/>
      <c r="L2789" s="89"/>
      <c r="M2789" s="89"/>
    </row>
    <row r="2790" spans="1:13" x14ac:dyDescent="0.25">
      <c r="A2790" s="191">
        <v>6611</v>
      </c>
      <c r="B2790" s="89" t="s">
        <v>3143</v>
      </c>
      <c r="C2790" s="89" t="s">
        <v>3126</v>
      </c>
      <c r="D2790" s="89" t="s">
        <v>2744</v>
      </c>
      <c r="E2790" s="89" t="s">
        <v>4871</v>
      </c>
      <c r="F2790" s="89">
        <v>23</v>
      </c>
      <c r="G2790" s="127">
        <v>1</v>
      </c>
      <c r="H2790" s="127">
        <v>0</v>
      </c>
      <c r="I2790" s="127"/>
      <c r="J2790" s="191">
        <v>6611</v>
      </c>
      <c r="K2790" s="89"/>
      <c r="L2790" s="89"/>
      <c r="M2790" s="89"/>
    </row>
    <row r="2791" spans="1:13" x14ac:dyDescent="0.25">
      <c r="A2791" s="191">
        <v>6612</v>
      </c>
      <c r="B2791" s="89" t="s">
        <v>3144</v>
      </c>
      <c r="C2791" s="89" t="s">
        <v>3129</v>
      </c>
      <c r="D2791" s="89" t="s">
        <v>2744</v>
      </c>
      <c r="E2791" s="89" t="s">
        <v>336</v>
      </c>
      <c r="F2791" s="89">
        <v>12</v>
      </c>
      <c r="G2791" s="127">
        <v>1</v>
      </c>
      <c r="H2791" s="127">
        <v>0</v>
      </c>
      <c r="I2791" s="127"/>
      <c r="J2791" s="191">
        <v>6612</v>
      </c>
      <c r="K2791" s="89"/>
      <c r="L2791" s="89"/>
      <c r="M2791" s="89"/>
    </row>
    <row r="2792" spans="1:13" x14ac:dyDescent="0.25">
      <c r="A2792" s="191">
        <v>6616</v>
      </c>
      <c r="B2792" s="89" t="s">
        <v>3145</v>
      </c>
      <c r="C2792" s="89" t="s">
        <v>3129</v>
      </c>
      <c r="D2792" s="89" t="s">
        <v>2744</v>
      </c>
      <c r="E2792" s="89" t="s">
        <v>336</v>
      </c>
      <c r="F2792" s="89">
        <v>6</v>
      </c>
      <c r="G2792" s="127">
        <v>1</v>
      </c>
      <c r="H2792" s="127">
        <v>0</v>
      </c>
      <c r="I2792" s="127"/>
      <c r="J2792" s="191">
        <v>6616</v>
      </c>
      <c r="K2792" s="89"/>
      <c r="L2792" s="89"/>
      <c r="M2792" s="89"/>
    </row>
    <row r="2793" spans="1:13" x14ac:dyDescent="0.25">
      <c r="A2793" s="191">
        <v>6621</v>
      </c>
      <c r="B2793" s="89" t="s">
        <v>3146</v>
      </c>
      <c r="C2793" s="89" t="s">
        <v>3129</v>
      </c>
      <c r="D2793" s="89" t="s">
        <v>2744</v>
      </c>
      <c r="E2793" s="89" t="s">
        <v>336</v>
      </c>
      <c r="F2793" s="89">
        <v>12</v>
      </c>
      <c r="G2793" s="127">
        <v>1</v>
      </c>
      <c r="H2793" s="127">
        <v>0</v>
      </c>
      <c r="I2793" s="127"/>
      <c r="J2793" s="191">
        <v>6621</v>
      </c>
      <c r="K2793" s="89"/>
      <c r="L2793" s="89"/>
      <c r="M2793" s="89"/>
    </row>
    <row r="2794" spans="1:13" x14ac:dyDescent="0.25">
      <c r="A2794" s="191">
        <v>6622</v>
      </c>
      <c r="B2794" s="89" t="s">
        <v>3147</v>
      </c>
      <c r="C2794" s="89" t="s">
        <v>3129</v>
      </c>
      <c r="D2794" s="89" t="s">
        <v>2744</v>
      </c>
      <c r="E2794" s="89" t="s">
        <v>336</v>
      </c>
      <c r="F2794" s="89">
        <v>4</v>
      </c>
      <c r="G2794" s="127">
        <v>1</v>
      </c>
      <c r="H2794" s="127">
        <v>0</v>
      </c>
      <c r="I2794" s="127"/>
      <c r="J2794" s="191">
        <v>6622</v>
      </c>
      <c r="K2794" s="89"/>
      <c r="L2794" s="89"/>
      <c r="M2794" s="89"/>
    </row>
    <row r="2795" spans="1:13" x14ac:dyDescent="0.25">
      <c r="A2795" s="191">
        <v>6623</v>
      </c>
      <c r="B2795" s="89" t="s">
        <v>3148</v>
      </c>
      <c r="C2795" s="89" t="s">
        <v>3126</v>
      </c>
      <c r="D2795" s="89" t="s">
        <v>2744</v>
      </c>
      <c r="E2795" s="89" t="s">
        <v>4871</v>
      </c>
      <c r="F2795" s="89">
        <v>22</v>
      </c>
      <c r="G2795" s="127">
        <v>1</v>
      </c>
      <c r="H2795" s="127">
        <v>0</v>
      </c>
      <c r="I2795" s="127"/>
      <c r="J2795" s="191">
        <v>6623</v>
      </c>
      <c r="K2795" s="89"/>
      <c r="L2795" s="89"/>
      <c r="M2795" s="89"/>
    </row>
    <row r="2796" spans="1:13" x14ac:dyDescent="0.25">
      <c r="A2796" s="191">
        <v>6624</v>
      </c>
      <c r="B2796" s="89" t="s">
        <v>3149</v>
      </c>
      <c r="C2796" s="89" t="s">
        <v>3129</v>
      </c>
      <c r="D2796" s="89" t="s">
        <v>2744</v>
      </c>
      <c r="E2796" s="89" t="s">
        <v>336</v>
      </c>
      <c r="F2796" s="89">
        <v>38</v>
      </c>
      <c r="G2796" s="127">
        <v>1</v>
      </c>
      <c r="H2796" s="127">
        <v>0</v>
      </c>
      <c r="I2796" s="127"/>
      <c r="J2796" s="191">
        <v>6624</v>
      </c>
      <c r="K2796" s="89"/>
      <c r="L2796" s="89"/>
      <c r="M2796" s="89"/>
    </row>
    <row r="2797" spans="1:13" x14ac:dyDescent="0.25">
      <c r="A2797" s="191">
        <v>6626</v>
      </c>
      <c r="B2797" s="89" t="s">
        <v>3150</v>
      </c>
      <c r="C2797" s="89" t="s">
        <v>3129</v>
      </c>
      <c r="D2797" s="89" t="s">
        <v>2744</v>
      </c>
      <c r="E2797" s="89" t="s">
        <v>336</v>
      </c>
      <c r="F2797" s="89">
        <v>21</v>
      </c>
      <c r="G2797" s="127">
        <v>1</v>
      </c>
      <c r="H2797" s="127">
        <v>0</v>
      </c>
      <c r="I2797" s="127"/>
      <c r="J2797" s="191">
        <v>6626</v>
      </c>
      <c r="K2797" s="89"/>
      <c r="L2797" s="89"/>
      <c r="M2797" s="89"/>
    </row>
    <row r="2798" spans="1:13" x14ac:dyDescent="0.25">
      <c r="A2798" s="191">
        <v>6627</v>
      </c>
      <c r="B2798" s="89" t="s">
        <v>3151</v>
      </c>
      <c r="C2798" s="89" t="s">
        <v>3129</v>
      </c>
      <c r="D2798" s="89" t="s">
        <v>2744</v>
      </c>
      <c r="E2798" s="89" t="s">
        <v>336</v>
      </c>
      <c r="F2798" s="89">
        <v>15</v>
      </c>
      <c r="G2798" s="127">
        <v>0.9375</v>
      </c>
      <c r="H2798" s="127">
        <v>0</v>
      </c>
      <c r="I2798" s="127"/>
      <c r="J2798" s="191">
        <v>6627</v>
      </c>
      <c r="K2798" s="89"/>
      <c r="L2798" s="89"/>
      <c r="M2798" s="89"/>
    </row>
    <row r="2799" spans="1:13" x14ac:dyDescent="0.25">
      <c r="A2799" s="191">
        <v>6628</v>
      </c>
      <c r="B2799" s="89" t="s">
        <v>3152</v>
      </c>
      <c r="C2799" s="89" t="s">
        <v>3126</v>
      </c>
      <c r="D2799" s="89" t="s">
        <v>2744</v>
      </c>
      <c r="E2799" s="89" t="s">
        <v>4871</v>
      </c>
      <c r="F2799" s="89">
        <v>20</v>
      </c>
      <c r="G2799" s="127">
        <v>0.96296296296296291</v>
      </c>
      <c r="H2799" s="127">
        <v>0</v>
      </c>
      <c r="I2799" s="127"/>
      <c r="J2799" s="191">
        <v>6628</v>
      </c>
      <c r="K2799" s="89"/>
      <c r="L2799" s="89"/>
      <c r="M2799" s="89"/>
    </row>
    <row r="2800" spans="1:13" x14ac:dyDescent="0.25">
      <c r="A2800" s="191">
        <v>6630</v>
      </c>
      <c r="B2800" s="89" t="s">
        <v>3153</v>
      </c>
      <c r="C2800" s="89" t="s">
        <v>3129</v>
      </c>
      <c r="D2800" s="89" t="s">
        <v>2744</v>
      </c>
      <c r="E2800" s="89" t="s">
        <v>336</v>
      </c>
      <c r="F2800" s="89">
        <v>14</v>
      </c>
      <c r="G2800" s="127">
        <v>1</v>
      </c>
      <c r="H2800" s="127">
        <v>0</v>
      </c>
      <c r="I2800" s="127"/>
      <c r="J2800" s="191">
        <v>6630</v>
      </c>
      <c r="K2800" s="89"/>
      <c r="L2800" s="89"/>
      <c r="M2800" s="89"/>
    </row>
    <row r="2801" spans="1:13" x14ac:dyDescent="0.25">
      <c r="A2801" s="191">
        <v>6633</v>
      </c>
      <c r="B2801" s="89" t="s">
        <v>3154</v>
      </c>
      <c r="C2801" s="89" t="s">
        <v>3126</v>
      </c>
      <c r="D2801" s="89" t="s">
        <v>2744</v>
      </c>
      <c r="E2801" s="89" t="s">
        <v>4871</v>
      </c>
      <c r="F2801" s="89">
        <v>42</v>
      </c>
      <c r="G2801" s="127">
        <v>0.94444444444444442</v>
      </c>
      <c r="H2801" s="127">
        <v>0</v>
      </c>
      <c r="I2801" s="127"/>
      <c r="J2801" s="191">
        <v>6633</v>
      </c>
      <c r="K2801" s="89"/>
      <c r="L2801" s="89"/>
      <c r="M2801" s="89"/>
    </row>
    <row r="2802" spans="1:13" x14ac:dyDescent="0.25">
      <c r="A2802" s="191">
        <v>6635</v>
      </c>
      <c r="B2802" s="89" t="s">
        <v>3155</v>
      </c>
      <c r="C2802" s="89" t="s">
        <v>3126</v>
      </c>
      <c r="D2802" s="89" t="s">
        <v>2744</v>
      </c>
      <c r="E2802" s="89" t="s">
        <v>4871</v>
      </c>
      <c r="F2802" s="89">
        <v>2</v>
      </c>
      <c r="G2802" s="127">
        <v>1</v>
      </c>
      <c r="H2802" s="127">
        <v>0</v>
      </c>
      <c r="I2802" s="127"/>
      <c r="J2802" s="191">
        <v>6635</v>
      </c>
      <c r="K2802" s="89"/>
      <c r="L2802" s="89"/>
      <c r="M2802" s="89"/>
    </row>
    <row r="2803" spans="1:13" x14ac:dyDescent="0.25">
      <c r="A2803" s="191">
        <v>6639</v>
      </c>
      <c r="B2803" s="89" t="s">
        <v>3156</v>
      </c>
      <c r="C2803" s="89" t="s">
        <v>3126</v>
      </c>
      <c r="D2803" s="89" t="s">
        <v>2744</v>
      </c>
      <c r="E2803" s="89" t="s">
        <v>4871</v>
      </c>
      <c r="F2803" s="89">
        <v>32</v>
      </c>
      <c r="G2803" s="127">
        <v>1</v>
      </c>
      <c r="H2803" s="127">
        <v>0</v>
      </c>
      <c r="I2803" s="127"/>
      <c r="J2803" s="191">
        <v>6639</v>
      </c>
      <c r="K2803" s="89"/>
      <c r="L2803" s="89"/>
      <c r="M2803" s="89"/>
    </row>
    <row r="2804" spans="1:13" x14ac:dyDescent="0.25">
      <c r="A2804" s="191">
        <v>6708</v>
      </c>
      <c r="B2804" s="89" t="s">
        <v>3157</v>
      </c>
      <c r="C2804" s="89" t="s">
        <v>2860</v>
      </c>
      <c r="D2804" s="89" t="s">
        <v>2744</v>
      </c>
      <c r="E2804" s="89" t="s">
        <v>336</v>
      </c>
      <c r="F2804" s="89">
        <v>488</v>
      </c>
      <c r="G2804" s="127">
        <v>1</v>
      </c>
      <c r="H2804" s="127">
        <v>0</v>
      </c>
      <c r="I2804" s="127"/>
      <c r="J2804" s="191">
        <v>6708</v>
      </c>
      <c r="K2804" s="89"/>
      <c r="L2804" s="89"/>
      <c r="M2804" s="89"/>
    </row>
    <row r="2805" spans="1:13" x14ac:dyDescent="0.25">
      <c r="A2805" s="191">
        <v>6709</v>
      </c>
      <c r="B2805" s="89" t="s">
        <v>3158</v>
      </c>
      <c r="C2805" s="89" t="s">
        <v>2860</v>
      </c>
      <c r="D2805" s="89" t="s">
        <v>2744</v>
      </c>
      <c r="E2805" s="89" t="s">
        <v>336</v>
      </c>
      <c r="F2805" s="89">
        <v>354</v>
      </c>
      <c r="G2805" s="127">
        <v>0.90566037735849059</v>
      </c>
      <c r="H2805" s="127">
        <v>0</v>
      </c>
      <c r="I2805" s="127"/>
      <c r="J2805" s="191">
        <v>6709</v>
      </c>
      <c r="K2805" s="89"/>
      <c r="L2805" s="89"/>
      <c r="M2805" s="89"/>
    </row>
    <row r="2806" spans="1:13" x14ac:dyDescent="0.25">
      <c r="A2806" s="191">
        <v>6710</v>
      </c>
      <c r="B2806" s="89" t="s">
        <v>3159</v>
      </c>
      <c r="C2806" s="89" t="s">
        <v>2860</v>
      </c>
      <c r="D2806" s="89" t="s">
        <v>2744</v>
      </c>
      <c r="E2806" s="89" t="s">
        <v>336</v>
      </c>
      <c r="F2806" s="89">
        <v>129</v>
      </c>
      <c r="G2806" s="127">
        <v>0.97368421052631582</v>
      </c>
      <c r="H2806" s="127">
        <v>0</v>
      </c>
      <c r="I2806" s="127"/>
      <c r="J2806" s="191">
        <v>6710</v>
      </c>
      <c r="K2806" s="89"/>
      <c r="L2806" s="89"/>
      <c r="M2806" s="89"/>
    </row>
    <row r="2807" spans="1:13" x14ac:dyDescent="0.25">
      <c r="A2807" s="191">
        <v>6711</v>
      </c>
      <c r="B2807" s="89" t="s">
        <v>3160</v>
      </c>
      <c r="C2807" s="89" t="s">
        <v>2860</v>
      </c>
      <c r="D2807" s="89" t="s">
        <v>2744</v>
      </c>
      <c r="E2807" s="89" t="s">
        <v>336</v>
      </c>
      <c r="F2807" s="89">
        <v>66</v>
      </c>
      <c r="G2807" s="127">
        <v>0.98245614035087714</v>
      </c>
      <c r="H2807" s="127">
        <v>0</v>
      </c>
      <c r="I2807" s="127"/>
      <c r="J2807" s="191">
        <v>6711</v>
      </c>
      <c r="K2807" s="89"/>
      <c r="L2807" s="89"/>
      <c r="M2807" s="89"/>
    </row>
    <row r="2808" spans="1:13" x14ac:dyDescent="0.25">
      <c r="A2808" s="191">
        <v>6712</v>
      </c>
      <c r="B2808" s="89" t="s">
        <v>3161</v>
      </c>
      <c r="C2808" s="89" t="s">
        <v>2860</v>
      </c>
      <c r="D2808" s="89" t="s">
        <v>2744</v>
      </c>
      <c r="E2808" s="89" t="s">
        <v>336</v>
      </c>
      <c r="F2808" s="89">
        <v>105</v>
      </c>
      <c r="G2808" s="127">
        <v>0.94680851063829785</v>
      </c>
      <c r="H2808" s="127">
        <v>0</v>
      </c>
      <c r="I2808" s="127"/>
      <c r="J2808" s="191">
        <v>6712</v>
      </c>
      <c r="K2808" s="89"/>
      <c r="L2808" s="89"/>
      <c r="M2808" s="89"/>
    </row>
    <row r="2809" spans="1:13" x14ac:dyDescent="0.25">
      <c r="A2809" s="191">
        <v>6714</v>
      </c>
      <c r="B2809" s="89" t="s">
        <v>3162</v>
      </c>
      <c r="C2809" s="89" t="s">
        <v>2860</v>
      </c>
      <c r="D2809" s="89" t="s">
        <v>2744</v>
      </c>
      <c r="E2809" s="89" t="s">
        <v>336</v>
      </c>
      <c r="F2809" s="89">
        <v>31</v>
      </c>
      <c r="G2809" s="127">
        <v>1</v>
      </c>
      <c r="H2809" s="127">
        <v>0</v>
      </c>
      <c r="I2809" s="127"/>
      <c r="J2809" s="191">
        <v>6714</v>
      </c>
      <c r="K2809" s="89"/>
      <c r="L2809" s="89"/>
      <c r="M2809" s="89"/>
    </row>
    <row r="2810" spans="1:13" x14ac:dyDescent="0.25">
      <c r="A2810" s="191">
        <v>6716</v>
      </c>
      <c r="B2810" s="89" t="s">
        <v>3163</v>
      </c>
      <c r="C2810" s="89" t="s">
        <v>2860</v>
      </c>
      <c r="D2810" s="89" t="s">
        <v>2744</v>
      </c>
      <c r="E2810" s="89" t="s">
        <v>336</v>
      </c>
      <c r="F2810" s="89">
        <v>15</v>
      </c>
      <c r="G2810" s="127">
        <v>1</v>
      </c>
      <c r="H2810" s="127">
        <v>0</v>
      </c>
      <c r="I2810" s="127"/>
      <c r="J2810" s="191">
        <v>6716</v>
      </c>
      <c r="K2810" s="89"/>
      <c r="L2810" s="89"/>
      <c r="M2810" s="89"/>
    </row>
    <row r="2811" spans="1:13" x14ac:dyDescent="0.25">
      <c r="A2811" s="191">
        <v>6718</v>
      </c>
      <c r="B2811" s="89" t="s">
        <v>3164</v>
      </c>
      <c r="C2811" s="89" t="s">
        <v>2860</v>
      </c>
      <c r="D2811" s="89" t="s">
        <v>2744</v>
      </c>
      <c r="E2811" s="89" t="s">
        <v>336</v>
      </c>
      <c r="F2811" s="89">
        <v>112</v>
      </c>
      <c r="G2811" s="127">
        <v>0.95454545454545459</v>
      </c>
      <c r="H2811" s="127">
        <v>0</v>
      </c>
      <c r="I2811" s="127"/>
      <c r="J2811" s="191">
        <v>6718</v>
      </c>
      <c r="K2811" s="89"/>
      <c r="L2811" s="89"/>
      <c r="M2811" s="89"/>
    </row>
    <row r="2812" spans="1:13" x14ac:dyDescent="0.25">
      <c r="A2812" s="191">
        <v>6719</v>
      </c>
      <c r="B2812" s="89" t="s">
        <v>2760</v>
      </c>
      <c r="C2812" s="89" t="s">
        <v>2860</v>
      </c>
      <c r="D2812" s="89" t="s">
        <v>2744</v>
      </c>
      <c r="E2812" s="89" t="s">
        <v>336</v>
      </c>
      <c r="F2812" s="89">
        <v>7</v>
      </c>
      <c r="G2812" s="127">
        <v>1</v>
      </c>
      <c r="H2812" s="127">
        <v>0</v>
      </c>
      <c r="I2812" s="127"/>
      <c r="J2812" s="191">
        <v>6719</v>
      </c>
      <c r="K2812" s="89"/>
      <c r="L2812" s="89"/>
      <c r="M2812" s="89"/>
    </row>
    <row r="2813" spans="1:13" x14ac:dyDescent="0.25">
      <c r="A2813" s="191">
        <v>6721</v>
      </c>
      <c r="B2813" s="89" t="s">
        <v>3165</v>
      </c>
      <c r="C2813" s="89" t="s">
        <v>2860</v>
      </c>
      <c r="D2813" s="89" t="s">
        <v>2744</v>
      </c>
      <c r="E2813" s="89" t="s">
        <v>336</v>
      </c>
      <c r="F2813" s="89">
        <v>13</v>
      </c>
      <c r="G2813" s="127">
        <v>1</v>
      </c>
      <c r="H2813" s="127">
        <v>0</v>
      </c>
      <c r="I2813" s="127"/>
      <c r="J2813" s="191">
        <v>6721</v>
      </c>
      <c r="K2813" s="89"/>
      <c r="L2813" s="89"/>
      <c r="M2813" s="89"/>
    </row>
    <row r="2814" spans="1:13" x14ac:dyDescent="0.25">
      <c r="A2814" s="191">
        <v>6722</v>
      </c>
      <c r="B2814" s="89" t="s">
        <v>3166</v>
      </c>
      <c r="C2814" s="89" t="s">
        <v>2860</v>
      </c>
      <c r="D2814" s="89" t="s">
        <v>2744</v>
      </c>
      <c r="E2814" s="89" t="s">
        <v>336</v>
      </c>
      <c r="F2814" s="89">
        <v>7</v>
      </c>
      <c r="G2814" s="127">
        <v>1</v>
      </c>
      <c r="H2814" s="127">
        <v>0</v>
      </c>
      <c r="I2814" s="127"/>
      <c r="J2814" s="191">
        <v>6722</v>
      </c>
      <c r="K2814" s="89"/>
      <c r="L2814" s="89"/>
      <c r="M2814" s="89"/>
    </row>
    <row r="2815" spans="1:13" x14ac:dyDescent="0.25">
      <c r="A2815" s="191">
        <v>6725</v>
      </c>
      <c r="B2815" s="89" t="s">
        <v>3167</v>
      </c>
      <c r="C2815" s="89" t="s">
        <v>2860</v>
      </c>
      <c r="D2815" s="89" t="s">
        <v>2744</v>
      </c>
      <c r="E2815" s="89" t="s">
        <v>336</v>
      </c>
      <c r="F2815" s="89">
        <v>37</v>
      </c>
      <c r="G2815" s="127">
        <v>1</v>
      </c>
      <c r="H2815" s="127">
        <v>0</v>
      </c>
      <c r="I2815" s="127"/>
      <c r="J2815" s="191">
        <v>6725</v>
      </c>
      <c r="K2815" s="89"/>
      <c r="L2815" s="89"/>
      <c r="M2815" s="89"/>
    </row>
    <row r="2816" spans="1:13" x14ac:dyDescent="0.25">
      <c r="A2816" s="191">
        <v>6726</v>
      </c>
      <c r="B2816" s="89" t="s">
        <v>955</v>
      </c>
      <c r="C2816" s="89" t="s">
        <v>2860</v>
      </c>
      <c r="D2816" s="89" t="s">
        <v>2744</v>
      </c>
      <c r="E2816" s="89" t="s">
        <v>336</v>
      </c>
      <c r="F2816" s="89">
        <v>39</v>
      </c>
      <c r="G2816" s="127">
        <v>1</v>
      </c>
      <c r="H2816" s="127">
        <v>0</v>
      </c>
      <c r="I2816" s="127"/>
      <c r="J2816" s="191">
        <v>6726</v>
      </c>
      <c r="K2816" s="89"/>
      <c r="L2816" s="89"/>
      <c r="M2816" s="89"/>
    </row>
    <row r="2817" spans="1:13" x14ac:dyDescent="0.25">
      <c r="A2817" s="191">
        <v>6728</v>
      </c>
      <c r="B2817" s="89" t="s">
        <v>3168</v>
      </c>
      <c r="C2817" s="89" t="s">
        <v>2860</v>
      </c>
      <c r="D2817" s="89" t="s">
        <v>2744</v>
      </c>
      <c r="E2817" s="89" t="s">
        <v>336</v>
      </c>
      <c r="F2817" s="89">
        <v>13</v>
      </c>
      <c r="G2817" s="127">
        <v>1</v>
      </c>
      <c r="H2817" s="127">
        <v>0</v>
      </c>
      <c r="I2817" s="127"/>
      <c r="J2817" s="191">
        <v>6728</v>
      </c>
      <c r="K2817" s="89"/>
      <c r="L2817" s="89"/>
      <c r="M2817" s="89"/>
    </row>
    <row r="2818" spans="1:13" x14ac:dyDescent="0.25">
      <c r="A2818" s="191">
        <v>6731</v>
      </c>
      <c r="B2818" s="89" t="s">
        <v>3169</v>
      </c>
      <c r="C2818" s="89" t="s">
        <v>2860</v>
      </c>
      <c r="D2818" s="89" t="s">
        <v>2744</v>
      </c>
      <c r="E2818" s="89" t="s">
        <v>336</v>
      </c>
      <c r="F2818" s="89">
        <v>31</v>
      </c>
      <c r="G2818" s="127">
        <v>0.9642857142857143</v>
      </c>
      <c r="H2818" s="127">
        <v>0</v>
      </c>
      <c r="I2818" s="127"/>
      <c r="J2818" s="191">
        <v>6731</v>
      </c>
      <c r="K2818" s="89"/>
      <c r="L2818" s="89"/>
      <c r="M2818" s="89"/>
    </row>
    <row r="2819" spans="1:13" x14ac:dyDescent="0.25">
      <c r="A2819" s="191">
        <v>6732</v>
      </c>
      <c r="B2819" s="89" t="s">
        <v>3170</v>
      </c>
      <c r="C2819" s="89" t="s">
        <v>2860</v>
      </c>
      <c r="D2819" s="89" t="s">
        <v>2744</v>
      </c>
      <c r="E2819" s="89" t="s">
        <v>336</v>
      </c>
      <c r="F2819" s="89">
        <v>73</v>
      </c>
      <c r="G2819" s="127">
        <v>1</v>
      </c>
      <c r="H2819" s="127">
        <v>0</v>
      </c>
      <c r="I2819" s="127"/>
      <c r="J2819" s="191">
        <v>6732</v>
      </c>
      <c r="K2819" s="89"/>
      <c r="L2819" s="89"/>
      <c r="M2819" s="89"/>
    </row>
    <row r="2820" spans="1:13" x14ac:dyDescent="0.25">
      <c r="A2820" s="191">
        <v>6739</v>
      </c>
      <c r="B2820" s="89" t="s">
        <v>3171</v>
      </c>
      <c r="C2820" s="89" t="s">
        <v>2860</v>
      </c>
      <c r="D2820" s="89" t="s">
        <v>2744</v>
      </c>
      <c r="E2820" s="89" t="s">
        <v>336</v>
      </c>
      <c r="F2820" s="89">
        <v>11</v>
      </c>
      <c r="G2820" s="127">
        <v>1</v>
      </c>
      <c r="H2820" s="127">
        <v>0</v>
      </c>
      <c r="I2820" s="127"/>
      <c r="J2820" s="191">
        <v>6739</v>
      </c>
      <c r="K2820" s="89"/>
      <c r="L2820" s="89"/>
      <c r="M2820" s="89"/>
    </row>
    <row r="2821" spans="1:13" x14ac:dyDescent="0.25">
      <c r="A2821" s="191">
        <v>6751</v>
      </c>
      <c r="B2821" s="89" t="s">
        <v>3172</v>
      </c>
      <c r="C2821" s="89" t="s">
        <v>3173</v>
      </c>
      <c r="D2821" s="89" t="s">
        <v>3174</v>
      </c>
      <c r="E2821" s="89" t="s">
        <v>336</v>
      </c>
      <c r="F2821" s="89">
        <v>749</v>
      </c>
      <c r="G2821" s="127">
        <v>0</v>
      </c>
      <c r="H2821" s="127">
        <v>0.918010752688172</v>
      </c>
      <c r="I2821" s="127"/>
      <c r="J2821" s="191">
        <v>6751</v>
      </c>
      <c r="K2821" s="89"/>
      <c r="L2821" s="89"/>
      <c r="M2821" s="89"/>
    </row>
    <row r="2822" spans="1:13" x14ac:dyDescent="0.25">
      <c r="A2822" s="191">
        <v>6752</v>
      </c>
      <c r="B2822" s="89" t="s">
        <v>3175</v>
      </c>
      <c r="C2822" s="89" t="s">
        <v>3173</v>
      </c>
      <c r="D2822" s="89" t="s">
        <v>3174</v>
      </c>
      <c r="E2822" s="89" t="s">
        <v>336</v>
      </c>
      <c r="F2822" s="89">
        <v>690</v>
      </c>
      <c r="G2822" s="127">
        <v>0</v>
      </c>
      <c r="H2822" s="127">
        <v>0.96679438058748401</v>
      </c>
      <c r="I2822" s="127"/>
      <c r="J2822" s="191">
        <v>6752</v>
      </c>
      <c r="K2822" s="89"/>
      <c r="L2822" s="89"/>
      <c r="M2822" s="89"/>
    </row>
    <row r="2823" spans="1:13" x14ac:dyDescent="0.25">
      <c r="A2823" s="191">
        <v>6753</v>
      </c>
      <c r="B2823" s="89" t="s">
        <v>3176</v>
      </c>
      <c r="C2823" s="89" t="s">
        <v>3173</v>
      </c>
      <c r="D2823" s="89" t="s">
        <v>3174</v>
      </c>
      <c r="E2823" s="89" t="s">
        <v>336</v>
      </c>
      <c r="F2823" s="89">
        <v>380</v>
      </c>
      <c r="G2823" s="127">
        <v>0</v>
      </c>
      <c r="H2823" s="127">
        <v>0.8875739644970414</v>
      </c>
      <c r="I2823" s="127"/>
      <c r="J2823" s="191">
        <v>6753</v>
      </c>
      <c r="K2823" s="89"/>
      <c r="L2823" s="89"/>
      <c r="M2823" s="89"/>
    </row>
    <row r="2824" spans="1:13" x14ac:dyDescent="0.25">
      <c r="A2824" s="191">
        <v>6754</v>
      </c>
      <c r="B2824" s="89" t="s">
        <v>3177</v>
      </c>
      <c r="C2824" s="89" t="s">
        <v>3173</v>
      </c>
      <c r="D2824" s="89" t="s">
        <v>3174</v>
      </c>
      <c r="E2824" s="89" t="s">
        <v>336</v>
      </c>
      <c r="F2824" s="89">
        <v>760</v>
      </c>
      <c r="G2824" s="127">
        <v>0.84251968503937003</v>
      </c>
      <c r="H2824" s="127">
        <v>0</v>
      </c>
      <c r="I2824" s="127"/>
      <c r="J2824" s="191">
        <v>6754</v>
      </c>
      <c r="K2824" s="89"/>
      <c r="L2824" s="89"/>
      <c r="M2824" s="89"/>
    </row>
    <row r="2825" spans="1:13" x14ac:dyDescent="0.25">
      <c r="A2825" s="191">
        <v>6755</v>
      </c>
      <c r="B2825" s="89" t="s">
        <v>3178</v>
      </c>
      <c r="C2825" s="89" t="s">
        <v>3173</v>
      </c>
      <c r="D2825" s="89" t="s">
        <v>3174</v>
      </c>
      <c r="E2825" s="89" t="s">
        <v>336</v>
      </c>
      <c r="F2825" s="89">
        <v>485</v>
      </c>
      <c r="G2825" s="127">
        <v>0</v>
      </c>
      <c r="H2825" s="127">
        <v>0.94692144373673037</v>
      </c>
      <c r="I2825" s="127"/>
      <c r="J2825" s="191">
        <v>6755</v>
      </c>
      <c r="K2825" s="89"/>
      <c r="L2825" s="89"/>
      <c r="M2825" s="89"/>
    </row>
    <row r="2826" spans="1:13" x14ac:dyDescent="0.25">
      <c r="A2826" s="191">
        <v>6757</v>
      </c>
      <c r="B2826" s="89" t="s">
        <v>3179</v>
      </c>
      <c r="C2826" s="89" t="s">
        <v>3173</v>
      </c>
      <c r="D2826" s="89" t="s">
        <v>3174</v>
      </c>
      <c r="E2826" s="89" t="s">
        <v>336</v>
      </c>
      <c r="F2826" s="89">
        <v>65</v>
      </c>
      <c r="G2826" s="127">
        <v>0</v>
      </c>
      <c r="H2826" s="127">
        <v>0.97619047619047616</v>
      </c>
      <c r="I2826" s="127"/>
      <c r="J2826" s="191">
        <v>6757</v>
      </c>
      <c r="K2826" s="89"/>
      <c r="L2826" s="89"/>
      <c r="M2826" s="89"/>
    </row>
    <row r="2827" spans="1:13" x14ac:dyDescent="0.25">
      <c r="A2827" s="191">
        <v>6759</v>
      </c>
      <c r="B2827" s="89" t="s">
        <v>3180</v>
      </c>
      <c r="C2827" s="89" t="s">
        <v>3173</v>
      </c>
      <c r="D2827" s="89" t="s">
        <v>3174</v>
      </c>
      <c r="E2827" s="89" t="s">
        <v>336</v>
      </c>
      <c r="F2827" s="89">
        <v>544</v>
      </c>
      <c r="G2827" s="127">
        <v>0.8804123711340206</v>
      </c>
      <c r="H2827" s="127">
        <v>0</v>
      </c>
      <c r="I2827" s="127"/>
      <c r="J2827" s="191">
        <v>6759</v>
      </c>
      <c r="K2827" s="89"/>
      <c r="L2827" s="89"/>
      <c r="M2827" s="89"/>
    </row>
    <row r="2828" spans="1:13" x14ac:dyDescent="0.25">
      <c r="A2828" s="191">
        <v>6762</v>
      </c>
      <c r="B2828" s="89" t="s">
        <v>3181</v>
      </c>
      <c r="C2828" s="89" t="s">
        <v>3173</v>
      </c>
      <c r="D2828" s="89" t="s">
        <v>3174</v>
      </c>
      <c r="E2828" s="89" t="s">
        <v>336</v>
      </c>
      <c r="F2828" s="89">
        <v>561</v>
      </c>
      <c r="G2828" s="127">
        <v>0.8969404186795491</v>
      </c>
      <c r="H2828" s="127">
        <v>0</v>
      </c>
      <c r="I2828" s="127"/>
      <c r="J2828" s="191">
        <v>6762</v>
      </c>
      <c r="K2828" s="89"/>
      <c r="L2828" s="89"/>
      <c r="M2828" s="89"/>
    </row>
    <row r="2829" spans="1:13" x14ac:dyDescent="0.25">
      <c r="A2829" s="191">
        <v>6764</v>
      </c>
      <c r="B2829" s="89" t="s">
        <v>862</v>
      </c>
      <c r="C2829" s="89" t="s">
        <v>3173</v>
      </c>
      <c r="D2829" s="89" t="s">
        <v>3174</v>
      </c>
      <c r="E2829" s="89" t="s">
        <v>336</v>
      </c>
      <c r="F2829" s="89">
        <v>699</v>
      </c>
      <c r="G2829" s="127">
        <v>0.84156729131175467</v>
      </c>
      <c r="H2829" s="127">
        <v>0</v>
      </c>
      <c r="I2829" s="127"/>
      <c r="J2829" s="191">
        <v>6764</v>
      </c>
      <c r="K2829" s="89"/>
      <c r="L2829" s="89"/>
      <c r="M2829" s="89"/>
    </row>
    <row r="2830" spans="1:13" x14ac:dyDescent="0.25">
      <c r="A2830" s="191">
        <v>6765</v>
      </c>
      <c r="B2830" s="89" t="s">
        <v>3182</v>
      </c>
      <c r="C2830" s="89" t="s">
        <v>3173</v>
      </c>
      <c r="D2830" s="89" t="s">
        <v>3174</v>
      </c>
      <c r="E2830" s="89" t="s">
        <v>336</v>
      </c>
      <c r="F2830" s="89">
        <v>112</v>
      </c>
      <c r="G2830" s="127">
        <v>0.98095238095238091</v>
      </c>
      <c r="H2830" s="127">
        <v>0</v>
      </c>
      <c r="I2830" s="127"/>
      <c r="J2830" s="191">
        <v>6765</v>
      </c>
      <c r="K2830" s="89"/>
      <c r="L2830" s="89"/>
      <c r="M2830" s="89"/>
    </row>
    <row r="2831" spans="1:13" x14ac:dyDescent="0.25">
      <c r="A2831" s="191">
        <v>6766</v>
      </c>
      <c r="B2831" s="89" t="s">
        <v>3183</v>
      </c>
      <c r="C2831" s="89" t="s">
        <v>3173</v>
      </c>
      <c r="D2831" s="89" t="s">
        <v>3174</v>
      </c>
      <c r="E2831" s="89" t="s">
        <v>336</v>
      </c>
      <c r="F2831" s="89">
        <v>981</v>
      </c>
      <c r="G2831" s="127">
        <v>0.89438502673796794</v>
      </c>
      <c r="H2831" s="127">
        <v>0.69655172413793098</v>
      </c>
      <c r="I2831" s="127"/>
      <c r="J2831" s="191">
        <v>6766</v>
      </c>
      <c r="K2831" s="89"/>
      <c r="L2831" s="89"/>
      <c r="M2831" s="89"/>
    </row>
    <row r="2832" spans="1:13" x14ac:dyDescent="0.25">
      <c r="A2832" s="191">
        <v>6767</v>
      </c>
      <c r="B2832" s="89" t="s">
        <v>3184</v>
      </c>
      <c r="C2832" s="89" t="s">
        <v>3173</v>
      </c>
      <c r="D2832" s="89" t="s">
        <v>3174</v>
      </c>
      <c r="E2832" s="89" t="s">
        <v>336</v>
      </c>
      <c r="F2832" s="89">
        <v>322</v>
      </c>
      <c r="G2832" s="127">
        <v>0.91134751773049649</v>
      </c>
      <c r="H2832" s="127">
        <v>0</v>
      </c>
      <c r="I2832" s="127"/>
      <c r="J2832" s="191">
        <v>6767</v>
      </c>
      <c r="K2832" s="89"/>
      <c r="L2832" s="89"/>
      <c r="M2832" s="89"/>
    </row>
    <row r="2833" spans="1:13" x14ac:dyDescent="0.25">
      <c r="A2833" s="191">
        <v>6768</v>
      </c>
      <c r="B2833" s="89" t="s">
        <v>3185</v>
      </c>
      <c r="C2833" s="89" t="s">
        <v>3173</v>
      </c>
      <c r="D2833" s="89" t="s">
        <v>3174</v>
      </c>
      <c r="E2833" s="89" t="s">
        <v>336</v>
      </c>
      <c r="F2833" s="89">
        <v>13</v>
      </c>
      <c r="G2833" s="127">
        <v>0</v>
      </c>
      <c r="H2833" s="127">
        <v>0</v>
      </c>
      <c r="I2833" s="128">
        <v>0.79831093730498814</v>
      </c>
      <c r="J2833" s="191">
        <v>6768</v>
      </c>
      <c r="K2833" s="89"/>
      <c r="L2833" s="89"/>
      <c r="M2833" s="89"/>
    </row>
    <row r="2834" spans="1:13" x14ac:dyDescent="0.25">
      <c r="A2834" s="191">
        <v>6772</v>
      </c>
      <c r="B2834" s="89" t="s">
        <v>3186</v>
      </c>
      <c r="C2834" s="89" t="s">
        <v>3187</v>
      </c>
      <c r="D2834" s="89" t="s">
        <v>3188</v>
      </c>
      <c r="E2834" s="89" t="s">
        <v>336</v>
      </c>
      <c r="F2834" s="89">
        <v>144</v>
      </c>
      <c r="G2834" s="127">
        <v>0</v>
      </c>
      <c r="H2834" s="127">
        <v>0</v>
      </c>
      <c r="I2834" s="128">
        <v>0.79694490893478553</v>
      </c>
      <c r="J2834" s="191">
        <v>6772</v>
      </c>
      <c r="K2834" s="89"/>
      <c r="L2834" s="89"/>
      <c r="M2834" s="89"/>
    </row>
    <row r="2835" spans="1:13" x14ac:dyDescent="0.25">
      <c r="A2835" s="191">
        <v>6773</v>
      </c>
      <c r="B2835" s="89" t="s">
        <v>3189</v>
      </c>
      <c r="C2835" s="89" t="s">
        <v>3173</v>
      </c>
      <c r="D2835" s="89" t="s">
        <v>3174</v>
      </c>
      <c r="E2835" s="89" t="s">
        <v>336</v>
      </c>
      <c r="F2835" s="89">
        <v>227</v>
      </c>
      <c r="G2835" s="127">
        <v>0.94144144144144148</v>
      </c>
      <c r="H2835" s="127">
        <v>0</v>
      </c>
      <c r="I2835" s="127"/>
      <c r="J2835" s="191">
        <v>6773</v>
      </c>
      <c r="K2835" s="89"/>
      <c r="L2835" s="89"/>
      <c r="M2835" s="89"/>
    </row>
    <row r="2836" spans="1:13" x14ac:dyDescent="0.25">
      <c r="A2836" s="191">
        <v>6774</v>
      </c>
      <c r="B2836" s="89" t="s">
        <v>3056</v>
      </c>
      <c r="C2836" s="89" t="s">
        <v>3173</v>
      </c>
      <c r="D2836" s="89" t="s">
        <v>3174</v>
      </c>
      <c r="E2836" s="89" t="s">
        <v>336</v>
      </c>
      <c r="F2836" s="89">
        <v>192</v>
      </c>
      <c r="G2836" s="127">
        <v>0.94565217391304346</v>
      </c>
      <c r="H2836" s="127">
        <v>0</v>
      </c>
      <c r="I2836" s="127"/>
      <c r="J2836" s="191">
        <v>6774</v>
      </c>
      <c r="K2836" s="89"/>
      <c r="L2836" s="89"/>
      <c r="M2836" s="89"/>
    </row>
    <row r="2837" spans="1:13" x14ac:dyDescent="0.25">
      <c r="A2837" s="191">
        <v>6777</v>
      </c>
      <c r="B2837" s="89" t="s">
        <v>3190</v>
      </c>
      <c r="C2837" s="89" t="s">
        <v>3173</v>
      </c>
      <c r="D2837" s="89" t="s">
        <v>3174</v>
      </c>
      <c r="E2837" s="89" t="s">
        <v>336</v>
      </c>
      <c r="F2837" s="89">
        <v>288</v>
      </c>
      <c r="G2837" s="127">
        <v>0.9263565891472868</v>
      </c>
      <c r="H2837" s="127">
        <v>0</v>
      </c>
      <c r="I2837" s="127"/>
      <c r="J2837" s="191">
        <v>6777</v>
      </c>
      <c r="K2837" s="89"/>
      <c r="L2837" s="89"/>
      <c r="M2837" s="89"/>
    </row>
    <row r="2838" spans="1:13" x14ac:dyDescent="0.25">
      <c r="A2838" s="191">
        <v>6780</v>
      </c>
      <c r="B2838" s="89" t="s">
        <v>3191</v>
      </c>
      <c r="C2838" s="89" t="s">
        <v>3173</v>
      </c>
      <c r="D2838" s="89" t="s">
        <v>3174</v>
      </c>
      <c r="E2838" s="89" t="s">
        <v>336</v>
      </c>
      <c r="F2838" s="89">
        <v>326</v>
      </c>
      <c r="G2838" s="127">
        <v>0.95709570957095713</v>
      </c>
      <c r="H2838" s="127">
        <v>0</v>
      </c>
      <c r="I2838" s="127"/>
      <c r="J2838" s="191">
        <v>6780</v>
      </c>
      <c r="K2838" s="89"/>
      <c r="L2838" s="89"/>
      <c r="M2838" s="89"/>
    </row>
    <row r="2839" spans="1:13" x14ac:dyDescent="0.25">
      <c r="A2839" s="191">
        <v>6781</v>
      </c>
      <c r="B2839" s="89" t="s">
        <v>1046</v>
      </c>
      <c r="C2839" s="89" t="s">
        <v>3173</v>
      </c>
      <c r="D2839" s="89" t="s">
        <v>3174</v>
      </c>
      <c r="E2839" s="89" t="s">
        <v>336</v>
      </c>
      <c r="F2839" s="89">
        <v>263</v>
      </c>
      <c r="G2839" s="127">
        <v>0.86695278969957079</v>
      </c>
      <c r="H2839" s="127">
        <v>0</v>
      </c>
      <c r="I2839" s="127"/>
      <c r="J2839" s="191">
        <v>6781</v>
      </c>
      <c r="K2839" s="89"/>
      <c r="L2839" s="89"/>
      <c r="M2839" s="89"/>
    </row>
    <row r="2840" spans="1:13" x14ac:dyDescent="0.25">
      <c r="A2840" s="191">
        <v>6785</v>
      </c>
      <c r="B2840" s="89" t="s">
        <v>3192</v>
      </c>
      <c r="C2840" s="89" t="s">
        <v>3173</v>
      </c>
      <c r="D2840" s="89" t="s">
        <v>3174</v>
      </c>
      <c r="E2840" s="89" t="s">
        <v>336</v>
      </c>
      <c r="F2840" s="89">
        <v>221</v>
      </c>
      <c r="G2840" s="127">
        <v>0.95024875621890548</v>
      </c>
      <c r="H2840" s="127">
        <v>0</v>
      </c>
      <c r="I2840" s="127"/>
      <c r="J2840" s="191">
        <v>6785</v>
      </c>
      <c r="K2840" s="89"/>
      <c r="L2840" s="89"/>
      <c r="M2840" s="89"/>
    </row>
    <row r="2841" spans="1:13" x14ac:dyDescent="0.25">
      <c r="A2841" s="191">
        <v>6786</v>
      </c>
      <c r="B2841" s="89" t="s">
        <v>3193</v>
      </c>
      <c r="C2841" s="89" t="s">
        <v>3173</v>
      </c>
      <c r="D2841" s="89" t="s">
        <v>3174</v>
      </c>
      <c r="E2841" s="89" t="s">
        <v>336</v>
      </c>
      <c r="F2841" s="89">
        <v>79</v>
      </c>
      <c r="G2841" s="127">
        <v>0</v>
      </c>
      <c r="H2841" s="127">
        <v>0</v>
      </c>
      <c r="I2841" s="128">
        <v>0.79831093730498814</v>
      </c>
      <c r="J2841" s="191">
        <v>6786</v>
      </c>
      <c r="K2841" s="89"/>
      <c r="L2841" s="89"/>
      <c r="M2841" s="89"/>
    </row>
    <row r="2842" spans="1:13" x14ac:dyDescent="0.25">
      <c r="A2842" s="191">
        <v>6787</v>
      </c>
      <c r="B2842" s="89" t="s">
        <v>3194</v>
      </c>
      <c r="C2842" s="89" t="s">
        <v>3173</v>
      </c>
      <c r="D2842" s="89" t="s">
        <v>3174</v>
      </c>
      <c r="E2842" s="89" t="s">
        <v>336</v>
      </c>
      <c r="F2842" s="89">
        <v>147</v>
      </c>
      <c r="G2842" s="127">
        <v>0</v>
      </c>
      <c r="H2842" s="127">
        <v>0</v>
      </c>
      <c r="I2842" s="128">
        <v>0.79831093730498814</v>
      </c>
      <c r="J2842" s="191">
        <v>6787</v>
      </c>
      <c r="K2842" s="89"/>
      <c r="L2842" s="89"/>
      <c r="M2842" s="89"/>
    </row>
    <row r="2843" spans="1:13" x14ac:dyDescent="0.25">
      <c r="A2843" s="191">
        <v>6791</v>
      </c>
      <c r="B2843" s="89" t="s">
        <v>3195</v>
      </c>
      <c r="C2843" s="89" t="s">
        <v>3173</v>
      </c>
      <c r="D2843" s="89" t="s">
        <v>3174</v>
      </c>
      <c r="E2843" s="89" t="s">
        <v>336</v>
      </c>
      <c r="F2843" s="89">
        <v>450</v>
      </c>
      <c r="G2843" s="127">
        <v>0.97236180904522618</v>
      </c>
      <c r="H2843" s="127">
        <v>0</v>
      </c>
      <c r="I2843" s="127"/>
      <c r="J2843" s="191">
        <v>6791</v>
      </c>
      <c r="K2843" s="89"/>
      <c r="L2843" s="89"/>
      <c r="M2843" s="89"/>
    </row>
    <row r="2844" spans="1:13" x14ac:dyDescent="0.25">
      <c r="A2844" s="191">
        <v>6793</v>
      </c>
      <c r="B2844" s="89" t="s">
        <v>3196</v>
      </c>
      <c r="C2844" s="89" t="s">
        <v>3173</v>
      </c>
      <c r="D2844" s="89" t="s">
        <v>3174</v>
      </c>
      <c r="E2844" s="89" t="s">
        <v>336</v>
      </c>
      <c r="F2844" s="89">
        <v>76</v>
      </c>
      <c r="G2844" s="127">
        <v>0.88235294117647056</v>
      </c>
      <c r="H2844" s="127">
        <v>0</v>
      </c>
      <c r="I2844" s="127"/>
      <c r="J2844" s="191">
        <v>6793</v>
      </c>
      <c r="K2844" s="89"/>
      <c r="L2844" s="89"/>
      <c r="M2844" s="89"/>
    </row>
    <row r="2845" spans="1:13" x14ac:dyDescent="0.25">
      <c r="A2845" s="191">
        <v>6797</v>
      </c>
      <c r="B2845" s="89" t="s">
        <v>3197</v>
      </c>
      <c r="C2845" s="89" t="s">
        <v>3173</v>
      </c>
      <c r="D2845" s="89" t="s">
        <v>3174</v>
      </c>
      <c r="E2845" s="89" t="s">
        <v>336</v>
      </c>
      <c r="F2845" s="89">
        <v>69</v>
      </c>
      <c r="G2845" s="127">
        <v>0.93506493506493504</v>
      </c>
      <c r="H2845" s="127">
        <v>0</v>
      </c>
      <c r="I2845" s="127"/>
      <c r="J2845" s="191">
        <v>6797</v>
      </c>
      <c r="K2845" s="89"/>
      <c r="L2845" s="89"/>
      <c r="M2845" s="89"/>
    </row>
    <row r="2846" spans="1:13" x14ac:dyDescent="0.25">
      <c r="A2846" s="191">
        <v>6803</v>
      </c>
      <c r="B2846" s="89" t="s">
        <v>3198</v>
      </c>
      <c r="C2846" s="89" t="s">
        <v>3173</v>
      </c>
      <c r="D2846" s="89" t="s">
        <v>3174</v>
      </c>
      <c r="E2846" s="89" t="s">
        <v>336</v>
      </c>
      <c r="F2846" s="89">
        <v>7</v>
      </c>
      <c r="G2846" s="127">
        <v>1</v>
      </c>
      <c r="H2846" s="127">
        <v>0</v>
      </c>
      <c r="I2846" s="127"/>
      <c r="J2846" s="191">
        <v>6803</v>
      </c>
      <c r="K2846" s="89"/>
      <c r="L2846" s="89"/>
      <c r="M2846" s="89"/>
    </row>
    <row r="2847" spans="1:13" x14ac:dyDescent="0.25">
      <c r="A2847" s="191">
        <v>6804</v>
      </c>
      <c r="B2847" s="89" t="s">
        <v>3199</v>
      </c>
      <c r="C2847" s="89" t="s">
        <v>3173</v>
      </c>
      <c r="D2847" s="89" t="s">
        <v>3174</v>
      </c>
      <c r="E2847" s="89" t="s">
        <v>336</v>
      </c>
      <c r="F2847" s="89">
        <v>13</v>
      </c>
      <c r="G2847" s="127">
        <v>0.90909090909090906</v>
      </c>
      <c r="H2847" s="127">
        <v>0</v>
      </c>
      <c r="I2847" s="127"/>
      <c r="J2847" s="191">
        <v>6804</v>
      </c>
      <c r="K2847" s="89"/>
      <c r="L2847" s="89"/>
      <c r="M2847" s="89"/>
    </row>
    <row r="2848" spans="1:13" x14ac:dyDescent="0.25">
      <c r="A2848" s="191">
        <v>6805</v>
      </c>
      <c r="B2848" s="89" t="s">
        <v>3200</v>
      </c>
      <c r="C2848" s="89" t="s">
        <v>3173</v>
      </c>
      <c r="D2848" s="89" t="s">
        <v>3174</v>
      </c>
      <c r="E2848" s="89" t="s">
        <v>336</v>
      </c>
      <c r="F2848" s="89">
        <v>11</v>
      </c>
      <c r="G2848" s="127">
        <v>1</v>
      </c>
      <c r="H2848" s="127">
        <v>0</v>
      </c>
      <c r="I2848" s="127"/>
      <c r="J2848" s="191">
        <v>6805</v>
      </c>
      <c r="K2848" s="89"/>
      <c r="L2848" s="89"/>
      <c r="M2848" s="89"/>
    </row>
    <row r="2849" spans="1:13" x14ac:dyDescent="0.25">
      <c r="A2849" s="191">
        <v>6807</v>
      </c>
      <c r="B2849" s="89" t="s">
        <v>3201</v>
      </c>
      <c r="C2849" s="89" t="s">
        <v>3173</v>
      </c>
      <c r="D2849" s="89" t="s">
        <v>3174</v>
      </c>
      <c r="E2849" s="89" t="s">
        <v>336</v>
      </c>
      <c r="F2849" s="89">
        <v>9</v>
      </c>
      <c r="G2849" s="127">
        <v>1</v>
      </c>
      <c r="H2849" s="127">
        <v>0</v>
      </c>
      <c r="I2849" s="127"/>
      <c r="J2849" s="191">
        <v>6807</v>
      </c>
      <c r="K2849" s="89"/>
      <c r="L2849" s="89"/>
      <c r="M2849" s="89"/>
    </row>
    <row r="2850" spans="1:13" x14ac:dyDescent="0.25">
      <c r="A2850" s="191">
        <v>6814</v>
      </c>
      <c r="B2850" s="89" t="s">
        <v>3202</v>
      </c>
      <c r="C2850" s="89" t="s">
        <v>3173</v>
      </c>
      <c r="D2850" s="89" t="s">
        <v>3174</v>
      </c>
      <c r="E2850" s="89" t="s">
        <v>336</v>
      </c>
      <c r="F2850" s="89">
        <v>36</v>
      </c>
      <c r="G2850" s="127">
        <v>0.97619047619047616</v>
      </c>
      <c r="H2850" s="127">
        <v>0</v>
      </c>
      <c r="I2850" s="127"/>
      <c r="J2850" s="191">
        <v>6814</v>
      </c>
      <c r="K2850" s="89"/>
      <c r="L2850" s="89"/>
      <c r="M2850" s="89"/>
    </row>
    <row r="2851" spans="1:13" x14ac:dyDescent="0.25">
      <c r="A2851" s="191">
        <v>6815</v>
      </c>
      <c r="B2851" s="89" t="s">
        <v>3203</v>
      </c>
      <c r="C2851" s="89" t="s">
        <v>3173</v>
      </c>
      <c r="D2851" s="89" t="s">
        <v>3174</v>
      </c>
      <c r="E2851" s="89" t="s">
        <v>336</v>
      </c>
      <c r="F2851" s="89">
        <v>28</v>
      </c>
      <c r="G2851" s="127">
        <v>1</v>
      </c>
      <c r="H2851" s="127">
        <v>0</v>
      </c>
      <c r="I2851" s="127"/>
      <c r="J2851" s="191">
        <v>6815</v>
      </c>
      <c r="K2851" s="89"/>
      <c r="L2851" s="89"/>
      <c r="M2851" s="89"/>
    </row>
    <row r="2852" spans="1:13" x14ac:dyDescent="0.25">
      <c r="A2852" s="191">
        <v>6816</v>
      </c>
      <c r="B2852" s="89" t="s">
        <v>3204</v>
      </c>
      <c r="C2852" s="89" t="s">
        <v>3173</v>
      </c>
      <c r="D2852" s="89" t="s">
        <v>3174</v>
      </c>
      <c r="E2852" s="89" t="s">
        <v>336</v>
      </c>
      <c r="F2852" s="89">
        <v>28</v>
      </c>
      <c r="G2852" s="127">
        <v>0.83333333333333337</v>
      </c>
      <c r="H2852" s="127">
        <v>0</v>
      </c>
      <c r="I2852" s="127"/>
      <c r="J2852" s="191">
        <v>6816</v>
      </c>
      <c r="K2852" s="89"/>
      <c r="L2852" s="89"/>
      <c r="M2852" s="89"/>
    </row>
    <row r="2853" spans="1:13" x14ac:dyDescent="0.25">
      <c r="A2853" s="191">
        <v>6817</v>
      </c>
      <c r="B2853" s="89" t="s">
        <v>3205</v>
      </c>
      <c r="C2853" s="89" t="s">
        <v>3173</v>
      </c>
      <c r="D2853" s="89" t="s">
        <v>3174</v>
      </c>
      <c r="E2853" s="89" t="s">
        <v>336</v>
      </c>
      <c r="F2853" s="89">
        <v>6</v>
      </c>
      <c r="G2853" s="127">
        <v>1</v>
      </c>
      <c r="H2853" s="127">
        <v>0</v>
      </c>
      <c r="I2853" s="127"/>
      <c r="J2853" s="191">
        <v>6817</v>
      </c>
      <c r="K2853" s="89"/>
      <c r="L2853" s="89"/>
      <c r="M2853" s="89"/>
    </row>
    <row r="2854" spans="1:13" x14ac:dyDescent="0.25">
      <c r="A2854" s="191">
        <v>6818</v>
      </c>
      <c r="B2854" s="89" t="s">
        <v>3206</v>
      </c>
      <c r="C2854" s="89" t="s">
        <v>3173</v>
      </c>
      <c r="D2854" s="89" t="s">
        <v>3174</v>
      </c>
      <c r="E2854" s="89" t="s">
        <v>336</v>
      </c>
      <c r="F2854" s="89">
        <v>59</v>
      </c>
      <c r="G2854" s="127">
        <v>0.98113207547169812</v>
      </c>
      <c r="H2854" s="127">
        <v>0</v>
      </c>
      <c r="I2854" s="127"/>
      <c r="J2854" s="191">
        <v>6818</v>
      </c>
      <c r="K2854" s="89"/>
      <c r="L2854" s="89"/>
      <c r="M2854" s="89"/>
    </row>
    <row r="2855" spans="1:13" x14ac:dyDescent="0.25">
      <c r="A2855" s="191">
        <v>6846</v>
      </c>
      <c r="B2855" s="89" t="s">
        <v>3207</v>
      </c>
      <c r="C2855" s="89" t="s">
        <v>3208</v>
      </c>
      <c r="D2855" s="89" t="s">
        <v>3174</v>
      </c>
      <c r="E2855" s="89" t="s">
        <v>336</v>
      </c>
      <c r="F2855" s="89">
        <v>297</v>
      </c>
      <c r="G2855" s="127">
        <v>0</v>
      </c>
      <c r="H2855" s="127">
        <v>0.98523985239852396</v>
      </c>
      <c r="I2855" s="127"/>
      <c r="J2855" s="191">
        <v>6846</v>
      </c>
      <c r="K2855" s="89"/>
      <c r="L2855" s="89"/>
      <c r="M2855" s="89"/>
    </row>
    <row r="2856" spans="1:13" x14ac:dyDescent="0.25">
      <c r="A2856" s="191">
        <v>6852</v>
      </c>
      <c r="B2856" s="89" t="s">
        <v>3209</v>
      </c>
      <c r="C2856" s="89" t="s">
        <v>3208</v>
      </c>
      <c r="D2856" s="89" t="s">
        <v>3174</v>
      </c>
      <c r="E2856" s="89" t="s">
        <v>336</v>
      </c>
      <c r="F2856" s="89">
        <v>179</v>
      </c>
      <c r="G2856" s="127">
        <v>0.93965517241379315</v>
      </c>
      <c r="H2856" s="127">
        <v>0</v>
      </c>
      <c r="I2856" s="127"/>
      <c r="J2856" s="191">
        <v>6852</v>
      </c>
      <c r="K2856" s="89"/>
      <c r="L2856" s="89"/>
      <c r="M2856" s="89"/>
    </row>
    <row r="2857" spans="1:13" x14ac:dyDescent="0.25">
      <c r="A2857" s="191">
        <v>6853</v>
      </c>
      <c r="B2857" s="89" t="s">
        <v>3210</v>
      </c>
      <c r="C2857" s="89" t="s">
        <v>3208</v>
      </c>
      <c r="D2857" s="89" t="s">
        <v>3174</v>
      </c>
      <c r="E2857" s="89" t="s">
        <v>336</v>
      </c>
      <c r="F2857" s="89">
        <v>184</v>
      </c>
      <c r="G2857" s="127">
        <v>0.98630136986301364</v>
      </c>
      <c r="H2857" s="127">
        <v>0</v>
      </c>
      <c r="I2857" s="127"/>
      <c r="J2857" s="191">
        <v>6853</v>
      </c>
      <c r="K2857" s="89"/>
      <c r="L2857" s="89"/>
      <c r="M2857" s="89"/>
    </row>
    <row r="2858" spans="1:13" x14ac:dyDescent="0.25">
      <c r="A2858" s="191">
        <v>6855</v>
      </c>
      <c r="B2858" s="89" t="s">
        <v>3211</v>
      </c>
      <c r="C2858" s="89" t="s">
        <v>3208</v>
      </c>
      <c r="D2858" s="89" t="s">
        <v>3174</v>
      </c>
      <c r="E2858" s="89" t="s">
        <v>336</v>
      </c>
      <c r="F2858" s="89">
        <v>2</v>
      </c>
      <c r="G2858" s="127">
        <v>1</v>
      </c>
      <c r="H2858" s="127">
        <v>0</v>
      </c>
      <c r="I2858" s="127"/>
      <c r="J2858" s="191">
        <v>6855</v>
      </c>
      <c r="K2858" s="89"/>
      <c r="L2858" s="89"/>
      <c r="M2858" s="89"/>
    </row>
    <row r="2859" spans="1:13" x14ac:dyDescent="0.25">
      <c r="A2859" s="191">
        <v>6857</v>
      </c>
      <c r="B2859" s="89" t="s">
        <v>3212</v>
      </c>
      <c r="C2859" s="89" t="s">
        <v>3208</v>
      </c>
      <c r="D2859" s="89" t="s">
        <v>3174</v>
      </c>
      <c r="E2859" s="89" t="s">
        <v>336</v>
      </c>
      <c r="F2859" s="89">
        <v>23</v>
      </c>
      <c r="G2859" s="127">
        <v>1</v>
      </c>
      <c r="H2859" s="127">
        <v>0</v>
      </c>
      <c r="I2859" s="127"/>
      <c r="J2859" s="191">
        <v>6857</v>
      </c>
      <c r="K2859" s="89"/>
      <c r="L2859" s="89"/>
      <c r="M2859" s="89"/>
    </row>
    <row r="2860" spans="1:13" x14ac:dyDescent="0.25">
      <c r="A2860" s="191">
        <v>6865</v>
      </c>
      <c r="B2860" s="89" t="s">
        <v>3213</v>
      </c>
      <c r="C2860" s="89" t="s">
        <v>3208</v>
      </c>
      <c r="D2860" s="89" t="s">
        <v>3174</v>
      </c>
      <c r="E2860" s="89" t="s">
        <v>336</v>
      </c>
      <c r="F2860" s="89">
        <v>6</v>
      </c>
      <c r="G2860" s="127">
        <v>1</v>
      </c>
      <c r="H2860" s="127">
        <v>0</v>
      </c>
      <c r="I2860" s="127"/>
      <c r="J2860" s="191">
        <v>6865</v>
      </c>
      <c r="K2860" s="89"/>
      <c r="L2860" s="89"/>
      <c r="M2860" s="89"/>
    </row>
    <row r="2861" spans="1:13" x14ac:dyDescent="0.25">
      <c r="A2861" s="191">
        <v>6866</v>
      </c>
      <c r="B2861" s="89" t="s">
        <v>3214</v>
      </c>
      <c r="C2861" s="89" t="s">
        <v>3208</v>
      </c>
      <c r="D2861" s="89" t="s">
        <v>3174</v>
      </c>
      <c r="E2861" s="89" t="s">
        <v>336</v>
      </c>
      <c r="F2861" s="89">
        <v>40</v>
      </c>
      <c r="G2861" s="127">
        <v>1</v>
      </c>
      <c r="H2861" s="127">
        <v>0</v>
      </c>
      <c r="I2861" s="127"/>
      <c r="J2861" s="191">
        <v>6866</v>
      </c>
      <c r="K2861" s="89"/>
      <c r="L2861" s="89"/>
      <c r="M2861" s="89"/>
    </row>
    <row r="2862" spans="1:13" x14ac:dyDescent="0.25">
      <c r="A2862" s="191">
        <v>6867</v>
      </c>
      <c r="B2862" s="89" t="s">
        <v>3215</v>
      </c>
      <c r="C2862" s="89" t="s">
        <v>3208</v>
      </c>
      <c r="D2862" s="89" t="s">
        <v>3174</v>
      </c>
      <c r="E2862" s="89" t="s">
        <v>336</v>
      </c>
      <c r="F2862" s="89">
        <v>1</v>
      </c>
      <c r="G2862" s="127">
        <v>1</v>
      </c>
      <c r="H2862" s="127">
        <v>0</v>
      </c>
      <c r="I2862" s="127"/>
      <c r="J2862" s="191">
        <v>6867</v>
      </c>
      <c r="K2862" s="89"/>
      <c r="L2862" s="89"/>
      <c r="M2862" s="89"/>
    </row>
    <row r="2863" spans="1:13" x14ac:dyDescent="0.25">
      <c r="A2863" s="191">
        <v>6868</v>
      </c>
      <c r="B2863" s="89" t="s">
        <v>3216</v>
      </c>
      <c r="C2863" s="89" t="s">
        <v>3208</v>
      </c>
      <c r="D2863" s="89" t="s">
        <v>3174</v>
      </c>
      <c r="E2863" s="89" t="s">
        <v>336</v>
      </c>
      <c r="F2863" s="89">
        <v>2</v>
      </c>
      <c r="G2863" s="127">
        <v>1</v>
      </c>
      <c r="H2863" s="127">
        <v>0</v>
      </c>
      <c r="I2863" s="127"/>
      <c r="J2863" s="191">
        <v>6868</v>
      </c>
      <c r="K2863" s="89"/>
      <c r="L2863" s="89"/>
      <c r="M2863" s="89"/>
    </row>
    <row r="2864" spans="1:13" x14ac:dyDescent="0.25">
      <c r="A2864" s="191">
        <v>6876</v>
      </c>
      <c r="B2864" s="89" t="s">
        <v>3217</v>
      </c>
      <c r="C2864" s="89" t="s">
        <v>3208</v>
      </c>
      <c r="D2864" s="89" t="s">
        <v>3174</v>
      </c>
      <c r="E2864" s="89" t="s">
        <v>336</v>
      </c>
      <c r="F2864" s="89">
        <v>183</v>
      </c>
      <c r="G2864" s="127">
        <v>0.93661971830985913</v>
      </c>
      <c r="H2864" s="127">
        <v>0</v>
      </c>
      <c r="I2864" s="127"/>
      <c r="J2864" s="191">
        <v>6876</v>
      </c>
      <c r="K2864" s="89"/>
      <c r="L2864" s="89"/>
      <c r="M2864" s="89"/>
    </row>
    <row r="2865" spans="1:13" x14ac:dyDescent="0.25">
      <c r="A2865" s="191">
        <v>6877</v>
      </c>
      <c r="B2865" s="89" t="s">
        <v>3218</v>
      </c>
      <c r="C2865" s="89" t="s">
        <v>3208</v>
      </c>
      <c r="D2865" s="89" t="s">
        <v>3174</v>
      </c>
      <c r="E2865" s="89" t="s">
        <v>336</v>
      </c>
      <c r="F2865" s="89">
        <v>12</v>
      </c>
      <c r="G2865" s="127">
        <v>1</v>
      </c>
      <c r="H2865" s="127">
        <v>0</v>
      </c>
      <c r="I2865" s="127"/>
      <c r="J2865" s="191">
        <v>6877</v>
      </c>
      <c r="K2865" s="89"/>
      <c r="L2865" s="89"/>
      <c r="M2865" s="89"/>
    </row>
    <row r="2866" spans="1:13" x14ac:dyDescent="0.25">
      <c r="A2866" s="191">
        <v>6878</v>
      </c>
      <c r="B2866" s="89" t="s">
        <v>3219</v>
      </c>
      <c r="C2866" s="89" t="s">
        <v>3208</v>
      </c>
      <c r="D2866" s="89" t="s">
        <v>3174</v>
      </c>
      <c r="E2866" s="89" t="s">
        <v>336</v>
      </c>
      <c r="F2866" s="89">
        <v>7</v>
      </c>
      <c r="G2866" s="127">
        <v>0.83333333333333337</v>
      </c>
      <c r="H2866" s="127">
        <v>0</v>
      </c>
      <c r="I2866" s="127"/>
      <c r="J2866" s="191">
        <v>6878</v>
      </c>
      <c r="K2866" s="89"/>
      <c r="L2866" s="89"/>
      <c r="M2866" s="89"/>
    </row>
    <row r="2867" spans="1:13" x14ac:dyDescent="0.25">
      <c r="A2867" s="191">
        <v>6882</v>
      </c>
      <c r="B2867" s="89" t="s">
        <v>3220</v>
      </c>
      <c r="C2867" s="89" t="s">
        <v>3208</v>
      </c>
      <c r="D2867" s="89" t="s">
        <v>3174</v>
      </c>
      <c r="E2867" s="89" t="s">
        <v>336</v>
      </c>
      <c r="F2867" s="89">
        <v>2</v>
      </c>
      <c r="G2867" s="127">
        <v>1</v>
      </c>
      <c r="H2867" s="127">
        <v>0</v>
      </c>
      <c r="I2867" s="127"/>
      <c r="J2867" s="191">
        <v>6882</v>
      </c>
      <c r="K2867" s="89"/>
      <c r="L2867" s="89"/>
      <c r="M2867" s="89"/>
    </row>
    <row r="2868" spans="1:13" x14ac:dyDescent="0.25">
      <c r="A2868" s="191">
        <v>6884</v>
      </c>
      <c r="B2868" s="89" t="s">
        <v>3221</v>
      </c>
      <c r="C2868" s="89" t="s">
        <v>3208</v>
      </c>
      <c r="D2868" s="89" t="s">
        <v>3174</v>
      </c>
      <c r="E2868" s="89" t="s">
        <v>336</v>
      </c>
      <c r="F2868" s="89">
        <v>1</v>
      </c>
      <c r="G2868" s="127">
        <v>1</v>
      </c>
      <c r="H2868" s="127">
        <v>0</v>
      </c>
      <c r="I2868" s="127"/>
      <c r="J2868" s="191">
        <v>6884</v>
      </c>
      <c r="K2868" s="89"/>
      <c r="L2868" s="89"/>
      <c r="M2868" s="89"/>
    </row>
    <row r="2869" spans="1:13" x14ac:dyDescent="0.25">
      <c r="A2869" s="191">
        <v>6886</v>
      </c>
      <c r="B2869" s="89" t="s">
        <v>3222</v>
      </c>
      <c r="C2869" s="89" t="s">
        <v>3208</v>
      </c>
      <c r="D2869" s="89" t="s">
        <v>3174</v>
      </c>
      <c r="E2869" s="89" t="s">
        <v>336</v>
      </c>
      <c r="F2869" s="89">
        <v>255</v>
      </c>
      <c r="G2869" s="127">
        <v>0.96860986547085204</v>
      </c>
      <c r="H2869" s="127">
        <v>0</v>
      </c>
      <c r="I2869" s="127"/>
      <c r="J2869" s="191">
        <v>6886</v>
      </c>
      <c r="K2869" s="89"/>
      <c r="L2869" s="89"/>
      <c r="M2869" s="89"/>
    </row>
    <row r="2870" spans="1:13" x14ac:dyDescent="0.25">
      <c r="A2870" s="191">
        <v>6891</v>
      </c>
      <c r="B2870" s="89" t="s">
        <v>3223</v>
      </c>
      <c r="C2870" s="89" t="s">
        <v>3208</v>
      </c>
      <c r="D2870" s="89" t="s">
        <v>3174</v>
      </c>
      <c r="E2870" s="89" t="s">
        <v>336</v>
      </c>
      <c r="F2870" s="89">
        <v>57</v>
      </c>
      <c r="G2870" s="127">
        <v>0.95</v>
      </c>
      <c r="H2870" s="127">
        <v>0</v>
      </c>
      <c r="I2870" s="127"/>
      <c r="J2870" s="191">
        <v>6891</v>
      </c>
      <c r="K2870" s="89"/>
      <c r="L2870" s="89"/>
      <c r="M2870" s="89"/>
    </row>
    <row r="2871" spans="1:13" x14ac:dyDescent="0.25">
      <c r="A2871" s="191">
        <v>6893</v>
      </c>
      <c r="B2871" s="89" t="s">
        <v>3224</v>
      </c>
      <c r="C2871" s="89" t="s">
        <v>3208</v>
      </c>
      <c r="D2871" s="89" t="s">
        <v>3174</v>
      </c>
      <c r="E2871" s="89" t="s">
        <v>336</v>
      </c>
      <c r="F2871" s="89">
        <v>3</v>
      </c>
      <c r="G2871" s="127">
        <v>1</v>
      </c>
      <c r="H2871" s="127">
        <v>0</v>
      </c>
      <c r="I2871" s="127"/>
      <c r="J2871" s="191">
        <v>6893</v>
      </c>
      <c r="K2871" s="89"/>
      <c r="L2871" s="89"/>
      <c r="M2871" s="89"/>
    </row>
    <row r="2872" spans="1:13" x14ac:dyDescent="0.25">
      <c r="A2872" s="191">
        <v>6897</v>
      </c>
      <c r="B2872" s="89" t="s">
        <v>3225</v>
      </c>
      <c r="C2872" s="89" t="s">
        <v>3226</v>
      </c>
      <c r="D2872" s="89" t="s">
        <v>3174</v>
      </c>
      <c r="E2872" s="89" t="s">
        <v>336</v>
      </c>
      <c r="F2872" s="89">
        <v>510</v>
      </c>
      <c r="G2872" s="127">
        <v>0</v>
      </c>
      <c r="H2872" s="127">
        <v>0.93509127789046653</v>
      </c>
      <c r="I2872" s="127"/>
      <c r="J2872" s="191">
        <v>6897</v>
      </c>
      <c r="K2872" s="89"/>
      <c r="L2872" s="89"/>
      <c r="M2872" s="89"/>
    </row>
    <row r="2873" spans="1:13" x14ac:dyDescent="0.25">
      <c r="A2873" s="191">
        <v>6898</v>
      </c>
      <c r="B2873" s="89" t="s">
        <v>3227</v>
      </c>
      <c r="C2873" s="89" t="s">
        <v>3226</v>
      </c>
      <c r="D2873" s="89" t="s">
        <v>3174</v>
      </c>
      <c r="E2873" s="89" t="s">
        <v>336</v>
      </c>
      <c r="F2873" s="89">
        <v>255</v>
      </c>
      <c r="G2873" s="127">
        <v>0.92890995260663511</v>
      </c>
      <c r="H2873" s="127">
        <v>0</v>
      </c>
      <c r="I2873" s="127"/>
      <c r="J2873" s="191">
        <v>6898</v>
      </c>
      <c r="K2873" s="89"/>
      <c r="L2873" s="89"/>
      <c r="M2873" s="89"/>
    </row>
    <row r="2874" spans="1:13" x14ac:dyDescent="0.25">
      <c r="A2874" s="191">
        <v>6899</v>
      </c>
      <c r="B2874" s="89" t="s">
        <v>3228</v>
      </c>
      <c r="C2874" s="89" t="s">
        <v>3226</v>
      </c>
      <c r="D2874" s="89" t="s">
        <v>3174</v>
      </c>
      <c r="E2874" s="89" t="s">
        <v>336</v>
      </c>
      <c r="F2874" s="89">
        <v>318</v>
      </c>
      <c r="G2874" s="127">
        <v>0.95321637426900585</v>
      </c>
      <c r="H2874" s="127">
        <v>0</v>
      </c>
      <c r="I2874" s="127"/>
      <c r="J2874" s="191">
        <v>6899</v>
      </c>
      <c r="K2874" s="89"/>
      <c r="L2874" s="89"/>
      <c r="M2874" s="89"/>
    </row>
    <row r="2875" spans="1:13" x14ac:dyDescent="0.25">
      <c r="A2875" s="191">
        <v>6901</v>
      </c>
      <c r="B2875" s="89" t="s">
        <v>3229</v>
      </c>
      <c r="C2875" s="89" t="s">
        <v>3226</v>
      </c>
      <c r="D2875" s="89" t="s">
        <v>3174</v>
      </c>
      <c r="E2875" s="89" t="s">
        <v>336</v>
      </c>
      <c r="F2875" s="89">
        <v>37</v>
      </c>
      <c r="G2875" s="127">
        <v>1</v>
      </c>
      <c r="H2875" s="127">
        <v>0</v>
      </c>
      <c r="I2875" s="127"/>
      <c r="J2875" s="191">
        <v>6901</v>
      </c>
      <c r="K2875" s="89"/>
      <c r="L2875" s="89"/>
      <c r="M2875" s="89"/>
    </row>
    <row r="2876" spans="1:13" x14ac:dyDescent="0.25">
      <c r="A2876" s="191">
        <v>6902</v>
      </c>
      <c r="B2876" s="89" t="s">
        <v>3230</v>
      </c>
      <c r="C2876" s="89" t="s">
        <v>3226</v>
      </c>
      <c r="D2876" s="89" t="s">
        <v>3174</v>
      </c>
      <c r="E2876" s="89" t="s">
        <v>336</v>
      </c>
      <c r="F2876" s="89">
        <v>28</v>
      </c>
      <c r="G2876" s="127">
        <v>0.9</v>
      </c>
      <c r="H2876" s="127">
        <v>0</v>
      </c>
      <c r="I2876" s="127"/>
      <c r="J2876" s="191">
        <v>6902</v>
      </c>
      <c r="K2876" s="89"/>
      <c r="L2876" s="89"/>
      <c r="M2876" s="89"/>
    </row>
    <row r="2877" spans="1:13" x14ac:dyDescent="0.25">
      <c r="A2877" s="191">
        <v>6903</v>
      </c>
      <c r="B2877" s="89" t="s">
        <v>3231</v>
      </c>
      <c r="C2877" s="89" t="s">
        <v>3226</v>
      </c>
      <c r="D2877" s="89" t="s">
        <v>3174</v>
      </c>
      <c r="E2877" s="89" t="s">
        <v>336</v>
      </c>
      <c r="F2877" s="89">
        <v>28</v>
      </c>
      <c r="G2877" s="127">
        <v>1</v>
      </c>
      <c r="H2877" s="127">
        <v>0</v>
      </c>
      <c r="I2877" s="127"/>
      <c r="J2877" s="191">
        <v>6903</v>
      </c>
      <c r="K2877" s="89"/>
      <c r="L2877" s="89"/>
      <c r="M2877" s="89"/>
    </row>
    <row r="2878" spans="1:13" x14ac:dyDescent="0.25">
      <c r="A2878" s="191">
        <v>6905</v>
      </c>
      <c r="B2878" s="89" t="s">
        <v>3232</v>
      </c>
      <c r="C2878" s="89" t="s">
        <v>3226</v>
      </c>
      <c r="D2878" s="89" t="s">
        <v>3174</v>
      </c>
      <c r="E2878" s="89" t="s">
        <v>336</v>
      </c>
      <c r="F2878" s="89">
        <v>30</v>
      </c>
      <c r="G2878" s="127">
        <v>0.96</v>
      </c>
      <c r="H2878" s="127">
        <v>0</v>
      </c>
      <c r="I2878" s="127"/>
      <c r="J2878" s="191">
        <v>6905</v>
      </c>
      <c r="K2878" s="89"/>
      <c r="L2878" s="89"/>
      <c r="M2878" s="89"/>
    </row>
    <row r="2879" spans="1:13" x14ac:dyDescent="0.25">
      <c r="A2879" s="191">
        <v>6916</v>
      </c>
      <c r="B2879" s="89" t="s">
        <v>3233</v>
      </c>
      <c r="C2879" s="89" t="s">
        <v>3226</v>
      </c>
      <c r="D2879" s="89" t="s">
        <v>3174</v>
      </c>
      <c r="E2879" s="89" t="s">
        <v>336</v>
      </c>
      <c r="F2879" s="89">
        <v>272</v>
      </c>
      <c r="G2879" s="127">
        <v>0.91919191919191923</v>
      </c>
      <c r="H2879" s="127">
        <v>0</v>
      </c>
      <c r="I2879" s="127"/>
      <c r="J2879" s="191">
        <v>6916</v>
      </c>
      <c r="K2879" s="89"/>
      <c r="L2879" s="89"/>
      <c r="M2879" s="89"/>
    </row>
    <row r="2880" spans="1:13" x14ac:dyDescent="0.25">
      <c r="A2880" s="191">
        <v>6929</v>
      </c>
      <c r="B2880" s="89" t="s">
        <v>3234</v>
      </c>
      <c r="C2880" s="89" t="s">
        <v>3235</v>
      </c>
      <c r="D2880" s="89" t="s">
        <v>3174</v>
      </c>
      <c r="E2880" s="89" t="s">
        <v>336</v>
      </c>
      <c r="F2880" s="89">
        <v>771</v>
      </c>
      <c r="G2880" s="127">
        <v>0</v>
      </c>
      <c r="H2880" s="127">
        <v>0.89932885906040272</v>
      </c>
      <c r="I2880" s="127"/>
      <c r="J2880" s="191">
        <v>6929</v>
      </c>
      <c r="K2880" s="89"/>
      <c r="L2880" s="89"/>
      <c r="M2880" s="89"/>
    </row>
    <row r="2881" spans="1:13" x14ac:dyDescent="0.25">
      <c r="A2881" s="191">
        <v>6930</v>
      </c>
      <c r="B2881" s="89" t="s">
        <v>351</v>
      </c>
      <c r="C2881" s="89" t="s">
        <v>3235</v>
      </c>
      <c r="D2881" s="89" t="s">
        <v>3174</v>
      </c>
      <c r="E2881" s="89" t="s">
        <v>336</v>
      </c>
      <c r="F2881" s="89">
        <v>403</v>
      </c>
      <c r="G2881" s="127">
        <v>0.81818181818181823</v>
      </c>
      <c r="H2881" s="127">
        <v>0</v>
      </c>
      <c r="I2881" s="127"/>
      <c r="J2881" s="191">
        <v>6930</v>
      </c>
      <c r="K2881" s="89"/>
      <c r="L2881" s="89"/>
      <c r="M2881" s="89"/>
    </row>
    <row r="2882" spans="1:13" x14ac:dyDescent="0.25">
      <c r="A2882" s="191">
        <v>6932</v>
      </c>
      <c r="B2882" s="89" t="s">
        <v>3236</v>
      </c>
      <c r="C2882" s="89" t="s">
        <v>3235</v>
      </c>
      <c r="D2882" s="89" t="s">
        <v>3174</v>
      </c>
      <c r="E2882" s="89" t="s">
        <v>336</v>
      </c>
      <c r="F2882" s="89">
        <v>235</v>
      </c>
      <c r="G2882" s="127">
        <v>0.94090909090909092</v>
      </c>
      <c r="H2882" s="127">
        <v>0</v>
      </c>
      <c r="I2882" s="127"/>
      <c r="J2882" s="191">
        <v>6932</v>
      </c>
      <c r="K2882" s="89"/>
      <c r="L2882" s="89"/>
      <c r="M2882" s="89"/>
    </row>
    <row r="2883" spans="1:13" x14ac:dyDescent="0.25">
      <c r="A2883" s="191">
        <v>6933</v>
      </c>
      <c r="B2883" s="89" t="s">
        <v>3237</v>
      </c>
      <c r="C2883" s="89" t="s">
        <v>3235</v>
      </c>
      <c r="D2883" s="89" t="s">
        <v>3174</v>
      </c>
      <c r="E2883" s="89" t="s">
        <v>336</v>
      </c>
      <c r="F2883" s="89">
        <v>209</v>
      </c>
      <c r="G2883" s="127">
        <v>0.94155844155844159</v>
      </c>
      <c r="H2883" s="127">
        <v>0</v>
      </c>
      <c r="I2883" s="127"/>
      <c r="J2883" s="191">
        <v>6933</v>
      </c>
      <c r="K2883" s="89"/>
      <c r="L2883" s="89"/>
      <c r="M2883" s="89"/>
    </row>
    <row r="2884" spans="1:13" x14ac:dyDescent="0.25">
      <c r="A2884" s="191">
        <v>6934</v>
      </c>
      <c r="B2884" s="89" t="s">
        <v>3238</v>
      </c>
      <c r="C2884" s="89" t="s">
        <v>3235</v>
      </c>
      <c r="D2884" s="89" t="s">
        <v>3174</v>
      </c>
      <c r="E2884" s="89" t="s">
        <v>336</v>
      </c>
      <c r="F2884" s="89">
        <v>597</v>
      </c>
      <c r="G2884" s="127">
        <v>0.84</v>
      </c>
      <c r="H2884" s="127">
        <v>0</v>
      </c>
      <c r="I2884" s="127"/>
      <c r="J2884" s="191">
        <v>6934</v>
      </c>
      <c r="K2884" s="89"/>
      <c r="L2884" s="89"/>
      <c r="M2884" s="89"/>
    </row>
    <row r="2885" spans="1:13" x14ac:dyDescent="0.25">
      <c r="A2885" s="191">
        <v>6935</v>
      </c>
      <c r="B2885" s="89" t="s">
        <v>3239</v>
      </c>
      <c r="C2885" s="89" t="s">
        <v>3235</v>
      </c>
      <c r="D2885" s="89" t="s">
        <v>3174</v>
      </c>
      <c r="E2885" s="89" t="s">
        <v>336</v>
      </c>
      <c r="F2885" s="89">
        <v>173</v>
      </c>
      <c r="G2885" s="127">
        <v>0.90344827586206899</v>
      </c>
      <c r="H2885" s="127">
        <v>0</v>
      </c>
      <c r="I2885" s="127"/>
      <c r="J2885" s="191">
        <v>6935</v>
      </c>
      <c r="K2885" s="89"/>
      <c r="L2885" s="89"/>
      <c r="M2885" s="89"/>
    </row>
    <row r="2886" spans="1:13" x14ac:dyDescent="0.25">
      <c r="A2886" s="191">
        <v>6944</v>
      </c>
      <c r="B2886" s="89" t="s">
        <v>3240</v>
      </c>
      <c r="C2886" s="89" t="s">
        <v>3235</v>
      </c>
      <c r="D2886" s="89" t="s">
        <v>3174</v>
      </c>
      <c r="E2886" s="89" t="s">
        <v>336</v>
      </c>
      <c r="F2886" s="89">
        <v>30</v>
      </c>
      <c r="G2886" s="127">
        <v>0.94444444444444442</v>
      </c>
      <c r="H2886" s="127">
        <v>0</v>
      </c>
      <c r="I2886" s="127"/>
      <c r="J2886" s="191">
        <v>6944</v>
      </c>
      <c r="K2886" s="89"/>
      <c r="L2886" s="89"/>
      <c r="M2886" s="89"/>
    </row>
    <row r="2887" spans="1:13" x14ac:dyDescent="0.25">
      <c r="A2887" s="191">
        <v>6946</v>
      </c>
      <c r="B2887" s="89" t="s">
        <v>3241</v>
      </c>
      <c r="C2887" s="89" t="s">
        <v>3235</v>
      </c>
      <c r="D2887" s="89" t="s">
        <v>3174</v>
      </c>
      <c r="E2887" s="89" t="s">
        <v>336</v>
      </c>
      <c r="F2887" s="89">
        <v>6</v>
      </c>
      <c r="G2887" s="127">
        <v>1</v>
      </c>
      <c r="H2887" s="127">
        <v>0</v>
      </c>
      <c r="I2887" s="127"/>
      <c r="J2887" s="191">
        <v>6946</v>
      </c>
      <c r="K2887" s="89"/>
      <c r="L2887" s="89"/>
      <c r="M2887" s="89"/>
    </row>
    <row r="2888" spans="1:13" x14ac:dyDescent="0.25">
      <c r="A2888" s="191">
        <v>6950</v>
      </c>
      <c r="B2888" s="89" t="s">
        <v>3242</v>
      </c>
      <c r="C2888" s="89" t="s">
        <v>3235</v>
      </c>
      <c r="D2888" s="89" t="s">
        <v>3174</v>
      </c>
      <c r="E2888" s="89" t="s">
        <v>336</v>
      </c>
      <c r="F2888" s="89">
        <v>5</v>
      </c>
      <c r="G2888" s="127">
        <v>1</v>
      </c>
      <c r="H2888" s="127">
        <v>0</v>
      </c>
      <c r="I2888" s="127"/>
      <c r="J2888" s="191">
        <v>6950</v>
      </c>
      <c r="K2888" s="89"/>
      <c r="L2888" s="89"/>
      <c r="M2888" s="89"/>
    </row>
    <row r="2889" spans="1:13" x14ac:dyDescent="0.25">
      <c r="A2889" s="191">
        <v>6953</v>
      </c>
      <c r="B2889" s="89" t="s">
        <v>3243</v>
      </c>
      <c r="C2889" s="89" t="s">
        <v>3235</v>
      </c>
      <c r="D2889" s="89" t="s">
        <v>3174</v>
      </c>
      <c r="E2889" s="89" t="s">
        <v>336</v>
      </c>
      <c r="F2889" s="89">
        <v>123</v>
      </c>
      <c r="G2889" s="127">
        <v>0.96808510638297873</v>
      </c>
      <c r="H2889" s="127">
        <v>0</v>
      </c>
      <c r="I2889" s="127"/>
      <c r="J2889" s="191">
        <v>6953</v>
      </c>
      <c r="K2889" s="89"/>
      <c r="L2889" s="89"/>
      <c r="M2889" s="89"/>
    </row>
    <row r="2890" spans="1:13" x14ac:dyDescent="0.25">
      <c r="A2890" s="191">
        <v>6955</v>
      </c>
      <c r="B2890" s="89" t="s">
        <v>3244</v>
      </c>
      <c r="C2890" s="89" t="s">
        <v>3235</v>
      </c>
      <c r="D2890" s="89" t="s">
        <v>3174</v>
      </c>
      <c r="E2890" s="89" t="s">
        <v>336</v>
      </c>
      <c r="F2890" s="89">
        <v>42</v>
      </c>
      <c r="G2890" s="127">
        <v>0.83333333333333337</v>
      </c>
      <c r="H2890" s="127">
        <v>0</v>
      </c>
      <c r="I2890" s="127"/>
      <c r="J2890" s="191">
        <v>6955</v>
      </c>
      <c r="K2890" s="89"/>
      <c r="L2890" s="89"/>
      <c r="M2890" s="89"/>
    </row>
    <row r="2891" spans="1:13" x14ac:dyDescent="0.25">
      <c r="A2891" s="191">
        <v>6956</v>
      </c>
      <c r="B2891" s="89" t="s">
        <v>3245</v>
      </c>
      <c r="C2891" s="89" t="s">
        <v>3235</v>
      </c>
      <c r="D2891" s="89" t="s">
        <v>3174</v>
      </c>
      <c r="E2891" s="89" t="s">
        <v>336</v>
      </c>
      <c r="F2891" s="89">
        <v>8</v>
      </c>
      <c r="G2891" s="127">
        <v>1</v>
      </c>
      <c r="H2891" s="127">
        <v>0</v>
      </c>
      <c r="I2891" s="127"/>
      <c r="J2891" s="191">
        <v>6956</v>
      </c>
      <c r="K2891" s="89"/>
      <c r="L2891" s="89"/>
      <c r="M2891" s="89"/>
    </row>
    <row r="2892" spans="1:13" x14ac:dyDescent="0.25">
      <c r="A2892" s="191">
        <v>6983</v>
      </c>
      <c r="B2892" s="89" t="s">
        <v>3246</v>
      </c>
      <c r="C2892" s="89" t="s">
        <v>3247</v>
      </c>
      <c r="D2892" s="89" t="s">
        <v>3174</v>
      </c>
      <c r="E2892" s="89" t="s">
        <v>336</v>
      </c>
      <c r="F2892" s="89">
        <v>829</v>
      </c>
      <c r="G2892" s="127">
        <v>0.93456375838926176</v>
      </c>
      <c r="H2892" s="127">
        <v>0</v>
      </c>
      <c r="I2892" s="127"/>
      <c r="J2892" s="191">
        <v>6983</v>
      </c>
      <c r="K2892" s="89"/>
      <c r="L2892" s="89"/>
      <c r="M2892" s="89"/>
    </row>
    <row r="2893" spans="1:13" x14ac:dyDescent="0.25">
      <c r="A2893" s="191">
        <v>6984</v>
      </c>
      <c r="B2893" s="89" t="s">
        <v>3248</v>
      </c>
      <c r="C2893" s="89" t="s">
        <v>3247</v>
      </c>
      <c r="D2893" s="89" t="s">
        <v>3174</v>
      </c>
      <c r="E2893" s="89" t="s">
        <v>336</v>
      </c>
      <c r="F2893" s="89">
        <v>157</v>
      </c>
      <c r="G2893" s="127">
        <v>0.92248062015503873</v>
      </c>
      <c r="H2893" s="127">
        <v>0</v>
      </c>
      <c r="I2893" s="127"/>
      <c r="J2893" s="191">
        <v>6984</v>
      </c>
      <c r="K2893" s="89"/>
      <c r="L2893" s="89"/>
      <c r="M2893" s="89"/>
    </row>
    <row r="2894" spans="1:13" x14ac:dyDescent="0.25">
      <c r="A2894" s="191">
        <v>6986</v>
      </c>
      <c r="B2894" s="89" t="s">
        <v>3249</v>
      </c>
      <c r="C2894" s="89" t="s">
        <v>3247</v>
      </c>
      <c r="D2894" s="89" t="s">
        <v>3174</v>
      </c>
      <c r="E2894" s="89" t="s">
        <v>336</v>
      </c>
      <c r="F2894" s="89">
        <v>137</v>
      </c>
      <c r="G2894" s="127">
        <v>0.88571428571428568</v>
      </c>
      <c r="H2894" s="127">
        <v>0</v>
      </c>
      <c r="I2894" s="127"/>
      <c r="J2894" s="191">
        <v>6986</v>
      </c>
      <c r="K2894" s="89"/>
      <c r="L2894" s="89"/>
      <c r="M2894" s="89"/>
    </row>
    <row r="2895" spans="1:13" x14ac:dyDescent="0.25">
      <c r="A2895" s="191">
        <v>6988</v>
      </c>
      <c r="B2895" s="89" t="s">
        <v>3250</v>
      </c>
      <c r="C2895" s="89" t="s">
        <v>3247</v>
      </c>
      <c r="D2895" s="89" t="s">
        <v>3174</v>
      </c>
      <c r="E2895" s="89" t="s">
        <v>336</v>
      </c>
      <c r="F2895" s="89">
        <v>8</v>
      </c>
      <c r="G2895" s="127">
        <v>1</v>
      </c>
      <c r="H2895" s="127">
        <v>0</v>
      </c>
      <c r="I2895" s="127"/>
      <c r="J2895" s="191">
        <v>6988</v>
      </c>
      <c r="K2895" s="89"/>
      <c r="L2895" s="89"/>
      <c r="M2895" s="89"/>
    </row>
    <row r="2896" spans="1:13" x14ac:dyDescent="0.25">
      <c r="A2896" s="191">
        <v>6989</v>
      </c>
      <c r="B2896" s="89" t="s">
        <v>3251</v>
      </c>
      <c r="C2896" s="89" t="s">
        <v>3247</v>
      </c>
      <c r="D2896" s="89" t="s">
        <v>3174</v>
      </c>
      <c r="E2896" s="89" t="s">
        <v>336</v>
      </c>
      <c r="F2896" s="89">
        <v>16</v>
      </c>
      <c r="G2896" s="127">
        <v>1</v>
      </c>
      <c r="H2896" s="127">
        <v>0</v>
      </c>
      <c r="I2896" s="127"/>
      <c r="J2896" s="191">
        <v>6989</v>
      </c>
      <c r="K2896" s="89"/>
      <c r="L2896" s="89"/>
      <c r="M2896" s="89"/>
    </row>
    <row r="2897" spans="1:13" x14ac:dyDescent="0.25">
      <c r="A2897" s="191">
        <v>6990</v>
      </c>
      <c r="B2897" s="89" t="s">
        <v>3252</v>
      </c>
      <c r="C2897" s="89" t="s">
        <v>3253</v>
      </c>
      <c r="D2897" s="89" t="s">
        <v>3174</v>
      </c>
      <c r="E2897" s="89" t="s">
        <v>336</v>
      </c>
      <c r="F2897" s="89">
        <v>20</v>
      </c>
      <c r="G2897" s="127">
        <v>0.91666666666666663</v>
      </c>
      <c r="H2897" s="127">
        <v>0</v>
      </c>
      <c r="I2897" s="127"/>
      <c r="J2897" s="191">
        <v>6990</v>
      </c>
      <c r="K2897" s="89"/>
      <c r="L2897" s="89"/>
      <c r="M2897" s="89"/>
    </row>
    <row r="2898" spans="1:13" x14ac:dyDescent="0.25">
      <c r="A2898" s="191">
        <v>6991</v>
      </c>
      <c r="B2898" s="89" t="s">
        <v>3254</v>
      </c>
      <c r="C2898" s="89" t="s">
        <v>3247</v>
      </c>
      <c r="D2898" s="89" t="s">
        <v>3174</v>
      </c>
      <c r="E2898" s="89" t="s">
        <v>336</v>
      </c>
      <c r="F2898" s="89">
        <v>28</v>
      </c>
      <c r="G2898" s="127">
        <v>0.95238095238095233</v>
      </c>
      <c r="H2898" s="127">
        <v>0</v>
      </c>
      <c r="I2898" s="127"/>
      <c r="J2898" s="191">
        <v>6991</v>
      </c>
      <c r="K2898" s="89"/>
      <c r="L2898" s="89"/>
      <c r="M2898" s="89"/>
    </row>
    <row r="2899" spans="1:13" x14ac:dyDescent="0.25">
      <c r="A2899" s="191">
        <v>6992</v>
      </c>
      <c r="B2899" s="89" t="s">
        <v>3255</v>
      </c>
      <c r="C2899" s="89" t="s">
        <v>3247</v>
      </c>
      <c r="D2899" s="89" t="s">
        <v>3174</v>
      </c>
      <c r="E2899" s="89" t="s">
        <v>336</v>
      </c>
      <c r="F2899" s="89">
        <v>7</v>
      </c>
      <c r="G2899" s="127">
        <v>1</v>
      </c>
      <c r="H2899" s="127">
        <v>0</v>
      </c>
      <c r="I2899" s="127"/>
      <c r="J2899" s="191">
        <v>6992</v>
      </c>
      <c r="K2899" s="89"/>
      <c r="L2899" s="89"/>
      <c r="M2899" s="89"/>
    </row>
    <row r="2900" spans="1:13" x14ac:dyDescent="0.25">
      <c r="A2900" s="191">
        <v>6996</v>
      </c>
      <c r="B2900" s="89" t="s">
        <v>3256</v>
      </c>
      <c r="C2900" s="89" t="s">
        <v>3247</v>
      </c>
      <c r="D2900" s="89" t="s">
        <v>3174</v>
      </c>
      <c r="E2900" s="89" t="s">
        <v>336</v>
      </c>
      <c r="F2900" s="89">
        <v>33</v>
      </c>
      <c r="G2900" s="127">
        <v>1</v>
      </c>
      <c r="H2900" s="127">
        <v>0</v>
      </c>
      <c r="I2900" s="127"/>
      <c r="J2900" s="191">
        <v>6996</v>
      </c>
      <c r="K2900" s="89"/>
      <c r="L2900" s="89"/>
      <c r="M2900" s="89"/>
    </row>
    <row r="2901" spans="1:13" x14ac:dyDescent="0.25">
      <c r="A2901" s="191">
        <v>7000</v>
      </c>
      <c r="B2901" s="89" t="s">
        <v>3257</v>
      </c>
      <c r="C2901" s="89" t="s">
        <v>3247</v>
      </c>
      <c r="D2901" s="89" t="s">
        <v>3174</v>
      </c>
      <c r="E2901" s="89" t="s">
        <v>336</v>
      </c>
      <c r="F2901" s="89">
        <v>10</v>
      </c>
      <c r="G2901" s="127">
        <v>1</v>
      </c>
      <c r="H2901" s="127">
        <v>0</v>
      </c>
      <c r="I2901" s="127"/>
      <c r="J2901" s="191">
        <v>7000</v>
      </c>
      <c r="K2901" s="89"/>
      <c r="L2901" s="89"/>
      <c r="M2901" s="89"/>
    </row>
    <row r="2902" spans="1:13" x14ac:dyDescent="0.25">
      <c r="A2902" s="191">
        <v>7003</v>
      </c>
      <c r="B2902" s="89" t="s">
        <v>3258</v>
      </c>
      <c r="C2902" s="89" t="s">
        <v>3247</v>
      </c>
      <c r="D2902" s="89" t="s">
        <v>3174</v>
      </c>
      <c r="E2902" s="89" t="s">
        <v>336</v>
      </c>
      <c r="F2902" s="89">
        <v>198</v>
      </c>
      <c r="G2902" s="127">
        <v>0.94405594405594406</v>
      </c>
      <c r="H2902" s="127">
        <v>0</v>
      </c>
      <c r="I2902" s="127"/>
      <c r="J2902" s="191">
        <v>7003</v>
      </c>
      <c r="K2902" s="89"/>
      <c r="L2902" s="89"/>
      <c r="M2902" s="89"/>
    </row>
    <row r="2903" spans="1:13" x14ac:dyDescent="0.25">
      <c r="A2903" s="191">
        <v>7015</v>
      </c>
      <c r="B2903" s="89" t="s">
        <v>3259</v>
      </c>
      <c r="C2903" s="89" t="s">
        <v>3260</v>
      </c>
      <c r="D2903" s="89" t="s">
        <v>3174</v>
      </c>
      <c r="E2903" s="89" t="s">
        <v>336</v>
      </c>
      <c r="F2903" s="89">
        <v>232</v>
      </c>
      <c r="G2903" s="127">
        <v>0</v>
      </c>
      <c r="H2903" s="127">
        <v>0.91189427312775329</v>
      </c>
      <c r="I2903" s="127"/>
      <c r="J2903" s="191">
        <v>7015</v>
      </c>
      <c r="K2903" s="89"/>
      <c r="L2903" s="89"/>
      <c r="M2903" s="89"/>
    </row>
    <row r="2904" spans="1:13" x14ac:dyDescent="0.25">
      <c r="A2904" s="191">
        <v>7016</v>
      </c>
      <c r="B2904" s="89" t="s">
        <v>3261</v>
      </c>
      <c r="C2904" s="89" t="s">
        <v>3260</v>
      </c>
      <c r="D2904" s="89" t="s">
        <v>3174</v>
      </c>
      <c r="E2904" s="89" t="s">
        <v>336</v>
      </c>
      <c r="F2904" s="89">
        <v>324</v>
      </c>
      <c r="G2904" s="127">
        <v>0.88435374149659862</v>
      </c>
      <c r="H2904" s="127">
        <v>0</v>
      </c>
      <c r="I2904" s="127"/>
      <c r="J2904" s="191">
        <v>7016</v>
      </c>
      <c r="K2904" s="89"/>
      <c r="L2904" s="89"/>
      <c r="M2904" s="89"/>
    </row>
    <row r="2905" spans="1:13" x14ac:dyDescent="0.25">
      <c r="A2905" s="191">
        <v>7018</v>
      </c>
      <c r="B2905" s="89" t="s">
        <v>3262</v>
      </c>
      <c r="C2905" s="89" t="s">
        <v>3260</v>
      </c>
      <c r="D2905" s="89" t="s">
        <v>3174</v>
      </c>
      <c r="E2905" s="89" t="s">
        <v>336</v>
      </c>
      <c r="F2905" s="89">
        <v>6</v>
      </c>
      <c r="G2905" s="127">
        <v>1</v>
      </c>
      <c r="H2905" s="127">
        <v>0</v>
      </c>
      <c r="I2905" s="127"/>
      <c r="J2905" s="191">
        <v>7018</v>
      </c>
      <c r="K2905" s="89"/>
      <c r="L2905" s="89"/>
      <c r="M2905" s="89"/>
    </row>
    <row r="2906" spans="1:13" x14ac:dyDescent="0.25">
      <c r="A2906" s="191">
        <v>7020</v>
      </c>
      <c r="B2906" s="89" t="s">
        <v>3263</v>
      </c>
      <c r="C2906" s="89" t="s">
        <v>3260</v>
      </c>
      <c r="D2906" s="89" t="s">
        <v>3174</v>
      </c>
      <c r="E2906" s="89" t="s">
        <v>336</v>
      </c>
      <c r="F2906" s="89">
        <v>45</v>
      </c>
      <c r="G2906" s="127">
        <v>0.9375</v>
      </c>
      <c r="H2906" s="127">
        <v>0</v>
      </c>
      <c r="I2906" s="127"/>
      <c r="J2906" s="191">
        <v>7020</v>
      </c>
      <c r="K2906" s="89"/>
      <c r="L2906" s="89"/>
      <c r="M2906" s="89"/>
    </row>
    <row r="2907" spans="1:13" x14ac:dyDescent="0.25">
      <c r="A2907" s="191">
        <v>7023</v>
      </c>
      <c r="B2907" s="89" t="s">
        <v>3264</v>
      </c>
      <c r="C2907" s="89" t="s">
        <v>3260</v>
      </c>
      <c r="D2907" s="89" t="s">
        <v>3174</v>
      </c>
      <c r="E2907" s="89" t="s">
        <v>336</v>
      </c>
      <c r="F2907" s="89">
        <v>185</v>
      </c>
      <c r="G2907" s="127">
        <v>0.90140845070422537</v>
      </c>
      <c r="H2907" s="127">
        <v>0</v>
      </c>
      <c r="I2907" s="127"/>
      <c r="J2907" s="191">
        <v>7023</v>
      </c>
      <c r="K2907" s="89"/>
      <c r="L2907" s="89"/>
      <c r="M2907" s="89"/>
    </row>
    <row r="2908" spans="1:13" x14ac:dyDescent="0.25">
      <c r="A2908" s="191">
        <v>7024</v>
      </c>
      <c r="B2908" s="89" t="s">
        <v>3265</v>
      </c>
      <c r="C2908" s="89" t="s">
        <v>3260</v>
      </c>
      <c r="D2908" s="89" t="s">
        <v>3174</v>
      </c>
      <c r="E2908" s="89" t="s">
        <v>336</v>
      </c>
      <c r="F2908" s="89">
        <v>22</v>
      </c>
      <c r="G2908" s="127">
        <v>1</v>
      </c>
      <c r="H2908" s="127">
        <v>0</v>
      </c>
      <c r="I2908" s="127"/>
      <c r="J2908" s="191">
        <v>7024</v>
      </c>
      <c r="K2908" s="89"/>
      <c r="L2908" s="89"/>
      <c r="M2908" s="89"/>
    </row>
    <row r="2909" spans="1:13" x14ac:dyDescent="0.25">
      <c r="A2909" s="191">
        <v>7025</v>
      </c>
      <c r="B2909" s="89" t="s">
        <v>3266</v>
      </c>
      <c r="C2909" s="89" t="s">
        <v>3260</v>
      </c>
      <c r="D2909" s="89" t="s">
        <v>3174</v>
      </c>
      <c r="E2909" s="89" t="s">
        <v>336</v>
      </c>
      <c r="F2909" s="89">
        <v>30</v>
      </c>
      <c r="G2909" s="127">
        <v>0.93333333333333335</v>
      </c>
      <c r="H2909" s="127">
        <v>0</v>
      </c>
      <c r="I2909" s="127"/>
      <c r="J2909" s="191">
        <v>7025</v>
      </c>
      <c r="K2909" s="89"/>
      <c r="L2909" s="89"/>
      <c r="M2909" s="89"/>
    </row>
    <row r="2910" spans="1:13" x14ac:dyDescent="0.25">
      <c r="A2910" s="191">
        <v>7026</v>
      </c>
      <c r="B2910" s="89" t="s">
        <v>3267</v>
      </c>
      <c r="C2910" s="89" t="s">
        <v>3260</v>
      </c>
      <c r="D2910" s="89" t="s">
        <v>3174</v>
      </c>
      <c r="E2910" s="89" t="s">
        <v>336</v>
      </c>
      <c r="F2910" s="89">
        <v>46</v>
      </c>
      <c r="G2910" s="127">
        <v>0.85185185185185186</v>
      </c>
      <c r="H2910" s="127">
        <v>0</v>
      </c>
      <c r="I2910" s="127"/>
      <c r="J2910" s="191">
        <v>7026</v>
      </c>
      <c r="K2910" s="89"/>
      <c r="L2910" s="89"/>
      <c r="M2910" s="89"/>
    </row>
    <row r="2911" spans="1:13" x14ac:dyDescent="0.25">
      <c r="A2911" s="191">
        <v>7030</v>
      </c>
      <c r="B2911" s="89" t="s">
        <v>3268</v>
      </c>
      <c r="C2911" s="89" t="s">
        <v>3260</v>
      </c>
      <c r="D2911" s="89" t="s">
        <v>3174</v>
      </c>
      <c r="E2911" s="89" t="s">
        <v>336</v>
      </c>
      <c r="F2911" s="89">
        <v>3</v>
      </c>
      <c r="G2911" s="127">
        <v>1</v>
      </c>
      <c r="H2911" s="127">
        <v>0</v>
      </c>
      <c r="I2911" s="127"/>
      <c r="J2911" s="191">
        <v>7030</v>
      </c>
      <c r="K2911" s="89"/>
      <c r="L2911" s="89"/>
      <c r="M2911" s="89"/>
    </row>
    <row r="2912" spans="1:13" x14ac:dyDescent="0.25">
      <c r="A2912" s="191">
        <v>7031</v>
      </c>
      <c r="B2912" s="89" t="s">
        <v>3269</v>
      </c>
      <c r="C2912" s="89" t="s">
        <v>3270</v>
      </c>
      <c r="D2912" s="89" t="s">
        <v>3174</v>
      </c>
      <c r="E2912" s="89" t="s">
        <v>336</v>
      </c>
      <c r="F2912" s="89">
        <v>527</v>
      </c>
      <c r="G2912" s="127">
        <v>0.92253521126760563</v>
      </c>
      <c r="H2912" s="127">
        <v>0</v>
      </c>
      <c r="I2912" s="127"/>
      <c r="J2912" s="191">
        <v>7031</v>
      </c>
      <c r="K2912" s="89"/>
      <c r="L2912" s="89"/>
      <c r="M2912" s="89"/>
    </row>
    <row r="2913" spans="1:13" x14ac:dyDescent="0.25">
      <c r="A2913" s="191">
        <v>7032</v>
      </c>
      <c r="B2913" s="89" t="s">
        <v>3271</v>
      </c>
      <c r="C2913" s="89" t="s">
        <v>3270</v>
      </c>
      <c r="D2913" s="89" t="s">
        <v>3174</v>
      </c>
      <c r="E2913" s="89" t="s">
        <v>336</v>
      </c>
      <c r="F2913" s="89">
        <v>90</v>
      </c>
      <c r="G2913" s="127">
        <v>0.89534883720930236</v>
      </c>
      <c r="H2913" s="127">
        <v>0</v>
      </c>
      <c r="I2913" s="127"/>
      <c r="J2913" s="191">
        <v>7032</v>
      </c>
      <c r="K2913" s="89"/>
      <c r="L2913" s="89"/>
      <c r="M2913" s="89"/>
    </row>
    <row r="2914" spans="1:13" x14ac:dyDescent="0.25">
      <c r="A2914" s="191">
        <v>7034</v>
      </c>
      <c r="B2914" s="89" t="s">
        <v>3272</v>
      </c>
      <c r="C2914" s="89" t="s">
        <v>3270</v>
      </c>
      <c r="D2914" s="89" t="s">
        <v>3174</v>
      </c>
      <c r="E2914" s="89" t="s">
        <v>336</v>
      </c>
      <c r="F2914" s="89">
        <v>6</v>
      </c>
      <c r="G2914" s="127">
        <v>1</v>
      </c>
      <c r="H2914" s="127">
        <v>0</v>
      </c>
      <c r="I2914" s="127"/>
      <c r="J2914" s="191">
        <v>7034</v>
      </c>
      <c r="K2914" s="89"/>
      <c r="L2914" s="89"/>
      <c r="M2914" s="89"/>
    </row>
    <row r="2915" spans="1:13" x14ac:dyDescent="0.25">
      <c r="A2915" s="191">
        <v>7037</v>
      </c>
      <c r="B2915" s="89" t="s">
        <v>3273</v>
      </c>
      <c r="C2915" s="89" t="s">
        <v>3270</v>
      </c>
      <c r="D2915" s="89" t="s">
        <v>3174</v>
      </c>
      <c r="E2915" s="89" t="s">
        <v>336</v>
      </c>
      <c r="F2915" s="89">
        <v>11</v>
      </c>
      <c r="G2915" s="127">
        <v>1</v>
      </c>
      <c r="H2915" s="127">
        <v>0</v>
      </c>
      <c r="I2915" s="127"/>
      <c r="J2915" s="191">
        <v>7037</v>
      </c>
      <c r="K2915" s="89"/>
      <c r="L2915" s="89"/>
      <c r="M2915" s="89"/>
    </row>
    <row r="2916" spans="1:13" x14ac:dyDescent="0.25">
      <c r="A2916" s="191">
        <v>7038</v>
      </c>
      <c r="B2916" s="89" t="s">
        <v>3274</v>
      </c>
      <c r="C2916" s="89" t="s">
        <v>3270</v>
      </c>
      <c r="D2916" s="89" t="s">
        <v>3174</v>
      </c>
      <c r="E2916" s="89" t="s">
        <v>336</v>
      </c>
      <c r="F2916" s="89">
        <v>1</v>
      </c>
      <c r="G2916" s="127">
        <v>1</v>
      </c>
      <c r="H2916" s="127">
        <v>0</v>
      </c>
      <c r="I2916" s="127"/>
      <c r="J2916" s="191">
        <v>7038</v>
      </c>
      <c r="K2916" s="89"/>
      <c r="L2916" s="89"/>
      <c r="M2916" s="89"/>
    </row>
    <row r="2917" spans="1:13" x14ac:dyDescent="0.25">
      <c r="A2917" s="191">
        <v>7039</v>
      </c>
      <c r="B2917" s="89" t="s">
        <v>3275</v>
      </c>
      <c r="C2917" s="89" t="s">
        <v>3270</v>
      </c>
      <c r="D2917" s="89" t="s">
        <v>3174</v>
      </c>
      <c r="E2917" s="89" t="s">
        <v>336</v>
      </c>
      <c r="F2917" s="89">
        <v>2</v>
      </c>
      <c r="G2917" s="127">
        <v>1</v>
      </c>
      <c r="H2917" s="127">
        <v>0</v>
      </c>
      <c r="I2917" s="127"/>
      <c r="J2917" s="191">
        <v>7039</v>
      </c>
      <c r="K2917" s="89"/>
      <c r="L2917" s="89"/>
      <c r="M2917" s="89"/>
    </row>
    <row r="2918" spans="1:13" x14ac:dyDescent="0.25">
      <c r="A2918" s="191">
        <v>7040</v>
      </c>
      <c r="B2918" s="89" t="s">
        <v>3276</v>
      </c>
      <c r="C2918" s="89" t="s">
        <v>3270</v>
      </c>
      <c r="D2918" s="89" t="s">
        <v>3174</v>
      </c>
      <c r="E2918" s="89" t="s">
        <v>336</v>
      </c>
      <c r="F2918" s="89">
        <v>10</v>
      </c>
      <c r="G2918" s="127">
        <v>1</v>
      </c>
      <c r="H2918" s="127">
        <v>0</v>
      </c>
      <c r="I2918" s="127"/>
      <c r="J2918" s="191">
        <v>7040</v>
      </c>
      <c r="K2918" s="89"/>
      <c r="L2918" s="89"/>
      <c r="M2918" s="89"/>
    </row>
    <row r="2919" spans="1:13" x14ac:dyDescent="0.25">
      <c r="A2919" s="191">
        <v>7049</v>
      </c>
      <c r="B2919" s="89" t="s">
        <v>3277</v>
      </c>
      <c r="C2919" s="89" t="s">
        <v>3278</v>
      </c>
      <c r="D2919" s="89" t="s">
        <v>3174</v>
      </c>
      <c r="E2919" s="89" t="s">
        <v>328</v>
      </c>
      <c r="F2919" s="89">
        <v>420</v>
      </c>
      <c r="G2919" s="127">
        <v>0.93023255813953487</v>
      </c>
      <c r="H2919" s="127">
        <v>0</v>
      </c>
      <c r="I2919" s="127"/>
      <c r="J2919" s="191">
        <v>7049</v>
      </c>
      <c r="K2919" s="89"/>
      <c r="L2919" s="89"/>
      <c r="M2919" s="89"/>
    </row>
    <row r="2920" spans="1:13" x14ac:dyDescent="0.25">
      <c r="A2920" s="191">
        <v>7051</v>
      </c>
      <c r="B2920" s="89" t="s">
        <v>3279</v>
      </c>
      <c r="C2920" s="89" t="s">
        <v>3278</v>
      </c>
      <c r="D2920" s="89" t="s">
        <v>3174</v>
      </c>
      <c r="E2920" s="89" t="s">
        <v>328</v>
      </c>
      <c r="F2920" s="89">
        <v>17</v>
      </c>
      <c r="G2920" s="127">
        <v>1</v>
      </c>
      <c r="H2920" s="127">
        <v>0</v>
      </c>
      <c r="I2920" s="127"/>
      <c r="J2920" s="191">
        <v>7051</v>
      </c>
      <c r="K2920" s="89"/>
      <c r="L2920" s="89"/>
      <c r="M2920" s="89"/>
    </row>
    <row r="2921" spans="1:13" x14ac:dyDescent="0.25">
      <c r="A2921" s="191">
        <v>7057</v>
      </c>
      <c r="B2921" s="89" t="s">
        <v>3280</v>
      </c>
      <c r="C2921" s="89" t="s">
        <v>3278</v>
      </c>
      <c r="D2921" s="89" t="s">
        <v>3174</v>
      </c>
      <c r="E2921" s="89" t="s">
        <v>328</v>
      </c>
      <c r="F2921" s="89">
        <v>5</v>
      </c>
      <c r="G2921" s="127">
        <v>1</v>
      </c>
      <c r="H2921" s="127">
        <v>0</v>
      </c>
      <c r="I2921" s="127"/>
      <c r="J2921" s="191">
        <v>7057</v>
      </c>
      <c r="K2921" s="89"/>
      <c r="L2921" s="89"/>
      <c r="M2921" s="89"/>
    </row>
    <row r="2922" spans="1:13" x14ac:dyDescent="0.25">
      <c r="A2922" s="191">
        <v>7058</v>
      </c>
      <c r="B2922" s="89" t="s">
        <v>3281</v>
      </c>
      <c r="C2922" s="89" t="s">
        <v>3278</v>
      </c>
      <c r="D2922" s="89" t="s">
        <v>3174</v>
      </c>
      <c r="E2922" s="89" t="s">
        <v>328</v>
      </c>
      <c r="F2922" s="89">
        <v>21</v>
      </c>
      <c r="G2922" s="127">
        <v>0.94736842105263153</v>
      </c>
      <c r="H2922" s="127">
        <v>0</v>
      </c>
      <c r="I2922" s="127"/>
      <c r="J2922" s="191">
        <v>7058</v>
      </c>
      <c r="K2922" s="89"/>
      <c r="L2922" s="89"/>
      <c r="M2922" s="89"/>
    </row>
    <row r="2923" spans="1:13" x14ac:dyDescent="0.25">
      <c r="A2923" s="191">
        <v>7059</v>
      </c>
      <c r="B2923" s="89" t="s">
        <v>3282</v>
      </c>
      <c r="C2923" s="89" t="s">
        <v>3278</v>
      </c>
      <c r="D2923" s="89" t="s">
        <v>3174</v>
      </c>
      <c r="E2923" s="89" t="s">
        <v>328</v>
      </c>
      <c r="F2923" s="89">
        <v>479</v>
      </c>
      <c r="G2923" s="127">
        <v>0.97044334975369462</v>
      </c>
      <c r="H2923" s="127">
        <v>0</v>
      </c>
      <c r="I2923" s="127"/>
      <c r="J2923" s="191">
        <v>7059</v>
      </c>
      <c r="K2923" s="89"/>
      <c r="L2923" s="89"/>
      <c r="M2923" s="89"/>
    </row>
    <row r="2924" spans="1:13" x14ac:dyDescent="0.25">
      <c r="A2924" s="191">
        <v>7061</v>
      </c>
      <c r="B2924" s="89" t="s">
        <v>3283</v>
      </c>
      <c r="C2924" s="89" t="s">
        <v>3278</v>
      </c>
      <c r="D2924" s="89" t="s">
        <v>3174</v>
      </c>
      <c r="E2924" s="89" t="s">
        <v>328</v>
      </c>
      <c r="F2924" s="89">
        <v>124</v>
      </c>
      <c r="G2924" s="127">
        <v>0.91489361702127658</v>
      </c>
      <c r="H2924" s="127">
        <v>0</v>
      </c>
      <c r="I2924" s="127"/>
      <c r="J2924" s="191">
        <v>7061</v>
      </c>
      <c r="K2924" s="89"/>
      <c r="L2924" s="89"/>
      <c r="M2924" s="89"/>
    </row>
    <row r="2925" spans="1:13" x14ac:dyDescent="0.25">
      <c r="A2925" s="191">
        <v>7062</v>
      </c>
      <c r="B2925" s="89" t="s">
        <v>3284</v>
      </c>
      <c r="C2925" s="89" t="s">
        <v>3278</v>
      </c>
      <c r="D2925" s="89" t="s">
        <v>3174</v>
      </c>
      <c r="E2925" s="89" t="s">
        <v>328</v>
      </c>
      <c r="F2925" s="89">
        <v>137</v>
      </c>
      <c r="G2925" s="127">
        <v>0.98058252427184467</v>
      </c>
      <c r="H2925" s="127">
        <v>0</v>
      </c>
      <c r="I2925" s="127"/>
      <c r="J2925" s="191">
        <v>7062</v>
      </c>
      <c r="K2925" s="89"/>
      <c r="L2925" s="89"/>
      <c r="M2925" s="89"/>
    </row>
    <row r="2926" spans="1:13" x14ac:dyDescent="0.25">
      <c r="A2926" s="191">
        <v>7063</v>
      </c>
      <c r="B2926" s="89" t="s">
        <v>3285</v>
      </c>
      <c r="C2926" s="89" t="s">
        <v>3278</v>
      </c>
      <c r="D2926" s="89" t="s">
        <v>3174</v>
      </c>
      <c r="E2926" s="89" t="s">
        <v>328</v>
      </c>
      <c r="F2926" s="89">
        <v>193</v>
      </c>
      <c r="G2926" s="127">
        <v>0.96202531645569622</v>
      </c>
      <c r="H2926" s="127">
        <v>0</v>
      </c>
      <c r="I2926" s="127"/>
      <c r="J2926" s="191">
        <v>7063</v>
      </c>
      <c r="K2926" s="89"/>
      <c r="L2926" s="89"/>
      <c r="M2926" s="89"/>
    </row>
    <row r="2927" spans="1:13" x14ac:dyDescent="0.25">
      <c r="A2927" s="191">
        <v>7064</v>
      </c>
      <c r="B2927" s="89" t="s">
        <v>3286</v>
      </c>
      <c r="C2927" s="89" t="s">
        <v>3278</v>
      </c>
      <c r="D2927" s="89" t="s">
        <v>3174</v>
      </c>
      <c r="E2927" s="89" t="s">
        <v>328</v>
      </c>
      <c r="F2927" s="89">
        <v>77</v>
      </c>
      <c r="G2927" s="127">
        <v>0.95588235294117652</v>
      </c>
      <c r="H2927" s="127">
        <v>0</v>
      </c>
      <c r="I2927" s="127"/>
      <c r="J2927" s="191">
        <v>7064</v>
      </c>
      <c r="K2927" s="89"/>
      <c r="L2927" s="89"/>
      <c r="M2927" s="89"/>
    </row>
    <row r="2928" spans="1:13" x14ac:dyDescent="0.25">
      <c r="A2928" s="191">
        <v>7065</v>
      </c>
      <c r="B2928" s="89" t="s">
        <v>3287</v>
      </c>
      <c r="C2928" s="89" t="s">
        <v>3278</v>
      </c>
      <c r="D2928" s="89" t="s">
        <v>3174</v>
      </c>
      <c r="E2928" s="89" t="s">
        <v>328</v>
      </c>
      <c r="F2928" s="89">
        <v>4</v>
      </c>
      <c r="G2928" s="127">
        <v>1</v>
      </c>
      <c r="H2928" s="127">
        <v>0</v>
      </c>
      <c r="I2928" s="127"/>
      <c r="J2928" s="191">
        <v>7065</v>
      </c>
      <c r="K2928" s="89"/>
      <c r="L2928" s="89"/>
      <c r="M2928" s="89"/>
    </row>
    <row r="2929" spans="1:13" x14ac:dyDescent="0.25">
      <c r="A2929" s="191">
        <v>7069</v>
      </c>
      <c r="B2929" s="89" t="s">
        <v>3288</v>
      </c>
      <c r="C2929" s="89" t="s">
        <v>3278</v>
      </c>
      <c r="D2929" s="89" t="s">
        <v>3174</v>
      </c>
      <c r="E2929" s="89" t="s">
        <v>328</v>
      </c>
      <c r="F2929" s="89">
        <v>7</v>
      </c>
      <c r="G2929" s="127">
        <v>1</v>
      </c>
      <c r="H2929" s="127">
        <v>0</v>
      </c>
      <c r="I2929" s="127"/>
      <c r="J2929" s="191">
        <v>7069</v>
      </c>
      <c r="K2929" s="89"/>
      <c r="L2929" s="89"/>
      <c r="M2929" s="89"/>
    </row>
    <row r="2930" spans="1:13" x14ac:dyDescent="0.25">
      <c r="A2930" s="191">
        <v>7071</v>
      </c>
      <c r="B2930" s="89" t="s">
        <v>3289</v>
      </c>
      <c r="C2930" s="89" t="s">
        <v>3278</v>
      </c>
      <c r="D2930" s="89" t="s">
        <v>3174</v>
      </c>
      <c r="E2930" s="89" t="s">
        <v>328</v>
      </c>
      <c r="F2930" s="89">
        <v>47</v>
      </c>
      <c r="G2930" s="127">
        <v>1</v>
      </c>
      <c r="H2930" s="127">
        <v>0</v>
      </c>
      <c r="I2930" s="127"/>
      <c r="J2930" s="191">
        <v>7071</v>
      </c>
      <c r="K2930" s="89"/>
      <c r="L2930" s="89"/>
      <c r="M2930" s="89"/>
    </row>
    <row r="2931" spans="1:13" x14ac:dyDescent="0.25">
      <c r="A2931" s="191">
        <v>7072</v>
      </c>
      <c r="B2931" s="89" t="s">
        <v>3290</v>
      </c>
      <c r="C2931" s="89" t="s">
        <v>3278</v>
      </c>
      <c r="D2931" s="89" t="s">
        <v>3174</v>
      </c>
      <c r="E2931" s="89" t="s">
        <v>328</v>
      </c>
      <c r="F2931" s="89">
        <v>9</v>
      </c>
      <c r="G2931" s="127">
        <v>1</v>
      </c>
      <c r="H2931" s="127">
        <v>0</v>
      </c>
      <c r="I2931" s="127"/>
      <c r="J2931" s="191">
        <v>7072</v>
      </c>
      <c r="K2931" s="89"/>
      <c r="L2931" s="89"/>
      <c r="M2931" s="89"/>
    </row>
    <row r="2932" spans="1:13" x14ac:dyDescent="0.25">
      <c r="A2932" s="191">
        <v>7074</v>
      </c>
      <c r="B2932" s="89" t="s">
        <v>3291</v>
      </c>
      <c r="C2932" s="89" t="s">
        <v>3278</v>
      </c>
      <c r="D2932" s="89" t="s">
        <v>3174</v>
      </c>
      <c r="E2932" s="89" t="s">
        <v>328</v>
      </c>
      <c r="F2932" s="89">
        <v>7</v>
      </c>
      <c r="G2932" s="127">
        <v>1</v>
      </c>
      <c r="H2932" s="127">
        <v>0</v>
      </c>
      <c r="I2932" s="127"/>
      <c r="J2932" s="191">
        <v>7074</v>
      </c>
      <c r="K2932" s="89"/>
      <c r="L2932" s="89"/>
      <c r="M2932" s="89"/>
    </row>
    <row r="2933" spans="1:13" x14ac:dyDescent="0.25">
      <c r="A2933" s="191">
        <v>7076</v>
      </c>
      <c r="B2933" s="89" t="s">
        <v>3292</v>
      </c>
      <c r="C2933" s="89" t="s">
        <v>2976</v>
      </c>
      <c r="D2933" s="89" t="s">
        <v>2744</v>
      </c>
      <c r="E2933" s="89" t="s">
        <v>336</v>
      </c>
      <c r="F2933" s="89">
        <v>7</v>
      </c>
      <c r="G2933" s="127">
        <v>1</v>
      </c>
      <c r="H2933" s="127">
        <v>0</v>
      </c>
      <c r="I2933" s="127"/>
      <c r="J2933" s="191">
        <v>7076</v>
      </c>
      <c r="K2933" s="89"/>
      <c r="L2933" s="89"/>
      <c r="M2933" s="89"/>
    </row>
    <row r="2934" spans="1:13" x14ac:dyDescent="0.25">
      <c r="A2934" s="191">
        <v>7077</v>
      </c>
      <c r="B2934" s="89" t="s">
        <v>3293</v>
      </c>
      <c r="C2934" s="89" t="s">
        <v>2976</v>
      </c>
      <c r="D2934" s="89" t="s">
        <v>2744</v>
      </c>
      <c r="E2934" s="89" t="s">
        <v>336</v>
      </c>
      <c r="F2934" s="89">
        <v>7</v>
      </c>
      <c r="G2934" s="127">
        <v>0.83333333333333337</v>
      </c>
      <c r="H2934" s="127">
        <v>0</v>
      </c>
      <c r="I2934" s="127"/>
      <c r="J2934" s="191">
        <v>7077</v>
      </c>
      <c r="K2934" s="89"/>
      <c r="L2934" s="89"/>
      <c r="M2934" s="89"/>
    </row>
    <row r="2935" spans="1:13" x14ac:dyDescent="0.25">
      <c r="A2935" s="191">
        <v>7078</v>
      </c>
      <c r="B2935" s="89" t="s">
        <v>3294</v>
      </c>
      <c r="C2935" s="89" t="s">
        <v>3278</v>
      </c>
      <c r="D2935" s="89" t="s">
        <v>3174</v>
      </c>
      <c r="E2935" s="89" t="s">
        <v>328</v>
      </c>
      <c r="F2935" s="89">
        <v>32</v>
      </c>
      <c r="G2935" s="127">
        <v>0.95833333333333337</v>
      </c>
      <c r="H2935" s="127">
        <v>0</v>
      </c>
      <c r="I2935" s="127"/>
      <c r="J2935" s="191">
        <v>7078</v>
      </c>
      <c r="K2935" s="89"/>
      <c r="L2935" s="89"/>
      <c r="M2935" s="89"/>
    </row>
    <row r="2936" spans="1:13" x14ac:dyDescent="0.25">
      <c r="A2936" s="191">
        <v>7079</v>
      </c>
      <c r="B2936" s="89" t="s">
        <v>3295</v>
      </c>
      <c r="C2936" s="89" t="s">
        <v>3278</v>
      </c>
      <c r="D2936" s="89" t="s">
        <v>3174</v>
      </c>
      <c r="E2936" s="89" t="s">
        <v>328</v>
      </c>
      <c r="F2936" s="89">
        <v>8</v>
      </c>
      <c r="G2936" s="127">
        <v>1</v>
      </c>
      <c r="H2936" s="127">
        <v>0</v>
      </c>
      <c r="I2936" s="127"/>
      <c r="J2936" s="191">
        <v>7079</v>
      </c>
      <c r="K2936" s="89"/>
      <c r="L2936" s="89"/>
      <c r="M2936" s="89"/>
    </row>
    <row r="2937" spans="1:13" x14ac:dyDescent="0.25">
      <c r="A2937" s="191">
        <v>7083</v>
      </c>
      <c r="B2937" s="89" t="s">
        <v>3296</v>
      </c>
      <c r="C2937" s="89" t="s">
        <v>3278</v>
      </c>
      <c r="D2937" s="89" t="s">
        <v>3174</v>
      </c>
      <c r="E2937" s="89" t="s">
        <v>328</v>
      </c>
      <c r="F2937" s="89">
        <v>64</v>
      </c>
      <c r="G2937" s="127">
        <v>0.98181818181818181</v>
      </c>
      <c r="H2937" s="127">
        <v>0</v>
      </c>
      <c r="I2937" s="127"/>
      <c r="J2937" s="191">
        <v>7083</v>
      </c>
      <c r="K2937" s="89"/>
      <c r="L2937" s="89"/>
      <c r="M2937" s="89"/>
    </row>
    <row r="2938" spans="1:13" x14ac:dyDescent="0.25">
      <c r="A2938" s="191">
        <v>7085</v>
      </c>
      <c r="B2938" s="89" t="s">
        <v>3297</v>
      </c>
      <c r="C2938" s="89" t="s">
        <v>3278</v>
      </c>
      <c r="D2938" s="89" t="s">
        <v>3174</v>
      </c>
      <c r="E2938" s="89" t="s">
        <v>328</v>
      </c>
      <c r="F2938" s="89">
        <v>244</v>
      </c>
      <c r="G2938" s="127">
        <v>0.8978102189781022</v>
      </c>
      <c r="H2938" s="127">
        <v>0</v>
      </c>
      <c r="I2938" s="127"/>
      <c r="J2938" s="191">
        <v>7085</v>
      </c>
      <c r="K2938" s="89"/>
      <c r="L2938" s="89"/>
      <c r="M2938" s="89"/>
    </row>
    <row r="2939" spans="1:13" x14ac:dyDescent="0.25">
      <c r="A2939" s="191">
        <v>7086</v>
      </c>
      <c r="B2939" s="89" t="s">
        <v>3298</v>
      </c>
      <c r="C2939" s="89" t="s">
        <v>3278</v>
      </c>
      <c r="D2939" s="89" t="s">
        <v>3174</v>
      </c>
      <c r="E2939" s="89" t="s">
        <v>328</v>
      </c>
      <c r="F2939" s="89">
        <v>33</v>
      </c>
      <c r="G2939" s="127">
        <v>1</v>
      </c>
      <c r="H2939" s="127">
        <v>0</v>
      </c>
      <c r="I2939" s="127"/>
      <c r="J2939" s="191">
        <v>7086</v>
      </c>
      <c r="K2939" s="89"/>
      <c r="L2939" s="89"/>
      <c r="M2939" s="89"/>
    </row>
    <row r="2940" spans="1:13" x14ac:dyDescent="0.25">
      <c r="A2940" s="191">
        <v>7088</v>
      </c>
      <c r="B2940" s="89" t="s">
        <v>3204</v>
      </c>
      <c r="C2940" s="89" t="s">
        <v>3278</v>
      </c>
      <c r="D2940" s="89" t="s">
        <v>3174</v>
      </c>
      <c r="E2940" s="89" t="s">
        <v>328</v>
      </c>
      <c r="F2940" s="89">
        <v>5</v>
      </c>
      <c r="G2940" s="127">
        <v>1</v>
      </c>
      <c r="H2940" s="127">
        <v>0</v>
      </c>
      <c r="I2940" s="127"/>
      <c r="J2940" s="191">
        <v>7088</v>
      </c>
      <c r="K2940" s="89"/>
      <c r="L2940" s="89"/>
      <c r="M2940" s="89"/>
    </row>
    <row r="2941" spans="1:13" x14ac:dyDescent="0.25">
      <c r="A2941" s="191">
        <v>7089</v>
      </c>
      <c r="B2941" s="89" t="s">
        <v>3299</v>
      </c>
      <c r="C2941" s="89" t="s">
        <v>3278</v>
      </c>
      <c r="D2941" s="89" t="s">
        <v>3174</v>
      </c>
      <c r="E2941" s="89" t="s">
        <v>328</v>
      </c>
      <c r="F2941" s="89">
        <v>10</v>
      </c>
      <c r="G2941" s="127">
        <v>1</v>
      </c>
      <c r="H2941" s="127">
        <v>0</v>
      </c>
      <c r="I2941" s="127"/>
      <c r="J2941" s="191">
        <v>7089</v>
      </c>
      <c r="K2941" s="89"/>
      <c r="L2941" s="89"/>
      <c r="M2941" s="89"/>
    </row>
    <row r="2942" spans="1:13" x14ac:dyDescent="0.25">
      <c r="A2942" s="191">
        <v>7090</v>
      </c>
      <c r="B2942" s="89" t="s">
        <v>3300</v>
      </c>
      <c r="C2942" s="89" t="s">
        <v>3278</v>
      </c>
      <c r="D2942" s="89" t="s">
        <v>3174</v>
      </c>
      <c r="E2942" s="89" t="s">
        <v>328</v>
      </c>
      <c r="F2942" s="89">
        <v>7</v>
      </c>
      <c r="G2942" s="127">
        <v>1</v>
      </c>
      <c r="H2942" s="127">
        <v>0</v>
      </c>
      <c r="I2942" s="127"/>
      <c r="J2942" s="191">
        <v>7090</v>
      </c>
      <c r="K2942" s="89"/>
      <c r="L2942" s="89"/>
      <c r="M2942" s="89"/>
    </row>
    <row r="2943" spans="1:13" x14ac:dyDescent="0.25">
      <c r="A2943" s="191">
        <v>7092</v>
      </c>
      <c r="B2943" s="89" t="s">
        <v>3301</v>
      </c>
      <c r="C2943" s="89" t="s">
        <v>3278</v>
      </c>
      <c r="D2943" s="89" t="s">
        <v>3174</v>
      </c>
      <c r="E2943" s="89" t="s">
        <v>328</v>
      </c>
      <c r="F2943" s="89">
        <v>45</v>
      </c>
      <c r="G2943" s="127">
        <v>0.93548387096774188</v>
      </c>
      <c r="H2943" s="127">
        <v>0</v>
      </c>
      <c r="I2943" s="127"/>
      <c r="J2943" s="191">
        <v>7092</v>
      </c>
      <c r="K2943" s="89"/>
      <c r="L2943" s="89"/>
      <c r="M2943" s="89"/>
    </row>
    <row r="2944" spans="1:13" x14ac:dyDescent="0.25">
      <c r="A2944" s="191">
        <v>7095</v>
      </c>
      <c r="B2944" s="89" t="s">
        <v>3302</v>
      </c>
      <c r="C2944" s="89" t="s">
        <v>3278</v>
      </c>
      <c r="D2944" s="89" t="s">
        <v>3174</v>
      </c>
      <c r="E2944" s="89" t="s">
        <v>328</v>
      </c>
      <c r="F2944" s="89">
        <v>2</v>
      </c>
      <c r="G2944" s="127">
        <v>1</v>
      </c>
      <c r="H2944" s="127">
        <v>0</v>
      </c>
      <c r="I2944" s="127"/>
      <c r="J2944" s="191">
        <v>7095</v>
      </c>
      <c r="K2944" s="89"/>
      <c r="L2944" s="89"/>
      <c r="M2944" s="89"/>
    </row>
    <row r="2945" spans="1:13" x14ac:dyDescent="0.25">
      <c r="A2945" s="191">
        <v>7100</v>
      </c>
      <c r="B2945" s="89" t="s">
        <v>3303</v>
      </c>
      <c r="C2945" s="89" t="s">
        <v>3278</v>
      </c>
      <c r="D2945" s="89" t="s">
        <v>3174</v>
      </c>
      <c r="E2945" s="89" t="s">
        <v>328</v>
      </c>
      <c r="F2945" s="89">
        <v>88</v>
      </c>
      <c r="G2945" s="127">
        <v>0.95714285714285718</v>
      </c>
      <c r="H2945" s="127">
        <v>0</v>
      </c>
      <c r="I2945" s="127"/>
      <c r="J2945" s="191">
        <v>7100</v>
      </c>
      <c r="K2945" s="89"/>
      <c r="L2945" s="89"/>
      <c r="M2945" s="89"/>
    </row>
    <row r="2946" spans="1:13" x14ac:dyDescent="0.25">
      <c r="A2946" s="191">
        <v>7101</v>
      </c>
      <c r="B2946" s="89" t="s">
        <v>3304</v>
      </c>
      <c r="C2946" s="89" t="s">
        <v>3278</v>
      </c>
      <c r="D2946" s="89" t="s">
        <v>3174</v>
      </c>
      <c r="E2946" s="89" t="s">
        <v>328</v>
      </c>
      <c r="F2946" s="89">
        <v>4</v>
      </c>
      <c r="G2946" s="127">
        <v>1</v>
      </c>
      <c r="H2946" s="127">
        <v>0</v>
      </c>
      <c r="I2946" s="127"/>
      <c r="J2946" s="191">
        <v>7101</v>
      </c>
      <c r="K2946" s="89"/>
      <c r="L2946" s="89"/>
      <c r="M2946" s="89"/>
    </row>
    <row r="2947" spans="1:13" x14ac:dyDescent="0.25">
      <c r="A2947" s="191">
        <v>7128</v>
      </c>
      <c r="B2947" s="89" t="s">
        <v>3305</v>
      </c>
      <c r="C2947" s="89" t="s">
        <v>3306</v>
      </c>
      <c r="D2947" s="89" t="s">
        <v>3174</v>
      </c>
      <c r="E2947" s="89" t="s">
        <v>336</v>
      </c>
      <c r="F2947" s="89">
        <v>795</v>
      </c>
      <c r="G2947" s="127">
        <v>0.84105960264900659</v>
      </c>
      <c r="H2947" s="127">
        <v>0</v>
      </c>
      <c r="I2947" s="127"/>
      <c r="J2947" s="191">
        <v>7128</v>
      </c>
      <c r="K2947" s="89"/>
      <c r="L2947" s="89"/>
      <c r="M2947" s="89"/>
    </row>
    <row r="2948" spans="1:13" x14ac:dyDescent="0.25">
      <c r="A2948" s="191">
        <v>7129</v>
      </c>
      <c r="B2948" s="89" t="s">
        <v>3307</v>
      </c>
      <c r="C2948" s="89" t="s">
        <v>3306</v>
      </c>
      <c r="D2948" s="89" t="s">
        <v>3174</v>
      </c>
      <c r="E2948" s="89" t="s">
        <v>336</v>
      </c>
      <c r="F2948" s="89">
        <v>906</v>
      </c>
      <c r="G2948" s="127">
        <v>0.86029411764705888</v>
      </c>
      <c r="H2948" s="127">
        <v>0</v>
      </c>
      <c r="I2948" s="127"/>
      <c r="J2948" s="191">
        <v>7129</v>
      </c>
      <c r="K2948" s="89"/>
      <c r="L2948" s="89"/>
      <c r="M2948" s="89"/>
    </row>
    <row r="2949" spans="1:13" x14ac:dyDescent="0.25">
      <c r="A2949" s="191">
        <v>7130</v>
      </c>
      <c r="B2949" s="89" t="s">
        <v>3308</v>
      </c>
      <c r="C2949" s="89" t="s">
        <v>3306</v>
      </c>
      <c r="D2949" s="89" t="s">
        <v>3174</v>
      </c>
      <c r="E2949" s="89" t="s">
        <v>336</v>
      </c>
      <c r="F2949" s="89">
        <v>400</v>
      </c>
      <c r="G2949" s="127">
        <v>0.94848484848484849</v>
      </c>
      <c r="H2949" s="127">
        <v>0</v>
      </c>
      <c r="I2949" s="127"/>
      <c r="J2949" s="191">
        <v>7130</v>
      </c>
      <c r="K2949" s="89"/>
      <c r="L2949" s="89"/>
      <c r="M2949" s="89"/>
    </row>
    <row r="2950" spans="1:13" x14ac:dyDescent="0.25">
      <c r="A2950" s="191">
        <v>7131</v>
      </c>
      <c r="B2950" s="89" t="s">
        <v>3309</v>
      </c>
      <c r="C2950" s="89" t="s">
        <v>3306</v>
      </c>
      <c r="D2950" s="89" t="s">
        <v>3174</v>
      </c>
      <c r="E2950" s="89" t="s">
        <v>336</v>
      </c>
      <c r="F2950" s="89">
        <v>478</v>
      </c>
      <c r="G2950" s="127">
        <v>0.94089834515366433</v>
      </c>
      <c r="H2950" s="127">
        <v>0</v>
      </c>
      <c r="I2950" s="127"/>
      <c r="J2950" s="191">
        <v>7131</v>
      </c>
      <c r="K2950" s="89"/>
      <c r="L2950" s="89"/>
      <c r="M2950" s="89"/>
    </row>
    <row r="2951" spans="1:13" x14ac:dyDescent="0.25">
      <c r="A2951" s="191">
        <v>7132</v>
      </c>
      <c r="B2951" s="89" t="s">
        <v>3310</v>
      </c>
      <c r="C2951" s="89" t="s">
        <v>3306</v>
      </c>
      <c r="D2951" s="89" t="s">
        <v>3174</v>
      </c>
      <c r="E2951" s="89" t="s">
        <v>336</v>
      </c>
      <c r="F2951" s="89">
        <v>77</v>
      </c>
      <c r="G2951" s="127">
        <v>0</v>
      </c>
      <c r="H2951" s="127">
        <v>0</v>
      </c>
      <c r="I2951" s="128">
        <v>0.8961203261175148</v>
      </c>
      <c r="J2951" s="191">
        <v>7132</v>
      </c>
      <c r="K2951" s="89"/>
      <c r="L2951" s="89"/>
      <c r="M2951" s="89"/>
    </row>
    <row r="2952" spans="1:13" x14ac:dyDescent="0.25">
      <c r="A2952" s="191">
        <v>7133</v>
      </c>
      <c r="B2952" s="89" t="s">
        <v>3311</v>
      </c>
      <c r="C2952" s="89" t="s">
        <v>3306</v>
      </c>
      <c r="D2952" s="89" t="s">
        <v>3174</v>
      </c>
      <c r="E2952" s="89" t="s">
        <v>336</v>
      </c>
      <c r="F2952" s="89">
        <v>425</v>
      </c>
      <c r="G2952" s="127">
        <v>0.8497109826589595</v>
      </c>
      <c r="H2952" s="127">
        <v>0</v>
      </c>
      <c r="I2952" s="127"/>
      <c r="J2952" s="191">
        <v>7133</v>
      </c>
      <c r="K2952" s="89"/>
      <c r="L2952" s="89"/>
      <c r="M2952" s="89"/>
    </row>
    <row r="2953" spans="1:13" x14ac:dyDescent="0.25">
      <c r="A2953" s="191">
        <v>7135</v>
      </c>
      <c r="B2953" s="89" t="s">
        <v>3312</v>
      </c>
      <c r="C2953" s="89" t="s">
        <v>3306</v>
      </c>
      <c r="D2953" s="89" t="s">
        <v>3174</v>
      </c>
      <c r="E2953" s="89" t="s">
        <v>336</v>
      </c>
      <c r="F2953" s="89">
        <v>210</v>
      </c>
      <c r="G2953" s="127">
        <v>0.95238095238095233</v>
      </c>
      <c r="H2953" s="127">
        <v>0</v>
      </c>
      <c r="I2953" s="127"/>
      <c r="J2953" s="191">
        <v>7135</v>
      </c>
      <c r="K2953" s="89"/>
      <c r="L2953" s="89"/>
      <c r="M2953" s="89"/>
    </row>
    <row r="2954" spans="1:13" x14ac:dyDescent="0.25">
      <c r="A2954" s="191">
        <v>7136</v>
      </c>
      <c r="B2954" s="89" t="s">
        <v>3313</v>
      </c>
      <c r="C2954" s="89" t="s">
        <v>3306</v>
      </c>
      <c r="D2954" s="89" t="s">
        <v>3174</v>
      </c>
      <c r="E2954" s="89" t="s">
        <v>336</v>
      </c>
      <c r="F2954" s="89">
        <v>59</v>
      </c>
      <c r="G2954" s="127">
        <v>1</v>
      </c>
      <c r="H2954" s="127">
        <v>0</v>
      </c>
      <c r="I2954" s="127"/>
      <c r="J2954" s="191">
        <v>7136</v>
      </c>
      <c r="K2954" s="89"/>
      <c r="L2954" s="89"/>
      <c r="M2954" s="89"/>
    </row>
    <row r="2955" spans="1:13" x14ac:dyDescent="0.25">
      <c r="A2955" s="191">
        <v>7137</v>
      </c>
      <c r="B2955" s="89" t="s">
        <v>3314</v>
      </c>
      <c r="C2955" s="89" t="s">
        <v>3306</v>
      </c>
      <c r="D2955" s="89" t="s">
        <v>3174</v>
      </c>
      <c r="E2955" s="89" t="s">
        <v>336</v>
      </c>
      <c r="F2955" s="89">
        <v>110</v>
      </c>
      <c r="G2955" s="127">
        <v>0.94791666666666663</v>
      </c>
      <c r="H2955" s="127">
        <v>0</v>
      </c>
      <c r="I2955" s="127"/>
      <c r="J2955" s="191">
        <v>7137</v>
      </c>
      <c r="K2955" s="89"/>
      <c r="L2955" s="89"/>
      <c r="M2955" s="89"/>
    </row>
    <row r="2956" spans="1:13" x14ac:dyDescent="0.25">
      <c r="A2956" s="191">
        <v>7138</v>
      </c>
      <c r="B2956" s="89" t="s">
        <v>3315</v>
      </c>
      <c r="C2956" s="89" t="s">
        <v>3306</v>
      </c>
      <c r="D2956" s="89" t="s">
        <v>3174</v>
      </c>
      <c r="E2956" s="89" t="s">
        <v>336</v>
      </c>
      <c r="F2956" s="89">
        <v>144</v>
      </c>
      <c r="G2956" s="127">
        <v>0.92372881355932202</v>
      </c>
      <c r="H2956" s="127">
        <v>0</v>
      </c>
      <c r="I2956" s="127"/>
      <c r="J2956" s="191">
        <v>7138</v>
      </c>
      <c r="K2956" s="89"/>
      <c r="L2956" s="89"/>
      <c r="M2956" s="89"/>
    </row>
    <row r="2957" spans="1:13" x14ac:dyDescent="0.25">
      <c r="A2957" s="191">
        <v>7140</v>
      </c>
      <c r="B2957" s="89" t="s">
        <v>3316</v>
      </c>
      <c r="C2957" s="89" t="s">
        <v>3306</v>
      </c>
      <c r="D2957" s="89" t="s">
        <v>3174</v>
      </c>
      <c r="E2957" s="89" t="s">
        <v>336</v>
      </c>
      <c r="F2957" s="89">
        <v>171</v>
      </c>
      <c r="G2957" s="127">
        <v>0.96</v>
      </c>
      <c r="H2957" s="127">
        <v>0</v>
      </c>
      <c r="I2957" s="127"/>
      <c r="J2957" s="191">
        <v>7140</v>
      </c>
      <c r="K2957" s="89"/>
      <c r="L2957" s="89"/>
      <c r="M2957" s="89"/>
    </row>
    <row r="2958" spans="1:13" x14ac:dyDescent="0.25">
      <c r="A2958" s="191">
        <v>7141</v>
      </c>
      <c r="B2958" s="89" t="s">
        <v>3317</v>
      </c>
      <c r="C2958" s="89" t="s">
        <v>3306</v>
      </c>
      <c r="D2958" s="89" t="s">
        <v>3174</v>
      </c>
      <c r="E2958" s="89" t="s">
        <v>336</v>
      </c>
      <c r="F2958" s="89">
        <v>12</v>
      </c>
      <c r="G2958" s="127">
        <v>0.9</v>
      </c>
      <c r="H2958" s="127">
        <v>0</v>
      </c>
      <c r="I2958" s="127"/>
      <c r="J2958" s="191">
        <v>7141</v>
      </c>
      <c r="K2958" s="89"/>
      <c r="L2958" s="89"/>
      <c r="M2958" s="89"/>
    </row>
    <row r="2959" spans="1:13" x14ac:dyDescent="0.25">
      <c r="A2959" s="191">
        <v>7142</v>
      </c>
      <c r="B2959" s="89" t="s">
        <v>3318</v>
      </c>
      <c r="C2959" s="89" t="s">
        <v>3306</v>
      </c>
      <c r="D2959" s="89" t="s">
        <v>3174</v>
      </c>
      <c r="E2959" s="89" t="s">
        <v>336</v>
      </c>
      <c r="F2959" s="89">
        <v>44</v>
      </c>
      <c r="G2959" s="127">
        <v>0.93103448275862066</v>
      </c>
      <c r="H2959" s="127">
        <v>0</v>
      </c>
      <c r="I2959" s="127"/>
      <c r="J2959" s="191">
        <v>7142</v>
      </c>
      <c r="K2959" s="89"/>
      <c r="L2959" s="89"/>
      <c r="M2959" s="89"/>
    </row>
    <row r="2960" spans="1:13" x14ac:dyDescent="0.25">
      <c r="A2960" s="191">
        <v>7147</v>
      </c>
      <c r="B2960" s="89" t="s">
        <v>3319</v>
      </c>
      <c r="C2960" s="89" t="s">
        <v>3306</v>
      </c>
      <c r="D2960" s="89" t="s">
        <v>3174</v>
      </c>
      <c r="E2960" s="89" t="s">
        <v>336</v>
      </c>
      <c r="F2960" s="89">
        <v>65</v>
      </c>
      <c r="G2960" s="127">
        <v>0.96969696969696972</v>
      </c>
      <c r="H2960" s="127">
        <v>0</v>
      </c>
      <c r="I2960" s="127"/>
      <c r="J2960" s="191">
        <v>7147</v>
      </c>
      <c r="K2960" s="89"/>
      <c r="L2960" s="89"/>
      <c r="M2960" s="89"/>
    </row>
    <row r="2961" spans="1:13" x14ac:dyDescent="0.25">
      <c r="A2961" s="191">
        <v>7157</v>
      </c>
      <c r="B2961" s="89" t="s">
        <v>3320</v>
      </c>
      <c r="C2961" s="89" t="s">
        <v>3306</v>
      </c>
      <c r="D2961" s="89" t="s">
        <v>3174</v>
      </c>
      <c r="E2961" s="89" t="s">
        <v>336</v>
      </c>
      <c r="F2961" s="89">
        <v>107</v>
      </c>
      <c r="G2961" s="127">
        <v>0.88749999999999996</v>
      </c>
      <c r="H2961" s="127">
        <v>0</v>
      </c>
      <c r="I2961" s="127"/>
      <c r="J2961" s="191">
        <v>7157</v>
      </c>
      <c r="K2961" s="89"/>
      <c r="L2961" s="89"/>
      <c r="M2961" s="89"/>
    </row>
    <row r="2962" spans="1:13" x14ac:dyDescent="0.25">
      <c r="A2962" s="191">
        <v>7158</v>
      </c>
      <c r="B2962" s="89" t="s">
        <v>3321</v>
      </c>
      <c r="C2962" s="89" t="s">
        <v>3306</v>
      </c>
      <c r="D2962" s="89" t="s">
        <v>3174</v>
      </c>
      <c r="E2962" s="89" t="s">
        <v>336</v>
      </c>
      <c r="F2962" s="89">
        <v>6</v>
      </c>
      <c r="G2962" s="127">
        <v>1</v>
      </c>
      <c r="H2962" s="127">
        <v>0</v>
      </c>
      <c r="I2962" s="127"/>
      <c r="J2962" s="191">
        <v>7158</v>
      </c>
      <c r="K2962" s="89"/>
      <c r="L2962" s="89"/>
      <c r="M2962" s="89"/>
    </row>
    <row r="2963" spans="1:13" x14ac:dyDescent="0.25">
      <c r="A2963" s="191">
        <v>7160</v>
      </c>
      <c r="B2963" s="89" t="s">
        <v>3322</v>
      </c>
      <c r="C2963" s="89" t="s">
        <v>3306</v>
      </c>
      <c r="D2963" s="89" t="s">
        <v>3174</v>
      </c>
      <c r="E2963" s="89" t="s">
        <v>336</v>
      </c>
      <c r="F2963" s="89">
        <v>9</v>
      </c>
      <c r="G2963" s="127">
        <v>0.875</v>
      </c>
      <c r="H2963" s="127">
        <v>0</v>
      </c>
      <c r="I2963" s="127"/>
      <c r="J2963" s="191">
        <v>7160</v>
      </c>
      <c r="K2963" s="89"/>
      <c r="L2963" s="89"/>
      <c r="M2963" s="89"/>
    </row>
    <row r="2964" spans="1:13" x14ac:dyDescent="0.25">
      <c r="A2964" s="191">
        <v>7166</v>
      </c>
      <c r="B2964" s="89" t="s">
        <v>3323</v>
      </c>
      <c r="C2964" s="89" t="s">
        <v>3306</v>
      </c>
      <c r="D2964" s="89" t="s">
        <v>3174</v>
      </c>
      <c r="E2964" s="89" t="s">
        <v>336</v>
      </c>
      <c r="F2964" s="89">
        <v>147</v>
      </c>
      <c r="G2964" s="127">
        <v>0.90833333333333333</v>
      </c>
      <c r="H2964" s="127">
        <v>0</v>
      </c>
      <c r="I2964" s="127"/>
      <c r="J2964" s="191">
        <v>7166</v>
      </c>
      <c r="K2964" s="89"/>
      <c r="L2964" s="89"/>
      <c r="M2964" s="89"/>
    </row>
    <row r="2965" spans="1:13" x14ac:dyDescent="0.25">
      <c r="A2965" s="191">
        <v>7168</v>
      </c>
      <c r="B2965" s="89" t="s">
        <v>3324</v>
      </c>
      <c r="C2965" s="89" t="s">
        <v>3306</v>
      </c>
      <c r="D2965" s="89" t="s">
        <v>3174</v>
      </c>
      <c r="E2965" s="89" t="s">
        <v>336</v>
      </c>
      <c r="F2965" s="89">
        <v>12</v>
      </c>
      <c r="G2965" s="127">
        <v>0.95</v>
      </c>
      <c r="H2965" s="127">
        <v>0</v>
      </c>
      <c r="I2965" s="127"/>
      <c r="J2965" s="191">
        <v>7168</v>
      </c>
      <c r="K2965" s="89"/>
      <c r="L2965" s="89"/>
      <c r="M2965" s="89"/>
    </row>
    <row r="2966" spans="1:13" x14ac:dyDescent="0.25">
      <c r="A2966" s="191">
        <v>7170</v>
      </c>
      <c r="B2966" s="89" t="s">
        <v>3325</v>
      </c>
      <c r="C2966" s="89" t="s">
        <v>3306</v>
      </c>
      <c r="D2966" s="89" t="s">
        <v>3174</v>
      </c>
      <c r="E2966" s="89" t="s">
        <v>336</v>
      </c>
      <c r="F2966" s="89">
        <v>87</v>
      </c>
      <c r="G2966" s="127">
        <v>1</v>
      </c>
      <c r="H2966" s="127">
        <v>0</v>
      </c>
      <c r="I2966" s="127"/>
      <c r="J2966" s="191">
        <v>7170</v>
      </c>
      <c r="K2966" s="89"/>
      <c r="L2966" s="89"/>
      <c r="M2966" s="89"/>
    </row>
    <row r="2967" spans="1:13" x14ac:dyDescent="0.25">
      <c r="A2967" s="191">
        <v>7172</v>
      </c>
      <c r="B2967" s="89" t="s">
        <v>3326</v>
      </c>
      <c r="C2967" s="89" t="s">
        <v>3306</v>
      </c>
      <c r="D2967" s="89" t="s">
        <v>3174</v>
      </c>
      <c r="E2967" s="89" t="s">
        <v>336</v>
      </c>
      <c r="F2967" s="89">
        <v>11</v>
      </c>
      <c r="G2967" s="127">
        <v>1</v>
      </c>
      <c r="H2967" s="127">
        <v>0</v>
      </c>
      <c r="I2967" s="127"/>
      <c r="J2967" s="191">
        <v>7172</v>
      </c>
      <c r="K2967" s="89"/>
      <c r="L2967" s="89"/>
      <c r="M2967" s="89"/>
    </row>
    <row r="2968" spans="1:13" x14ac:dyDescent="0.25">
      <c r="A2968" s="191">
        <v>7173</v>
      </c>
      <c r="B2968" s="89" t="s">
        <v>3266</v>
      </c>
      <c r="C2968" s="89" t="s">
        <v>3306</v>
      </c>
      <c r="D2968" s="89" t="s">
        <v>3174</v>
      </c>
      <c r="E2968" s="89" t="s">
        <v>336</v>
      </c>
      <c r="F2968" s="89">
        <v>7</v>
      </c>
      <c r="G2968" s="127">
        <v>0.8</v>
      </c>
      <c r="H2968" s="127">
        <v>0</v>
      </c>
      <c r="I2968" s="127"/>
      <c r="J2968" s="191">
        <v>7173</v>
      </c>
      <c r="K2968" s="89"/>
      <c r="L2968" s="89"/>
      <c r="M2968" s="89"/>
    </row>
    <row r="2969" spans="1:13" x14ac:dyDescent="0.25">
      <c r="A2969" s="191">
        <v>7174</v>
      </c>
      <c r="B2969" s="89" t="s">
        <v>3327</v>
      </c>
      <c r="C2969" s="89" t="s">
        <v>3306</v>
      </c>
      <c r="D2969" s="89" t="s">
        <v>3174</v>
      </c>
      <c r="E2969" s="89" t="s">
        <v>336</v>
      </c>
      <c r="F2969" s="89">
        <v>10</v>
      </c>
      <c r="G2969" s="127">
        <v>1</v>
      </c>
      <c r="H2969" s="127">
        <v>0</v>
      </c>
      <c r="I2969" s="127"/>
      <c r="J2969" s="191">
        <v>7174</v>
      </c>
      <c r="K2969" s="89"/>
      <c r="L2969" s="89"/>
      <c r="M2969" s="89"/>
    </row>
    <row r="2970" spans="1:13" x14ac:dyDescent="0.25">
      <c r="A2970" s="191">
        <v>7200</v>
      </c>
      <c r="B2970" s="89" t="s">
        <v>3328</v>
      </c>
      <c r="C2970" s="89" t="s">
        <v>3253</v>
      </c>
      <c r="D2970" s="89" t="s">
        <v>3174</v>
      </c>
      <c r="E2970" s="89" t="s">
        <v>336</v>
      </c>
      <c r="F2970" s="89">
        <v>931</v>
      </c>
      <c r="G2970" s="127">
        <v>0</v>
      </c>
      <c r="H2970" s="127">
        <v>0.90481651376146788</v>
      </c>
      <c r="I2970" s="127"/>
      <c r="J2970" s="191">
        <v>7200</v>
      </c>
      <c r="K2970" s="89"/>
      <c r="L2970" s="89"/>
      <c r="M2970" s="89"/>
    </row>
    <row r="2971" spans="1:13" x14ac:dyDescent="0.25">
      <c r="A2971" s="191">
        <v>7202</v>
      </c>
      <c r="B2971" s="89" t="s">
        <v>3329</v>
      </c>
      <c r="C2971" s="89" t="s">
        <v>3253</v>
      </c>
      <c r="D2971" s="89" t="s">
        <v>3174</v>
      </c>
      <c r="E2971" s="89" t="s">
        <v>336</v>
      </c>
      <c r="F2971" s="89">
        <v>584</v>
      </c>
      <c r="G2971" s="127">
        <v>0.88645418326693226</v>
      </c>
      <c r="H2971" s="127">
        <v>0</v>
      </c>
      <c r="I2971" s="127"/>
      <c r="J2971" s="191">
        <v>7202</v>
      </c>
      <c r="K2971" s="89"/>
      <c r="L2971" s="89"/>
      <c r="M2971" s="89"/>
    </row>
    <row r="2972" spans="1:13" x14ac:dyDescent="0.25">
      <c r="A2972" s="191">
        <v>7203</v>
      </c>
      <c r="B2972" s="89" t="s">
        <v>3330</v>
      </c>
      <c r="C2972" s="89" t="s">
        <v>3253</v>
      </c>
      <c r="D2972" s="89" t="s">
        <v>3174</v>
      </c>
      <c r="E2972" s="89" t="s">
        <v>336</v>
      </c>
      <c r="F2972" s="89">
        <v>462</v>
      </c>
      <c r="G2972" s="127">
        <v>0.9159891598915989</v>
      </c>
      <c r="H2972" s="127">
        <v>0</v>
      </c>
      <c r="I2972" s="127"/>
      <c r="J2972" s="191">
        <v>7203</v>
      </c>
      <c r="K2972" s="89"/>
      <c r="L2972" s="89"/>
      <c r="M2972" s="89"/>
    </row>
    <row r="2973" spans="1:13" x14ac:dyDescent="0.25">
      <c r="A2973" s="191">
        <v>7204</v>
      </c>
      <c r="B2973" s="89" t="s">
        <v>3331</v>
      </c>
      <c r="C2973" s="89" t="s">
        <v>3253</v>
      </c>
      <c r="D2973" s="89" t="s">
        <v>3174</v>
      </c>
      <c r="E2973" s="89" t="s">
        <v>336</v>
      </c>
      <c r="F2973" s="89">
        <v>159</v>
      </c>
      <c r="G2973" s="127">
        <v>0.96124031007751942</v>
      </c>
      <c r="H2973" s="127">
        <v>0</v>
      </c>
      <c r="I2973" s="127"/>
      <c r="J2973" s="191">
        <v>7204</v>
      </c>
      <c r="K2973" s="89"/>
      <c r="L2973" s="89"/>
      <c r="M2973" s="89"/>
    </row>
    <row r="2974" spans="1:13" x14ac:dyDescent="0.25">
      <c r="A2974" s="191">
        <v>7205</v>
      </c>
      <c r="B2974" s="89" t="s">
        <v>3332</v>
      </c>
      <c r="C2974" s="89" t="s">
        <v>3253</v>
      </c>
      <c r="D2974" s="89" t="s">
        <v>3174</v>
      </c>
      <c r="E2974" s="89" t="s">
        <v>336</v>
      </c>
      <c r="F2974" s="89">
        <v>176</v>
      </c>
      <c r="G2974" s="127">
        <v>0.94615384615384612</v>
      </c>
      <c r="H2974" s="127">
        <v>0</v>
      </c>
      <c r="I2974" s="127"/>
      <c r="J2974" s="191">
        <v>7205</v>
      </c>
      <c r="K2974" s="89"/>
      <c r="L2974" s="89"/>
      <c r="M2974" s="89"/>
    </row>
    <row r="2975" spans="1:13" x14ac:dyDescent="0.25">
      <c r="A2975" s="191">
        <v>7206</v>
      </c>
      <c r="B2975" s="89" t="s">
        <v>3333</v>
      </c>
      <c r="C2975" s="89" t="s">
        <v>3253</v>
      </c>
      <c r="D2975" s="89" t="s">
        <v>3174</v>
      </c>
      <c r="E2975" s="89" t="s">
        <v>336</v>
      </c>
      <c r="F2975" s="89">
        <v>318</v>
      </c>
      <c r="G2975" s="127">
        <v>0.89849624060150379</v>
      </c>
      <c r="H2975" s="127">
        <v>0</v>
      </c>
      <c r="I2975" s="127"/>
      <c r="J2975" s="191">
        <v>7206</v>
      </c>
      <c r="K2975" s="89"/>
      <c r="L2975" s="89"/>
      <c r="M2975" s="89"/>
    </row>
    <row r="2976" spans="1:13" x14ac:dyDescent="0.25">
      <c r="A2976" s="191">
        <v>7212</v>
      </c>
      <c r="B2976" s="89" t="s">
        <v>3334</v>
      </c>
      <c r="C2976" s="89" t="s">
        <v>3253</v>
      </c>
      <c r="D2976" s="89" t="s">
        <v>3174</v>
      </c>
      <c r="E2976" s="89" t="s">
        <v>336</v>
      </c>
      <c r="F2976" s="89">
        <v>12</v>
      </c>
      <c r="G2976" s="127">
        <v>0.8</v>
      </c>
      <c r="H2976" s="127">
        <v>0</v>
      </c>
      <c r="I2976" s="127"/>
      <c r="J2976" s="191">
        <v>7212</v>
      </c>
      <c r="K2976" s="89"/>
      <c r="L2976" s="89"/>
      <c r="M2976" s="89"/>
    </row>
    <row r="2977" spans="1:13" x14ac:dyDescent="0.25">
      <c r="A2977" s="191">
        <v>7214</v>
      </c>
      <c r="B2977" s="89" t="s">
        <v>3335</v>
      </c>
      <c r="C2977" s="89" t="s">
        <v>3253</v>
      </c>
      <c r="D2977" s="89" t="s">
        <v>3174</v>
      </c>
      <c r="E2977" s="89" t="s">
        <v>336</v>
      </c>
      <c r="F2977" s="89">
        <v>12</v>
      </c>
      <c r="G2977" s="127">
        <v>0.83333333333333337</v>
      </c>
      <c r="H2977" s="127">
        <v>0</v>
      </c>
      <c r="I2977" s="127"/>
      <c r="J2977" s="191">
        <v>7214</v>
      </c>
      <c r="K2977" s="89"/>
      <c r="L2977" s="89"/>
      <c r="M2977" s="89"/>
    </row>
    <row r="2978" spans="1:13" x14ac:dyDescent="0.25">
      <c r="A2978" s="191">
        <v>7217</v>
      </c>
      <c r="B2978" s="89" t="s">
        <v>3336</v>
      </c>
      <c r="C2978" s="89" t="s">
        <v>3253</v>
      </c>
      <c r="D2978" s="89" t="s">
        <v>3174</v>
      </c>
      <c r="E2978" s="89" t="s">
        <v>336</v>
      </c>
      <c r="F2978" s="89">
        <v>46</v>
      </c>
      <c r="G2978" s="127">
        <v>1</v>
      </c>
      <c r="H2978" s="127">
        <v>0</v>
      </c>
      <c r="I2978" s="127"/>
      <c r="J2978" s="191">
        <v>7217</v>
      </c>
      <c r="K2978" s="89"/>
      <c r="L2978" s="89"/>
      <c r="M2978" s="89"/>
    </row>
    <row r="2979" spans="1:13" x14ac:dyDescent="0.25">
      <c r="A2979" s="191">
        <v>7220</v>
      </c>
      <c r="B2979" s="89" t="s">
        <v>3337</v>
      </c>
      <c r="C2979" s="89" t="s">
        <v>3253</v>
      </c>
      <c r="D2979" s="89" t="s">
        <v>3174</v>
      </c>
      <c r="E2979" s="89" t="s">
        <v>336</v>
      </c>
      <c r="F2979" s="89">
        <v>12</v>
      </c>
      <c r="G2979" s="127">
        <v>1</v>
      </c>
      <c r="H2979" s="127">
        <v>0</v>
      </c>
      <c r="I2979" s="127"/>
      <c r="J2979" s="191">
        <v>7220</v>
      </c>
      <c r="K2979" s="89"/>
      <c r="L2979" s="89"/>
      <c r="M2979" s="89"/>
    </row>
    <row r="2980" spans="1:13" x14ac:dyDescent="0.25">
      <c r="A2980" s="191">
        <v>7236</v>
      </c>
      <c r="B2980" s="89" t="s">
        <v>3338</v>
      </c>
      <c r="C2980" s="89" t="s">
        <v>3339</v>
      </c>
      <c r="D2980" s="89" t="s">
        <v>3174</v>
      </c>
      <c r="E2980" s="89" t="s">
        <v>336</v>
      </c>
      <c r="F2980" s="89">
        <v>456</v>
      </c>
      <c r="G2980" s="127">
        <v>0</v>
      </c>
      <c r="H2980" s="127">
        <v>0.8896551724137931</v>
      </c>
      <c r="I2980" s="127"/>
      <c r="J2980" s="191">
        <v>7236</v>
      </c>
      <c r="K2980" s="89"/>
      <c r="L2980" s="89"/>
      <c r="M2980" s="89"/>
    </row>
    <row r="2981" spans="1:13" x14ac:dyDescent="0.25">
      <c r="A2981" s="191">
        <v>7237</v>
      </c>
      <c r="B2981" s="89" t="s">
        <v>3340</v>
      </c>
      <c r="C2981" s="89" t="s">
        <v>3339</v>
      </c>
      <c r="D2981" s="89" t="s">
        <v>3174</v>
      </c>
      <c r="E2981" s="89" t="s">
        <v>336</v>
      </c>
      <c r="F2981" s="89">
        <v>637</v>
      </c>
      <c r="G2981" s="127">
        <v>0.91666666666666663</v>
      </c>
      <c r="H2981" s="127">
        <v>0</v>
      </c>
      <c r="I2981" s="127"/>
      <c r="J2981" s="191">
        <v>7237</v>
      </c>
      <c r="K2981" s="89"/>
      <c r="L2981" s="89"/>
      <c r="M2981" s="89"/>
    </row>
    <row r="2982" spans="1:13" x14ac:dyDescent="0.25">
      <c r="A2982" s="191">
        <v>7238</v>
      </c>
      <c r="B2982" s="89" t="s">
        <v>3341</v>
      </c>
      <c r="C2982" s="89" t="s">
        <v>3339</v>
      </c>
      <c r="D2982" s="89" t="s">
        <v>3174</v>
      </c>
      <c r="E2982" s="89" t="s">
        <v>336</v>
      </c>
      <c r="F2982" s="89">
        <v>168</v>
      </c>
      <c r="G2982" s="127">
        <v>0.96527777777777779</v>
      </c>
      <c r="H2982" s="127">
        <v>0</v>
      </c>
      <c r="I2982" s="127"/>
      <c r="J2982" s="191">
        <v>7238</v>
      </c>
      <c r="K2982" s="89"/>
      <c r="L2982" s="89"/>
      <c r="M2982" s="89"/>
    </row>
    <row r="2983" spans="1:13" x14ac:dyDescent="0.25">
      <c r="A2983" s="191">
        <v>7239</v>
      </c>
      <c r="B2983" s="89" t="s">
        <v>3342</v>
      </c>
      <c r="C2983" s="89" t="s">
        <v>3339</v>
      </c>
      <c r="D2983" s="89" t="s">
        <v>3174</v>
      </c>
      <c r="E2983" s="89" t="s">
        <v>336</v>
      </c>
      <c r="F2983" s="89">
        <v>11</v>
      </c>
      <c r="G2983" s="127">
        <v>0.8125</v>
      </c>
      <c r="H2983" s="127">
        <v>0</v>
      </c>
      <c r="I2983" s="127"/>
      <c r="J2983" s="191">
        <v>7239</v>
      </c>
      <c r="K2983" s="89"/>
      <c r="L2983" s="89"/>
      <c r="M2983" s="89"/>
    </row>
    <row r="2984" spans="1:13" x14ac:dyDescent="0.25">
      <c r="A2984" s="191">
        <v>7240</v>
      </c>
      <c r="B2984" s="89" t="s">
        <v>3343</v>
      </c>
      <c r="C2984" s="89" t="s">
        <v>3339</v>
      </c>
      <c r="D2984" s="89" t="s">
        <v>3174</v>
      </c>
      <c r="E2984" s="89" t="s">
        <v>336</v>
      </c>
      <c r="F2984" s="89">
        <v>418</v>
      </c>
      <c r="G2984" s="127">
        <v>0.95238095238095233</v>
      </c>
      <c r="H2984" s="127">
        <v>0</v>
      </c>
      <c r="I2984" s="127"/>
      <c r="J2984" s="191">
        <v>7240</v>
      </c>
      <c r="K2984" s="89"/>
      <c r="L2984" s="89"/>
      <c r="M2984" s="89"/>
    </row>
    <row r="2985" spans="1:13" x14ac:dyDescent="0.25">
      <c r="A2985" s="191">
        <v>7242</v>
      </c>
      <c r="B2985" s="89" t="s">
        <v>3344</v>
      </c>
      <c r="C2985" s="89" t="s">
        <v>3339</v>
      </c>
      <c r="D2985" s="89" t="s">
        <v>3174</v>
      </c>
      <c r="E2985" s="89" t="s">
        <v>336</v>
      </c>
      <c r="F2985" s="89">
        <v>93</v>
      </c>
      <c r="G2985" s="127">
        <v>0.93181818181818177</v>
      </c>
      <c r="H2985" s="127">
        <v>0</v>
      </c>
      <c r="I2985" s="127"/>
      <c r="J2985" s="191">
        <v>7242</v>
      </c>
      <c r="K2985" s="89"/>
      <c r="L2985" s="89"/>
      <c r="M2985" s="89"/>
    </row>
    <row r="2986" spans="1:13" x14ac:dyDescent="0.25">
      <c r="A2986" s="191">
        <v>7243</v>
      </c>
      <c r="B2986" s="89" t="s">
        <v>3345</v>
      </c>
      <c r="C2986" s="89" t="s">
        <v>3339</v>
      </c>
      <c r="D2986" s="89" t="s">
        <v>3174</v>
      </c>
      <c r="E2986" s="89" t="s">
        <v>336</v>
      </c>
      <c r="F2986" s="89">
        <v>117</v>
      </c>
      <c r="G2986" s="127">
        <v>0.95238095238095233</v>
      </c>
      <c r="H2986" s="127">
        <v>0</v>
      </c>
      <c r="I2986" s="127"/>
      <c r="J2986" s="191">
        <v>7243</v>
      </c>
      <c r="K2986" s="89"/>
      <c r="L2986" s="89"/>
      <c r="M2986" s="89"/>
    </row>
    <row r="2987" spans="1:13" x14ac:dyDescent="0.25">
      <c r="A2987" s="191">
        <v>7244</v>
      </c>
      <c r="B2987" s="89" t="s">
        <v>3346</v>
      </c>
      <c r="C2987" s="89" t="s">
        <v>3339</v>
      </c>
      <c r="D2987" s="89" t="s">
        <v>3174</v>
      </c>
      <c r="E2987" s="89" t="s">
        <v>336</v>
      </c>
      <c r="F2987" s="89">
        <v>153</v>
      </c>
      <c r="G2987" s="127">
        <v>0.94354838709677424</v>
      </c>
      <c r="H2987" s="127">
        <v>0</v>
      </c>
      <c r="I2987" s="127"/>
      <c r="J2987" s="191">
        <v>7244</v>
      </c>
      <c r="K2987" s="89"/>
      <c r="L2987" s="89"/>
      <c r="M2987" s="89"/>
    </row>
    <row r="2988" spans="1:13" x14ac:dyDescent="0.25">
      <c r="A2988" s="191">
        <v>7249</v>
      </c>
      <c r="B2988" s="89" t="s">
        <v>3347</v>
      </c>
      <c r="C2988" s="89" t="s">
        <v>3339</v>
      </c>
      <c r="D2988" s="89" t="s">
        <v>3174</v>
      </c>
      <c r="E2988" s="89" t="s">
        <v>336</v>
      </c>
      <c r="F2988" s="89">
        <v>12</v>
      </c>
      <c r="G2988" s="127">
        <v>1</v>
      </c>
      <c r="H2988" s="127">
        <v>0</v>
      </c>
      <c r="I2988" s="127"/>
      <c r="J2988" s="191">
        <v>7249</v>
      </c>
      <c r="K2988" s="89"/>
      <c r="L2988" s="89"/>
      <c r="M2988" s="89"/>
    </row>
    <row r="2989" spans="1:13" x14ac:dyDescent="0.25">
      <c r="A2989" s="191">
        <v>7250</v>
      </c>
      <c r="B2989" s="89" t="s">
        <v>3348</v>
      </c>
      <c r="C2989" s="89" t="s">
        <v>3339</v>
      </c>
      <c r="D2989" s="89" t="s">
        <v>3174</v>
      </c>
      <c r="E2989" s="89" t="s">
        <v>336</v>
      </c>
      <c r="F2989" s="89">
        <v>121</v>
      </c>
      <c r="G2989" s="127">
        <v>0.94339622641509435</v>
      </c>
      <c r="H2989" s="127">
        <v>0</v>
      </c>
      <c r="I2989" s="127"/>
      <c r="J2989" s="191">
        <v>7250</v>
      </c>
      <c r="K2989" s="89"/>
      <c r="L2989" s="89"/>
      <c r="M2989" s="89"/>
    </row>
    <row r="2990" spans="1:13" x14ac:dyDescent="0.25">
      <c r="A2990" s="191">
        <v>7252</v>
      </c>
      <c r="B2990" s="89" t="s">
        <v>3349</v>
      </c>
      <c r="C2990" s="89" t="s">
        <v>3339</v>
      </c>
      <c r="D2990" s="89" t="s">
        <v>3174</v>
      </c>
      <c r="E2990" s="89" t="s">
        <v>336</v>
      </c>
      <c r="F2990" s="89">
        <v>139</v>
      </c>
      <c r="G2990" s="127">
        <v>0.92660550458715596</v>
      </c>
      <c r="H2990" s="127">
        <v>0</v>
      </c>
      <c r="I2990" s="127"/>
      <c r="J2990" s="191">
        <v>7252</v>
      </c>
      <c r="K2990" s="89"/>
      <c r="L2990" s="89"/>
      <c r="M2990" s="89"/>
    </row>
    <row r="2991" spans="1:13" x14ac:dyDescent="0.25">
      <c r="A2991" s="191">
        <v>7253</v>
      </c>
      <c r="B2991" s="89" t="s">
        <v>3350</v>
      </c>
      <c r="C2991" s="89" t="s">
        <v>3339</v>
      </c>
      <c r="D2991" s="89" t="s">
        <v>3174</v>
      </c>
      <c r="E2991" s="89" t="s">
        <v>336</v>
      </c>
      <c r="F2991" s="89">
        <v>6</v>
      </c>
      <c r="G2991" s="127">
        <v>1</v>
      </c>
      <c r="H2991" s="127">
        <v>0</v>
      </c>
      <c r="I2991" s="127"/>
      <c r="J2991" s="191">
        <v>7253</v>
      </c>
      <c r="K2991" s="89"/>
      <c r="L2991" s="89"/>
      <c r="M2991" s="89"/>
    </row>
    <row r="2992" spans="1:13" x14ac:dyDescent="0.25">
      <c r="A2992" s="191">
        <v>7256</v>
      </c>
      <c r="B2992" s="89" t="s">
        <v>3237</v>
      </c>
      <c r="C2992" s="89" t="s">
        <v>3339</v>
      </c>
      <c r="D2992" s="89" t="s">
        <v>3174</v>
      </c>
      <c r="E2992" s="89" t="s">
        <v>336</v>
      </c>
      <c r="F2992" s="89">
        <v>8</v>
      </c>
      <c r="G2992" s="127">
        <v>1</v>
      </c>
      <c r="H2992" s="127">
        <v>0</v>
      </c>
      <c r="I2992" s="127"/>
      <c r="J2992" s="191">
        <v>7256</v>
      </c>
      <c r="K2992" s="89"/>
      <c r="L2992" s="89"/>
      <c r="M2992" s="89"/>
    </row>
    <row r="2993" spans="1:13" x14ac:dyDescent="0.25">
      <c r="A2993" s="191">
        <v>7257</v>
      </c>
      <c r="B2993" s="89" t="s">
        <v>3351</v>
      </c>
      <c r="C2993" s="89" t="s">
        <v>3339</v>
      </c>
      <c r="D2993" s="89" t="s">
        <v>3174</v>
      </c>
      <c r="E2993" s="89" t="s">
        <v>336</v>
      </c>
      <c r="F2993" s="89">
        <v>7</v>
      </c>
      <c r="G2993" s="127">
        <v>1</v>
      </c>
      <c r="H2993" s="127">
        <v>0</v>
      </c>
      <c r="I2993" s="127"/>
      <c r="J2993" s="191">
        <v>7257</v>
      </c>
      <c r="K2993" s="89"/>
      <c r="L2993" s="89"/>
      <c r="M2993" s="89"/>
    </row>
    <row r="2994" spans="1:13" x14ac:dyDescent="0.25">
      <c r="A2994" s="191">
        <v>7260</v>
      </c>
      <c r="B2994" s="89" t="s">
        <v>3352</v>
      </c>
      <c r="C2994" s="89" t="s">
        <v>3339</v>
      </c>
      <c r="D2994" s="89" t="s">
        <v>3174</v>
      </c>
      <c r="E2994" s="89" t="s">
        <v>336</v>
      </c>
      <c r="F2994" s="89">
        <v>65</v>
      </c>
      <c r="G2994" s="127">
        <v>0.96666666666666667</v>
      </c>
      <c r="H2994" s="127">
        <v>0</v>
      </c>
      <c r="I2994" s="127"/>
      <c r="J2994" s="191">
        <v>7260</v>
      </c>
      <c r="K2994" s="89"/>
      <c r="L2994" s="89"/>
      <c r="M2994" s="89"/>
    </row>
    <row r="2995" spans="1:13" x14ac:dyDescent="0.25">
      <c r="A2995" s="191">
        <v>7261</v>
      </c>
      <c r="B2995" s="89" t="s">
        <v>3353</v>
      </c>
      <c r="C2995" s="89" t="s">
        <v>3339</v>
      </c>
      <c r="D2995" s="89" t="s">
        <v>3174</v>
      </c>
      <c r="E2995" s="89" t="s">
        <v>336</v>
      </c>
      <c r="F2995" s="89">
        <v>19</v>
      </c>
      <c r="G2995" s="127">
        <v>0.93333333333333335</v>
      </c>
      <c r="H2995" s="127">
        <v>0</v>
      </c>
      <c r="I2995" s="127"/>
      <c r="J2995" s="191">
        <v>7261</v>
      </c>
      <c r="K2995" s="89"/>
      <c r="L2995" s="89"/>
      <c r="M2995" s="89"/>
    </row>
    <row r="2996" spans="1:13" x14ac:dyDescent="0.25">
      <c r="A2996" s="191">
        <v>7262</v>
      </c>
      <c r="B2996" s="89" t="s">
        <v>3354</v>
      </c>
      <c r="C2996" s="89" t="s">
        <v>3339</v>
      </c>
      <c r="D2996" s="89" t="s">
        <v>3174</v>
      </c>
      <c r="E2996" s="89" t="s">
        <v>336</v>
      </c>
      <c r="F2996" s="89">
        <v>9</v>
      </c>
      <c r="G2996" s="127">
        <v>0.9</v>
      </c>
      <c r="H2996" s="127">
        <v>0</v>
      </c>
      <c r="I2996" s="127"/>
      <c r="J2996" s="191">
        <v>7262</v>
      </c>
      <c r="K2996" s="89"/>
      <c r="L2996" s="89"/>
      <c r="M2996" s="89"/>
    </row>
    <row r="2997" spans="1:13" x14ac:dyDescent="0.25">
      <c r="A2997" s="191">
        <v>7266</v>
      </c>
      <c r="B2997" s="89" t="s">
        <v>3355</v>
      </c>
      <c r="C2997" s="89" t="s">
        <v>3339</v>
      </c>
      <c r="D2997" s="89" t="s">
        <v>3174</v>
      </c>
      <c r="E2997" s="89" t="s">
        <v>336</v>
      </c>
      <c r="F2997" s="89">
        <v>49</v>
      </c>
      <c r="G2997" s="127">
        <v>0.97297297297297303</v>
      </c>
      <c r="H2997" s="127">
        <v>0</v>
      </c>
      <c r="I2997" s="127"/>
      <c r="J2997" s="191">
        <v>7266</v>
      </c>
      <c r="K2997" s="89"/>
      <c r="L2997" s="89"/>
      <c r="M2997" s="89"/>
    </row>
    <row r="2998" spans="1:13" x14ac:dyDescent="0.25">
      <c r="A2998" s="191">
        <v>7268</v>
      </c>
      <c r="B2998" s="89" t="s">
        <v>3356</v>
      </c>
      <c r="C2998" s="89" t="s">
        <v>3339</v>
      </c>
      <c r="D2998" s="89" t="s">
        <v>3174</v>
      </c>
      <c r="E2998" s="89" t="s">
        <v>336</v>
      </c>
      <c r="F2998" s="89">
        <v>6</v>
      </c>
      <c r="G2998" s="127">
        <v>1</v>
      </c>
      <c r="H2998" s="127">
        <v>0</v>
      </c>
      <c r="I2998" s="127"/>
      <c r="J2998" s="191">
        <v>7268</v>
      </c>
      <c r="K2998" s="89"/>
      <c r="L2998" s="89"/>
      <c r="M2998" s="89"/>
    </row>
    <row r="2999" spans="1:13" x14ac:dyDescent="0.25">
      <c r="A2999" s="191">
        <v>7273</v>
      </c>
      <c r="B2999" s="89" t="s">
        <v>3357</v>
      </c>
      <c r="C2999" s="89" t="s">
        <v>3339</v>
      </c>
      <c r="D2999" s="89" t="s">
        <v>3174</v>
      </c>
      <c r="E2999" s="89" t="s">
        <v>336</v>
      </c>
      <c r="F2999" s="89">
        <v>53</v>
      </c>
      <c r="G2999" s="127">
        <v>0.93877551020408168</v>
      </c>
      <c r="H2999" s="127">
        <v>0</v>
      </c>
      <c r="I2999" s="127"/>
      <c r="J2999" s="191">
        <v>7273</v>
      </c>
      <c r="K2999" s="89"/>
      <c r="L2999" s="89"/>
      <c r="M2999" s="89"/>
    </row>
    <row r="3000" spans="1:13" x14ac:dyDescent="0.25">
      <c r="A3000" s="191">
        <v>7299</v>
      </c>
      <c r="B3000" s="89" t="s">
        <v>1982</v>
      </c>
      <c r="C3000" s="89" t="s">
        <v>3358</v>
      </c>
      <c r="D3000" s="89" t="s">
        <v>3174</v>
      </c>
      <c r="E3000" s="89" t="s">
        <v>336</v>
      </c>
      <c r="F3000" s="89">
        <v>861</v>
      </c>
      <c r="G3000" s="127">
        <v>0.8794642857142857</v>
      </c>
      <c r="H3000" s="127">
        <v>0</v>
      </c>
      <c r="I3000" s="127"/>
      <c r="J3000" s="191">
        <v>7299</v>
      </c>
      <c r="K3000" s="89"/>
      <c r="L3000" s="89"/>
      <c r="M3000" s="89"/>
    </row>
    <row r="3001" spans="1:13" x14ac:dyDescent="0.25">
      <c r="A3001" s="191">
        <v>7301</v>
      </c>
      <c r="B3001" s="89" t="s">
        <v>3359</v>
      </c>
      <c r="C3001" s="89" t="s">
        <v>3358</v>
      </c>
      <c r="D3001" s="89" t="s">
        <v>3174</v>
      </c>
      <c r="E3001" s="89" t="s">
        <v>336</v>
      </c>
      <c r="F3001" s="89">
        <v>45</v>
      </c>
      <c r="G3001" s="127">
        <v>0.89583333333333337</v>
      </c>
      <c r="H3001" s="127">
        <v>0</v>
      </c>
      <c r="I3001" s="127"/>
      <c r="J3001" s="191">
        <v>7301</v>
      </c>
      <c r="K3001" s="89"/>
      <c r="L3001" s="89"/>
      <c r="M3001" s="89"/>
    </row>
    <row r="3002" spans="1:13" x14ac:dyDescent="0.25">
      <c r="A3002" s="191">
        <v>7302</v>
      </c>
      <c r="B3002" s="89" t="s">
        <v>3360</v>
      </c>
      <c r="C3002" s="89" t="s">
        <v>3358</v>
      </c>
      <c r="D3002" s="89" t="s">
        <v>3174</v>
      </c>
      <c r="E3002" s="89" t="s">
        <v>336</v>
      </c>
      <c r="F3002" s="89">
        <v>5</v>
      </c>
      <c r="G3002" s="127">
        <v>1</v>
      </c>
      <c r="H3002" s="127">
        <v>0</v>
      </c>
      <c r="I3002" s="127"/>
      <c r="J3002" s="191">
        <v>7302</v>
      </c>
      <c r="K3002" s="89"/>
      <c r="L3002" s="89"/>
      <c r="M3002" s="89"/>
    </row>
    <row r="3003" spans="1:13" x14ac:dyDescent="0.25">
      <c r="A3003" s="191">
        <v>7303</v>
      </c>
      <c r="B3003" s="89" t="s">
        <v>3361</v>
      </c>
      <c r="C3003" s="89" t="s">
        <v>3358</v>
      </c>
      <c r="D3003" s="89" t="s">
        <v>3174</v>
      </c>
      <c r="E3003" s="89" t="s">
        <v>336</v>
      </c>
      <c r="F3003" s="89">
        <v>151</v>
      </c>
      <c r="G3003" s="127">
        <v>0.95798319327731096</v>
      </c>
      <c r="H3003" s="127">
        <v>0</v>
      </c>
      <c r="I3003" s="127"/>
      <c r="J3003" s="191">
        <v>7303</v>
      </c>
      <c r="K3003" s="89"/>
      <c r="L3003" s="89"/>
      <c r="M3003" s="89"/>
    </row>
    <row r="3004" spans="1:13" x14ac:dyDescent="0.25">
      <c r="A3004" s="191">
        <v>7304</v>
      </c>
      <c r="B3004" s="89" t="s">
        <v>3362</v>
      </c>
      <c r="C3004" s="89" t="s">
        <v>3358</v>
      </c>
      <c r="D3004" s="89" t="s">
        <v>3174</v>
      </c>
      <c r="E3004" s="89" t="s">
        <v>336</v>
      </c>
      <c r="F3004" s="89">
        <v>17</v>
      </c>
      <c r="G3004" s="127">
        <v>0.94736842105263153</v>
      </c>
      <c r="H3004" s="127">
        <v>0</v>
      </c>
      <c r="I3004" s="127"/>
      <c r="J3004" s="191">
        <v>7304</v>
      </c>
      <c r="K3004" s="89"/>
      <c r="L3004" s="89"/>
      <c r="M3004" s="89"/>
    </row>
    <row r="3005" spans="1:13" x14ac:dyDescent="0.25">
      <c r="A3005" s="191">
        <v>7305</v>
      </c>
      <c r="B3005" s="89" t="s">
        <v>3363</v>
      </c>
      <c r="C3005" s="89" t="s">
        <v>3358</v>
      </c>
      <c r="D3005" s="89" t="s">
        <v>3174</v>
      </c>
      <c r="E3005" s="89" t="s">
        <v>336</v>
      </c>
      <c r="F3005" s="89">
        <v>22</v>
      </c>
      <c r="G3005" s="127">
        <v>0.9</v>
      </c>
      <c r="H3005" s="127">
        <v>0</v>
      </c>
      <c r="I3005" s="127"/>
      <c r="J3005" s="191">
        <v>7305</v>
      </c>
      <c r="K3005" s="89"/>
      <c r="L3005" s="89"/>
      <c r="M3005" s="89"/>
    </row>
    <row r="3006" spans="1:13" x14ac:dyDescent="0.25">
      <c r="A3006" s="191">
        <v>7306</v>
      </c>
      <c r="B3006" s="89" t="s">
        <v>3364</v>
      </c>
      <c r="C3006" s="89" t="s">
        <v>3358</v>
      </c>
      <c r="D3006" s="89" t="s">
        <v>3174</v>
      </c>
      <c r="E3006" s="89" t="s">
        <v>336</v>
      </c>
      <c r="F3006" s="89">
        <v>7</v>
      </c>
      <c r="G3006" s="127">
        <v>1</v>
      </c>
      <c r="H3006" s="127">
        <v>0</v>
      </c>
      <c r="I3006" s="127"/>
      <c r="J3006" s="191">
        <v>7306</v>
      </c>
      <c r="K3006" s="89"/>
      <c r="L3006" s="89"/>
      <c r="M3006" s="89"/>
    </row>
    <row r="3007" spans="1:13" x14ac:dyDescent="0.25">
      <c r="A3007" s="191">
        <v>7307</v>
      </c>
      <c r="B3007" s="89" t="s">
        <v>3365</v>
      </c>
      <c r="C3007" s="89" t="s">
        <v>3358</v>
      </c>
      <c r="D3007" s="89" t="s">
        <v>3174</v>
      </c>
      <c r="E3007" s="89" t="s">
        <v>336</v>
      </c>
      <c r="F3007" s="89">
        <v>10</v>
      </c>
      <c r="G3007" s="127">
        <v>1</v>
      </c>
      <c r="H3007" s="127">
        <v>0</v>
      </c>
      <c r="I3007" s="127"/>
      <c r="J3007" s="191">
        <v>7307</v>
      </c>
      <c r="K3007" s="89"/>
      <c r="L3007" s="89"/>
      <c r="M3007" s="89"/>
    </row>
    <row r="3008" spans="1:13" x14ac:dyDescent="0.25">
      <c r="A3008" s="191">
        <v>7308</v>
      </c>
      <c r="B3008" s="89" t="s">
        <v>3366</v>
      </c>
      <c r="C3008" s="89" t="s">
        <v>3358</v>
      </c>
      <c r="D3008" s="89" t="s">
        <v>3174</v>
      </c>
      <c r="E3008" s="89" t="s">
        <v>336</v>
      </c>
      <c r="F3008" s="89">
        <v>3</v>
      </c>
      <c r="G3008" s="127">
        <v>1</v>
      </c>
      <c r="H3008" s="127">
        <v>0</v>
      </c>
      <c r="I3008" s="127"/>
      <c r="J3008" s="191">
        <v>7308</v>
      </c>
      <c r="K3008" s="89"/>
      <c r="L3008" s="89"/>
      <c r="M3008" s="89"/>
    </row>
    <row r="3009" spans="1:13" x14ac:dyDescent="0.25">
      <c r="A3009" s="191">
        <v>7309</v>
      </c>
      <c r="B3009" s="89" t="s">
        <v>3367</v>
      </c>
      <c r="C3009" s="89" t="s">
        <v>3358</v>
      </c>
      <c r="D3009" s="89" t="s">
        <v>3174</v>
      </c>
      <c r="E3009" s="89" t="s">
        <v>336</v>
      </c>
      <c r="F3009" s="89">
        <v>32</v>
      </c>
      <c r="G3009" s="127">
        <v>0.96875</v>
      </c>
      <c r="H3009" s="127">
        <v>0</v>
      </c>
      <c r="I3009" s="127"/>
      <c r="J3009" s="191">
        <v>7309</v>
      </c>
      <c r="K3009" s="89"/>
      <c r="L3009" s="89"/>
      <c r="M3009" s="89"/>
    </row>
    <row r="3010" spans="1:13" x14ac:dyDescent="0.25">
      <c r="A3010" s="191">
        <v>7323</v>
      </c>
      <c r="B3010" s="89" t="s">
        <v>3368</v>
      </c>
      <c r="C3010" s="89" t="s">
        <v>3369</v>
      </c>
      <c r="D3010" s="89" t="s">
        <v>3188</v>
      </c>
      <c r="E3010" s="89" t="s">
        <v>336</v>
      </c>
      <c r="F3010" s="89">
        <v>80</v>
      </c>
      <c r="G3010" s="127">
        <v>0</v>
      </c>
      <c r="H3010" s="127">
        <v>0</v>
      </c>
      <c r="I3010" s="128">
        <v>0.84971904669637666</v>
      </c>
      <c r="J3010" s="191">
        <v>7323</v>
      </c>
      <c r="K3010" s="89"/>
      <c r="L3010" s="89"/>
      <c r="M3010" s="89"/>
    </row>
    <row r="3011" spans="1:13" x14ac:dyDescent="0.25">
      <c r="A3011" s="191">
        <v>7325</v>
      </c>
      <c r="B3011" s="89" t="s">
        <v>3370</v>
      </c>
      <c r="C3011" s="89" t="s">
        <v>3369</v>
      </c>
      <c r="D3011" s="89" t="s">
        <v>3188</v>
      </c>
      <c r="E3011" s="89" t="s">
        <v>336</v>
      </c>
      <c r="F3011" s="129">
        <v>1302</v>
      </c>
      <c r="G3011" s="127">
        <v>0.78343949044585992</v>
      </c>
      <c r="H3011" s="127">
        <v>0.92292292292292288</v>
      </c>
      <c r="I3011" s="127"/>
      <c r="J3011" s="191">
        <v>7325</v>
      </c>
      <c r="K3011" s="89"/>
      <c r="L3011" s="89"/>
      <c r="M3011" s="89"/>
    </row>
    <row r="3012" spans="1:13" x14ac:dyDescent="0.25">
      <c r="A3012" s="191">
        <v>7326</v>
      </c>
      <c r="B3012" s="89" t="s">
        <v>3371</v>
      </c>
      <c r="C3012" s="89" t="s">
        <v>3369</v>
      </c>
      <c r="D3012" s="89" t="s">
        <v>3188</v>
      </c>
      <c r="E3012" s="89" t="s">
        <v>336</v>
      </c>
      <c r="F3012" s="89">
        <v>526</v>
      </c>
      <c r="G3012" s="127">
        <v>0</v>
      </c>
      <c r="H3012" s="127">
        <v>0.96188747731397461</v>
      </c>
      <c r="I3012" s="127"/>
      <c r="J3012" s="191">
        <v>7326</v>
      </c>
      <c r="K3012" s="89"/>
      <c r="L3012" s="89"/>
      <c r="M3012" s="89"/>
    </row>
    <row r="3013" spans="1:13" x14ac:dyDescent="0.25">
      <c r="A3013" s="191">
        <v>7328</v>
      </c>
      <c r="B3013" s="89" t="s">
        <v>3372</v>
      </c>
      <c r="C3013" s="89" t="s">
        <v>3369</v>
      </c>
      <c r="D3013" s="89" t="s">
        <v>3188</v>
      </c>
      <c r="E3013" s="89" t="s">
        <v>336</v>
      </c>
      <c r="F3013" s="89">
        <v>418</v>
      </c>
      <c r="G3013" s="127">
        <v>0</v>
      </c>
      <c r="H3013" s="127">
        <v>0.9569377990430622</v>
      </c>
      <c r="I3013" s="127"/>
      <c r="J3013" s="191">
        <v>7328</v>
      </c>
      <c r="K3013" s="89"/>
      <c r="L3013" s="89"/>
      <c r="M3013" s="89"/>
    </row>
    <row r="3014" spans="1:13" x14ac:dyDescent="0.25">
      <c r="A3014" s="191">
        <v>7329</v>
      </c>
      <c r="B3014" s="89" t="s">
        <v>3373</v>
      </c>
      <c r="C3014" s="89" t="s">
        <v>3369</v>
      </c>
      <c r="D3014" s="89" t="s">
        <v>3188</v>
      </c>
      <c r="E3014" s="89" t="s">
        <v>336</v>
      </c>
      <c r="F3014" s="129">
        <v>1104</v>
      </c>
      <c r="G3014" s="127">
        <v>0</v>
      </c>
      <c r="H3014" s="127">
        <v>0.92292292292292288</v>
      </c>
      <c r="I3014" s="127"/>
      <c r="J3014" s="191">
        <v>7329</v>
      </c>
      <c r="K3014" s="89"/>
      <c r="L3014" s="89"/>
      <c r="M3014" s="89"/>
    </row>
    <row r="3015" spans="1:13" x14ac:dyDescent="0.25">
      <c r="A3015" s="191">
        <v>7331</v>
      </c>
      <c r="B3015" s="89" t="s">
        <v>3374</v>
      </c>
      <c r="C3015" s="89" t="s">
        <v>3369</v>
      </c>
      <c r="D3015" s="89" t="s">
        <v>3188</v>
      </c>
      <c r="E3015" s="89" t="s">
        <v>336</v>
      </c>
      <c r="F3015" s="89">
        <v>985</v>
      </c>
      <c r="G3015" s="127">
        <v>0</v>
      </c>
      <c r="H3015" s="127">
        <v>0.94017946161515453</v>
      </c>
      <c r="I3015" s="127"/>
      <c r="J3015" s="191">
        <v>7331</v>
      </c>
      <c r="K3015" s="89"/>
      <c r="L3015" s="89"/>
      <c r="M3015" s="89"/>
    </row>
    <row r="3016" spans="1:13" x14ac:dyDescent="0.25">
      <c r="A3016" s="191">
        <v>7332</v>
      </c>
      <c r="B3016" s="89" t="s">
        <v>3375</v>
      </c>
      <c r="C3016" s="89" t="s">
        <v>3369</v>
      </c>
      <c r="D3016" s="89" t="s">
        <v>3188</v>
      </c>
      <c r="E3016" s="89" t="s">
        <v>336</v>
      </c>
      <c r="F3016" s="89">
        <v>284</v>
      </c>
      <c r="G3016" s="127">
        <v>0.95131086142322097</v>
      </c>
      <c r="H3016" s="127">
        <v>0</v>
      </c>
      <c r="I3016" s="127"/>
      <c r="J3016" s="191">
        <v>7332</v>
      </c>
      <c r="K3016" s="89"/>
      <c r="L3016" s="89"/>
      <c r="M3016" s="89"/>
    </row>
    <row r="3017" spans="1:13" x14ac:dyDescent="0.25">
      <c r="A3017" s="191">
        <v>7333</v>
      </c>
      <c r="B3017" s="89" t="s">
        <v>302</v>
      </c>
      <c r="C3017" s="89" t="s">
        <v>3369</v>
      </c>
      <c r="D3017" s="89" t="s">
        <v>3188</v>
      </c>
      <c r="E3017" s="89" t="s">
        <v>336</v>
      </c>
      <c r="F3017" s="89">
        <v>288</v>
      </c>
      <c r="G3017" s="127">
        <v>0.88018433179723499</v>
      </c>
      <c r="H3017" s="127">
        <v>0</v>
      </c>
      <c r="I3017" s="127"/>
      <c r="J3017" s="191">
        <v>7333</v>
      </c>
      <c r="K3017" s="89"/>
      <c r="L3017" s="89"/>
      <c r="M3017" s="89"/>
    </row>
    <row r="3018" spans="1:13" x14ac:dyDescent="0.25">
      <c r="A3018" s="191">
        <v>7334</v>
      </c>
      <c r="B3018" s="89" t="s">
        <v>3376</v>
      </c>
      <c r="C3018" s="89" t="s">
        <v>3369</v>
      </c>
      <c r="D3018" s="89" t="s">
        <v>3188</v>
      </c>
      <c r="E3018" s="89" t="s">
        <v>336</v>
      </c>
      <c r="F3018" s="89">
        <v>620</v>
      </c>
      <c r="G3018" s="127">
        <v>0.85908319185059423</v>
      </c>
      <c r="H3018" s="127">
        <v>0</v>
      </c>
      <c r="I3018" s="127"/>
      <c r="J3018" s="191">
        <v>7334</v>
      </c>
      <c r="K3018" s="89"/>
      <c r="L3018" s="89"/>
      <c r="M3018" s="89"/>
    </row>
    <row r="3019" spans="1:13" x14ac:dyDescent="0.25">
      <c r="A3019" s="191">
        <v>7335</v>
      </c>
      <c r="B3019" s="89" t="s">
        <v>3377</v>
      </c>
      <c r="C3019" s="89" t="s">
        <v>3369</v>
      </c>
      <c r="D3019" s="89" t="s">
        <v>3188</v>
      </c>
      <c r="E3019" s="89" t="s">
        <v>336</v>
      </c>
      <c r="F3019" s="89">
        <v>277</v>
      </c>
      <c r="G3019" s="127">
        <v>0.88983050847457623</v>
      </c>
      <c r="H3019" s="127">
        <v>0</v>
      </c>
      <c r="I3019" s="127"/>
      <c r="J3019" s="191">
        <v>7335</v>
      </c>
      <c r="K3019" s="89"/>
      <c r="L3019" s="89"/>
      <c r="M3019" s="89"/>
    </row>
    <row r="3020" spans="1:13" x14ac:dyDescent="0.25">
      <c r="A3020" s="191">
        <v>7336</v>
      </c>
      <c r="B3020" s="89" t="s">
        <v>3378</v>
      </c>
      <c r="C3020" s="89" t="s">
        <v>3369</v>
      </c>
      <c r="D3020" s="89" t="s">
        <v>3188</v>
      </c>
      <c r="E3020" s="89" t="s">
        <v>336</v>
      </c>
      <c r="F3020" s="89">
        <v>223</v>
      </c>
      <c r="G3020" s="127">
        <v>0.9946236559139785</v>
      </c>
      <c r="H3020" s="127">
        <v>0</v>
      </c>
      <c r="I3020" s="127"/>
      <c r="J3020" s="191">
        <v>7336</v>
      </c>
      <c r="K3020" s="89"/>
      <c r="L3020" s="89"/>
      <c r="M3020" s="89"/>
    </row>
    <row r="3021" spans="1:13" x14ac:dyDescent="0.25">
      <c r="A3021" s="191">
        <v>7337</v>
      </c>
      <c r="B3021" s="89" t="s">
        <v>3379</v>
      </c>
      <c r="C3021" s="89" t="s">
        <v>3369</v>
      </c>
      <c r="D3021" s="89" t="s">
        <v>3188</v>
      </c>
      <c r="E3021" s="89" t="s">
        <v>336</v>
      </c>
      <c r="F3021" s="89">
        <v>351</v>
      </c>
      <c r="G3021" s="127">
        <v>0.95412844036697253</v>
      </c>
      <c r="H3021" s="127">
        <v>0</v>
      </c>
      <c r="I3021" s="127"/>
      <c r="J3021" s="191">
        <v>7337</v>
      </c>
      <c r="K3021" s="89"/>
      <c r="L3021" s="89"/>
      <c r="M3021" s="89"/>
    </row>
    <row r="3022" spans="1:13" x14ac:dyDescent="0.25">
      <c r="A3022" s="191">
        <v>7338</v>
      </c>
      <c r="B3022" s="89" t="s">
        <v>3380</v>
      </c>
      <c r="C3022" s="89" t="s">
        <v>3369</v>
      </c>
      <c r="D3022" s="89" t="s">
        <v>3188</v>
      </c>
      <c r="E3022" s="89" t="s">
        <v>336</v>
      </c>
      <c r="F3022" s="89">
        <v>671</v>
      </c>
      <c r="G3022" s="127">
        <v>0.89324960753532179</v>
      </c>
      <c r="H3022" s="127">
        <v>0</v>
      </c>
      <c r="I3022" s="127"/>
      <c r="J3022" s="191">
        <v>7338</v>
      </c>
      <c r="K3022" s="89"/>
      <c r="L3022" s="89"/>
      <c r="M3022" s="89"/>
    </row>
    <row r="3023" spans="1:13" x14ac:dyDescent="0.25">
      <c r="A3023" s="191">
        <v>7339</v>
      </c>
      <c r="B3023" s="89" t="s">
        <v>3381</v>
      </c>
      <c r="C3023" s="89" t="s">
        <v>3369</v>
      </c>
      <c r="D3023" s="89" t="s">
        <v>3188</v>
      </c>
      <c r="E3023" s="89" t="s">
        <v>336</v>
      </c>
      <c r="F3023" s="89">
        <v>430</v>
      </c>
      <c r="G3023" s="127">
        <v>0.96266666666666667</v>
      </c>
      <c r="H3023" s="127">
        <v>0</v>
      </c>
      <c r="I3023" s="127"/>
      <c r="J3023" s="191">
        <v>7339</v>
      </c>
      <c r="K3023" s="89"/>
      <c r="L3023" s="89"/>
      <c r="M3023" s="89"/>
    </row>
    <row r="3024" spans="1:13" x14ac:dyDescent="0.25">
      <c r="A3024" s="191">
        <v>7340</v>
      </c>
      <c r="B3024" s="89" t="s">
        <v>3382</v>
      </c>
      <c r="C3024" s="89" t="s">
        <v>3369</v>
      </c>
      <c r="D3024" s="89" t="s">
        <v>3188</v>
      </c>
      <c r="E3024" s="89" t="s">
        <v>336</v>
      </c>
      <c r="F3024" s="89">
        <v>188</v>
      </c>
      <c r="G3024" s="127">
        <v>0.91160220994475138</v>
      </c>
      <c r="H3024" s="127">
        <v>0</v>
      </c>
      <c r="I3024" s="127"/>
      <c r="J3024" s="191">
        <v>7340</v>
      </c>
      <c r="K3024" s="89"/>
      <c r="L3024" s="89"/>
      <c r="M3024" s="89"/>
    </row>
    <row r="3025" spans="1:13" x14ac:dyDescent="0.25">
      <c r="A3025" s="191">
        <v>7341</v>
      </c>
      <c r="B3025" s="89" t="s">
        <v>3383</v>
      </c>
      <c r="C3025" s="89" t="s">
        <v>3369</v>
      </c>
      <c r="D3025" s="89" t="s">
        <v>3188</v>
      </c>
      <c r="E3025" s="89" t="s">
        <v>336</v>
      </c>
      <c r="F3025" s="89">
        <v>255</v>
      </c>
      <c r="G3025" s="127">
        <v>0.9419642857142857</v>
      </c>
      <c r="H3025" s="127">
        <v>0</v>
      </c>
      <c r="I3025" s="127"/>
      <c r="J3025" s="191">
        <v>7341</v>
      </c>
      <c r="K3025" s="89"/>
      <c r="L3025" s="89"/>
      <c r="M3025" s="89"/>
    </row>
    <row r="3026" spans="1:13" x14ac:dyDescent="0.25">
      <c r="A3026" s="191">
        <v>7343</v>
      </c>
      <c r="B3026" s="89" t="s">
        <v>3384</v>
      </c>
      <c r="C3026" s="89" t="s">
        <v>3369</v>
      </c>
      <c r="D3026" s="89" t="s">
        <v>3188</v>
      </c>
      <c r="E3026" s="89" t="s">
        <v>336</v>
      </c>
      <c r="F3026" s="89">
        <v>898</v>
      </c>
      <c r="G3026" s="127">
        <v>0.87617924528301883</v>
      </c>
      <c r="H3026" s="127">
        <v>0</v>
      </c>
      <c r="I3026" s="127"/>
      <c r="J3026" s="191">
        <v>7343</v>
      </c>
      <c r="K3026" s="89"/>
      <c r="L3026" s="89"/>
      <c r="M3026" s="89"/>
    </row>
    <row r="3027" spans="1:13" x14ac:dyDescent="0.25">
      <c r="A3027" s="191">
        <v>7346</v>
      </c>
      <c r="B3027" s="89" t="s">
        <v>3385</v>
      </c>
      <c r="C3027" s="89" t="s">
        <v>3369</v>
      </c>
      <c r="D3027" s="89" t="s">
        <v>3188</v>
      </c>
      <c r="E3027" s="89" t="s">
        <v>336</v>
      </c>
      <c r="F3027" s="89">
        <v>411</v>
      </c>
      <c r="G3027" s="127">
        <v>0.92176039119804398</v>
      </c>
      <c r="H3027" s="127">
        <v>0</v>
      </c>
      <c r="I3027" s="127"/>
      <c r="J3027" s="191">
        <v>7346</v>
      </c>
      <c r="K3027" s="89"/>
      <c r="L3027" s="89"/>
      <c r="M3027" s="89"/>
    </row>
    <row r="3028" spans="1:13" x14ac:dyDescent="0.25">
      <c r="A3028" s="191">
        <v>7347</v>
      </c>
      <c r="B3028" s="89" t="s">
        <v>3386</v>
      </c>
      <c r="C3028" s="89" t="s">
        <v>3369</v>
      </c>
      <c r="D3028" s="89" t="s">
        <v>3188</v>
      </c>
      <c r="E3028" s="89" t="s">
        <v>336</v>
      </c>
      <c r="F3028" s="89">
        <v>165</v>
      </c>
      <c r="G3028" s="127">
        <v>0.93023255813953487</v>
      </c>
      <c r="H3028" s="127">
        <v>0</v>
      </c>
      <c r="I3028" s="127"/>
      <c r="J3028" s="191">
        <v>7347</v>
      </c>
      <c r="K3028" s="89"/>
      <c r="L3028" s="89"/>
      <c r="M3028" s="89"/>
    </row>
    <row r="3029" spans="1:13" x14ac:dyDescent="0.25">
      <c r="A3029" s="191">
        <v>7348</v>
      </c>
      <c r="B3029" s="89" t="s">
        <v>1906</v>
      </c>
      <c r="C3029" s="89" t="s">
        <v>3369</v>
      </c>
      <c r="D3029" s="89" t="s">
        <v>3188</v>
      </c>
      <c r="E3029" s="89" t="s">
        <v>336</v>
      </c>
      <c r="F3029" s="89">
        <v>365</v>
      </c>
      <c r="G3029" s="127">
        <v>0.98275862068965514</v>
      </c>
      <c r="H3029" s="127">
        <v>0</v>
      </c>
      <c r="I3029" s="127"/>
      <c r="J3029" s="191">
        <v>7348</v>
      </c>
      <c r="K3029" s="89"/>
      <c r="L3029" s="89"/>
      <c r="M3029" s="89"/>
    </row>
    <row r="3030" spans="1:13" x14ac:dyDescent="0.25">
      <c r="A3030" s="191">
        <v>7349</v>
      </c>
      <c r="B3030" s="89" t="s">
        <v>3387</v>
      </c>
      <c r="C3030" s="89" t="s">
        <v>3369</v>
      </c>
      <c r="D3030" s="89" t="s">
        <v>3188</v>
      </c>
      <c r="E3030" s="89" t="s">
        <v>336</v>
      </c>
      <c r="F3030" s="89">
        <v>382</v>
      </c>
      <c r="G3030" s="127">
        <v>0.83433734939759041</v>
      </c>
      <c r="H3030" s="127">
        <v>0</v>
      </c>
      <c r="I3030" s="127"/>
      <c r="J3030" s="191">
        <v>7349</v>
      </c>
      <c r="K3030" s="89"/>
      <c r="L3030" s="89"/>
      <c r="M3030" s="89"/>
    </row>
    <row r="3031" spans="1:13" x14ac:dyDescent="0.25">
      <c r="A3031" s="191">
        <v>7352</v>
      </c>
      <c r="B3031" s="89" t="s">
        <v>3388</v>
      </c>
      <c r="C3031" s="89" t="s">
        <v>3369</v>
      </c>
      <c r="D3031" s="89" t="s">
        <v>3188</v>
      </c>
      <c r="E3031" s="89" t="s">
        <v>336</v>
      </c>
      <c r="F3031" s="89">
        <v>368</v>
      </c>
      <c r="G3031" s="127">
        <v>0.94551282051282048</v>
      </c>
      <c r="H3031" s="127">
        <v>0</v>
      </c>
      <c r="I3031" s="127"/>
      <c r="J3031" s="191">
        <v>7352</v>
      </c>
      <c r="K3031" s="89"/>
      <c r="L3031" s="89"/>
      <c r="M3031" s="89"/>
    </row>
    <row r="3032" spans="1:13" x14ac:dyDescent="0.25">
      <c r="A3032" s="191">
        <v>7353</v>
      </c>
      <c r="B3032" s="89" t="s">
        <v>3389</v>
      </c>
      <c r="C3032" s="89" t="s">
        <v>3369</v>
      </c>
      <c r="D3032" s="89" t="s">
        <v>3188</v>
      </c>
      <c r="E3032" s="89" t="s">
        <v>336</v>
      </c>
      <c r="F3032" s="89">
        <v>99</v>
      </c>
      <c r="G3032" s="127">
        <v>0</v>
      </c>
      <c r="H3032" s="127">
        <v>0</v>
      </c>
      <c r="I3032" s="128">
        <v>0.84971904669637666</v>
      </c>
      <c r="J3032" s="191">
        <v>7353</v>
      </c>
      <c r="K3032" s="89"/>
      <c r="L3032" s="89"/>
      <c r="M3032" s="89"/>
    </row>
    <row r="3033" spans="1:13" x14ac:dyDescent="0.25">
      <c r="A3033" s="191">
        <v>7354</v>
      </c>
      <c r="B3033" s="89" t="s">
        <v>3390</v>
      </c>
      <c r="C3033" s="89" t="s">
        <v>3369</v>
      </c>
      <c r="D3033" s="89" t="s">
        <v>3188</v>
      </c>
      <c r="E3033" s="89" t="s">
        <v>336</v>
      </c>
      <c r="F3033" s="89">
        <v>141</v>
      </c>
      <c r="G3033" s="127">
        <v>0.91200000000000003</v>
      </c>
      <c r="H3033" s="127">
        <v>0</v>
      </c>
      <c r="I3033" s="127"/>
      <c r="J3033" s="191">
        <v>7354</v>
      </c>
      <c r="K3033" s="89"/>
      <c r="L3033" s="89"/>
      <c r="M3033" s="89"/>
    </row>
    <row r="3034" spans="1:13" x14ac:dyDescent="0.25">
      <c r="A3034" s="191">
        <v>7355</v>
      </c>
      <c r="B3034" s="89" t="s">
        <v>3391</v>
      </c>
      <c r="C3034" s="89" t="s">
        <v>3369</v>
      </c>
      <c r="D3034" s="89" t="s">
        <v>3188</v>
      </c>
      <c r="E3034" s="89" t="s">
        <v>336</v>
      </c>
      <c r="F3034" s="89">
        <v>87</v>
      </c>
      <c r="G3034" s="127">
        <v>0.9</v>
      </c>
      <c r="H3034" s="127">
        <v>0</v>
      </c>
      <c r="I3034" s="127"/>
      <c r="J3034" s="191">
        <v>7355</v>
      </c>
      <c r="K3034" s="89"/>
      <c r="L3034" s="89"/>
      <c r="M3034" s="89"/>
    </row>
    <row r="3035" spans="1:13" x14ac:dyDescent="0.25">
      <c r="A3035" s="191">
        <v>7356</v>
      </c>
      <c r="B3035" s="89" t="s">
        <v>3392</v>
      </c>
      <c r="C3035" s="89" t="s">
        <v>3369</v>
      </c>
      <c r="D3035" s="89" t="s">
        <v>3188</v>
      </c>
      <c r="E3035" s="89" t="s">
        <v>336</v>
      </c>
      <c r="F3035" s="89">
        <v>20</v>
      </c>
      <c r="G3035" s="127">
        <v>0.9375</v>
      </c>
      <c r="H3035" s="127">
        <v>0</v>
      </c>
      <c r="I3035" s="127"/>
      <c r="J3035" s="191">
        <v>7356</v>
      </c>
      <c r="K3035" s="89"/>
      <c r="L3035" s="89"/>
      <c r="M3035" s="89"/>
    </row>
    <row r="3036" spans="1:13" x14ac:dyDescent="0.25">
      <c r="A3036" s="191">
        <v>7357</v>
      </c>
      <c r="B3036" s="89" t="s">
        <v>3393</v>
      </c>
      <c r="C3036" s="89" t="s">
        <v>3369</v>
      </c>
      <c r="D3036" s="89" t="s">
        <v>3188</v>
      </c>
      <c r="E3036" s="89" t="s">
        <v>336</v>
      </c>
      <c r="F3036" s="89">
        <v>49</v>
      </c>
      <c r="G3036" s="127">
        <v>0.94545454545454544</v>
      </c>
      <c r="H3036" s="127">
        <v>0</v>
      </c>
      <c r="I3036" s="127"/>
      <c r="J3036" s="191">
        <v>7357</v>
      </c>
      <c r="K3036" s="89"/>
      <c r="L3036" s="89"/>
      <c r="M3036" s="89"/>
    </row>
    <row r="3037" spans="1:13" x14ac:dyDescent="0.25">
      <c r="A3037" s="191">
        <v>7359</v>
      </c>
      <c r="B3037" s="89" t="s">
        <v>3394</v>
      </c>
      <c r="C3037" s="89" t="s">
        <v>3369</v>
      </c>
      <c r="D3037" s="89" t="s">
        <v>3188</v>
      </c>
      <c r="E3037" s="89" t="s">
        <v>336</v>
      </c>
      <c r="F3037" s="89">
        <v>8</v>
      </c>
      <c r="G3037" s="127">
        <v>1</v>
      </c>
      <c r="H3037" s="127">
        <v>0</v>
      </c>
      <c r="I3037" s="127"/>
      <c r="J3037" s="191">
        <v>7359</v>
      </c>
      <c r="K3037" s="89"/>
      <c r="L3037" s="89"/>
      <c r="M3037" s="89"/>
    </row>
    <row r="3038" spans="1:13" x14ac:dyDescent="0.25">
      <c r="A3038" s="191">
        <v>7366</v>
      </c>
      <c r="B3038" s="89" t="s">
        <v>3395</v>
      </c>
      <c r="C3038" s="89" t="s">
        <v>3369</v>
      </c>
      <c r="D3038" s="89" t="s">
        <v>3188</v>
      </c>
      <c r="E3038" s="89" t="s">
        <v>336</v>
      </c>
      <c r="F3038" s="89">
        <v>9</v>
      </c>
      <c r="G3038" s="127">
        <v>1</v>
      </c>
      <c r="H3038" s="127">
        <v>0</v>
      </c>
      <c r="I3038" s="127"/>
      <c r="J3038" s="191">
        <v>7366</v>
      </c>
      <c r="K3038" s="89"/>
      <c r="L3038" s="89"/>
      <c r="M3038" s="89"/>
    </row>
    <row r="3039" spans="1:13" x14ac:dyDescent="0.25">
      <c r="A3039" s="191">
        <v>7368</v>
      </c>
      <c r="B3039" s="89" t="s">
        <v>3396</v>
      </c>
      <c r="C3039" s="89" t="s">
        <v>3369</v>
      </c>
      <c r="D3039" s="89" t="s">
        <v>3188</v>
      </c>
      <c r="E3039" s="89" t="s">
        <v>336</v>
      </c>
      <c r="F3039" s="89">
        <v>47</v>
      </c>
      <c r="G3039" s="127">
        <v>0.94339622641509435</v>
      </c>
      <c r="H3039" s="127">
        <v>0</v>
      </c>
      <c r="I3039" s="127"/>
      <c r="J3039" s="191">
        <v>7368</v>
      </c>
      <c r="K3039" s="89"/>
      <c r="L3039" s="89"/>
      <c r="M3039" s="89"/>
    </row>
    <row r="3040" spans="1:13" x14ac:dyDescent="0.25">
      <c r="A3040" s="191">
        <v>7369</v>
      </c>
      <c r="B3040" s="89" t="s">
        <v>3397</v>
      </c>
      <c r="C3040" s="89" t="s">
        <v>3369</v>
      </c>
      <c r="D3040" s="89" t="s">
        <v>3188</v>
      </c>
      <c r="E3040" s="89" t="s">
        <v>336</v>
      </c>
      <c r="F3040" s="89">
        <v>153</v>
      </c>
      <c r="G3040" s="127">
        <v>0.88059701492537312</v>
      </c>
      <c r="H3040" s="127">
        <v>0</v>
      </c>
      <c r="I3040" s="127"/>
      <c r="J3040" s="191">
        <v>7369</v>
      </c>
      <c r="K3040" s="89"/>
      <c r="L3040" s="89"/>
      <c r="M3040" s="89"/>
    </row>
    <row r="3041" spans="1:13" x14ac:dyDescent="0.25">
      <c r="A3041" s="191">
        <v>7371</v>
      </c>
      <c r="B3041" s="89" t="s">
        <v>3398</v>
      </c>
      <c r="C3041" s="89" t="s">
        <v>3369</v>
      </c>
      <c r="D3041" s="89" t="s">
        <v>3188</v>
      </c>
      <c r="E3041" s="89" t="s">
        <v>336</v>
      </c>
      <c r="F3041" s="89">
        <v>38</v>
      </c>
      <c r="G3041" s="127">
        <v>0.97058823529411764</v>
      </c>
      <c r="H3041" s="127">
        <v>0</v>
      </c>
      <c r="I3041" s="127"/>
      <c r="J3041" s="191">
        <v>7371</v>
      </c>
      <c r="K3041" s="89"/>
      <c r="L3041" s="89"/>
      <c r="M3041" s="89"/>
    </row>
    <row r="3042" spans="1:13" x14ac:dyDescent="0.25">
      <c r="A3042" s="191">
        <v>7372</v>
      </c>
      <c r="B3042" s="89" t="s">
        <v>3399</v>
      </c>
      <c r="C3042" s="89" t="s">
        <v>3369</v>
      </c>
      <c r="D3042" s="89" t="s">
        <v>3188</v>
      </c>
      <c r="E3042" s="89" t="s">
        <v>336</v>
      </c>
      <c r="F3042" s="89">
        <v>109</v>
      </c>
      <c r="G3042" s="127">
        <v>0.98809523809523814</v>
      </c>
      <c r="H3042" s="127">
        <v>0</v>
      </c>
      <c r="I3042" s="127"/>
      <c r="J3042" s="191">
        <v>7372</v>
      </c>
      <c r="K3042" s="89"/>
      <c r="L3042" s="89"/>
      <c r="M3042" s="89"/>
    </row>
    <row r="3043" spans="1:13" x14ac:dyDescent="0.25">
      <c r="A3043" s="191">
        <v>7377</v>
      </c>
      <c r="B3043" s="89" t="s">
        <v>3400</v>
      </c>
      <c r="C3043" s="89" t="s">
        <v>3369</v>
      </c>
      <c r="D3043" s="89" t="s">
        <v>3188</v>
      </c>
      <c r="E3043" s="89" t="s">
        <v>336</v>
      </c>
      <c r="F3043" s="89">
        <v>189</v>
      </c>
      <c r="G3043" s="127">
        <v>0.88513513513513509</v>
      </c>
      <c r="H3043" s="127">
        <v>0</v>
      </c>
      <c r="I3043" s="127"/>
      <c r="J3043" s="191">
        <v>7377</v>
      </c>
      <c r="K3043" s="89"/>
      <c r="L3043" s="89"/>
      <c r="M3043" s="89"/>
    </row>
    <row r="3044" spans="1:13" x14ac:dyDescent="0.25">
      <c r="A3044" s="191">
        <v>7380</v>
      </c>
      <c r="B3044" s="89" t="s">
        <v>3401</v>
      </c>
      <c r="C3044" s="89" t="s">
        <v>3369</v>
      </c>
      <c r="D3044" s="89" t="s">
        <v>3188</v>
      </c>
      <c r="E3044" s="89" t="s">
        <v>336</v>
      </c>
      <c r="F3044" s="89">
        <v>11</v>
      </c>
      <c r="G3044" s="127">
        <v>1</v>
      </c>
      <c r="H3044" s="127">
        <v>0</v>
      </c>
      <c r="I3044" s="127"/>
      <c r="J3044" s="191">
        <v>7380</v>
      </c>
      <c r="K3044" s="89"/>
      <c r="L3044" s="89"/>
      <c r="M3044" s="89"/>
    </row>
    <row r="3045" spans="1:13" x14ac:dyDescent="0.25">
      <c r="A3045" s="191">
        <v>7381</v>
      </c>
      <c r="B3045" s="89" t="s">
        <v>3402</v>
      </c>
      <c r="C3045" s="89" t="s">
        <v>3369</v>
      </c>
      <c r="D3045" s="89" t="s">
        <v>3188</v>
      </c>
      <c r="E3045" s="89" t="s">
        <v>336</v>
      </c>
      <c r="F3045" s="89">
        <v>6</v>
      </c>
      <c r="G3045" s="127">
        <v>0.8</v>
      </c>
      <c r="H3045" s="127">
        <v>0</v>
      </c>
      <c r="I3045" s="127"/>
      <c r="J3045" s="191">
        <v>7381</v>
      </c>
      <c r="K3045" s="89"/>
      <c r="L3045" s="89"/>
      <c r="M3045" s="89"/>
    </row>
    <row r="3046" spans="1:13" x14ac:dyDescent="0.25">
      <c r="A3046" s="191">
        <v>7382</v>
      </c>
      <c r="B3046" s="89" t="s">
        <v>3403</v>
      </c>
      <c r="C3046" s="89" t="s">
        <v>3369</v>
      </c>
      <c r="D3046" s="89" t="s">
        <v>3188</v>
      </c>
      <c r="E3046" s="89" t="s">
        <v>336</v>
      </c>
      <c r="F3046" s="89">
        <v>24</v>
      </c>
      <c r="G3046" s="127">
        <v>0.96551724137931039</v>
      </c>
      <c r="H3046" s="127">
        <v>0</v>
      </c>
      <c r="I3046" s="127"/>
      <c r="J3046" s="191">
        <v>7382</v>
      </c>
      <c r="K3046" s="89"/>
      <c r="L3046" s="89"/>
      <c r="M3046" s="89"/>
    </row>
    <row r="3047" spans="1:13" x14ac:dyDescent="0.25">
      <c r="A3047" s="191">
        <v>7384</v>
      </c>
      <c r="B3047" s="89" t="s">
        <v>3404</v>
      </c>
      <c r="C3047" s="89" t="s">
        <v>3369</v>
      </c>
      <c r="D3047" s="89" t="s">
        <v>3188</v>
      </c>
      <c r="E3047" s="89" t="s">
        <v>336</v>
      </c>
      <c r="F3047" s="89">
        <v>19</v>
      </c>
      <c r="G3047" s="127">
        <v>1</v>
      </c>
      <c r="H3047" s="127">
        <v>0</v>
      </c>
      <c r="I3047" s="127"/>
      <c r="J3047" s="191">
        <v>7384</v>
      </c>
      <c r="K3047" s="89"/>
      <c r="L3047" s="89"/>
      <c r="M3047" s="89"/>
    </row>
    <row r="3048" spans="1:13" x14ac:dyDescent="0.25">
      <c r="A3048" s="191">
        <v>7418</v>
      </c>
      <c r="B3048" s="89" t="s">
        <v>3405</v>
      </c>
      <c r="C3048" s="89" t="s">
        <v>3406</v>
      </c>
      <c r="D3048" s="89" t="s">
        <v>3188</v>
      </c>
      <c r="E3048" s="89" t="s">
        <v>336</v>
      </c>
      <c r="F3048" s="89">
        <v>222</v>
      </c>
      <c r="G3048" s="127">
        <v>0.94086021505376349</v>
      </c>
      <c r="H3048" s="127">
        <v>0</v>
      </c>
      <c r="I3048" s="127"/>
      <c r="J3048" s="191">
        <v>7418</v>
      </c>
      <c r="K3048" s="89"/>
      <c r="L3048" s="89"/>
      <c r="M3048" s="89"/>
    </row>
    <row r="3049" spans="1:13" x14ac:dyDescent="0.25">
      <c r="A3049" s="191">
        <v>7419</v>
      </c>
      <c r="B3049" s="89" t="s">
        <v>3407</v>
      </c>
      <c r="C3049" s="89" t="s">
        <v>3406</v>
      </c>
      <c r="D3049" s="89" t="s">
        <v>3188</v>
      </c>
      <c r="E3049" s="89" t="s">
        <v>336</v>
      </c>
      <c r="F3049" s="89">
        <v>121</v>
      </c>
      <c r="G3049" s="127">
        <v>0.96551724137931039</v>
      </c>
      <c r="H3049" s="127">
        <v>0</v>
      </c>
      <c r="I3049" s="127"/>
      <c r="J3049" s="191">
        <v>7419</v>
      </c>
      <c r="K3049" s="89"/>
      <c r="L3049" s="89"/>
      <c r="M3049" s="89"/>
    </row>
    <row r="3050" spans="1:13" x14ac:dyDescent="0.25">
      <c r="A3050" s="191">
        <v>7422</v>
      </c>
      <c r="B3050" s="89" t="s">
        <v>3408</v>
      </c>
      <c r="C3050" s="89" t="s">
        <v>3406</v>
      </c>
      <c r="D3050" s="89" t="s">
        <v>3188</v>
      </c>
      <c r="E3050" s="89" t="s">
        <v>336</v>
      </c>
      <c r="F3050" s="89">
        <v>2</v>
      </c>
      <c r="G3050" s="127">
        <v>1</v>
      </c>
      <c r="H3050" s="127">
        <v>0</v>
      </c>
      <c r="I3050" s="127"/>
      <c r="J3050" s="191">
        <v>7422</v>
      </c>
      <c r="K3050" s="89"/>
      <c r="L3050" s="89"/>
      <c r="M3050" s="89"/>
    </row>
    <row r="3051" spans="1:13" x14ac:dyDescent="0.25">
      <c r="A3051" s="191">
        <v>7423</v>
      </c>
      <c r="B3051" s="89" t="s">
        <v>3409</v>
      </c>
      <c r="C3051" s="89" t="s">
        <v>3406</v>
      </c>
      <c r="D3051" s="89" t="s">
        <v>3188</v>
      </c>
      <c r="E3051" s="89" t="s">
        <v>336</v>
      </c>
      <c r="F3051" s="89">
        <v>5</v>
      </c>
      <c r="G3051" s="127">
        <v>1</v>
      </c>
      <c r="H3051" s="127">
        <v>0</v>
      </c>
      <c r="I3051" s="127"/>
      <c r="J3051" s="191">
        <v>7423</v>
      </c>
      <c r="K3051" s="89"/>
      <c r="L3051" s="89"/>
      <c r="M3051" s="89"/>
    </row>
    <row r="3052" spans="1:13" x14ac:dyDescent="0.25">
      <c r="A3052" s="191">
        <v>7424</v>
      </c>
      <c r="B3052" s="89" t="s">
        <v>3410</v>
      </c>
      <c r="C3052" s="89" t="s">
        <v>3406</v>
      </c>
      <c r="D3052" s="89" t="s">
        <v>3188</v>
      </c>
      <c r="E3052" s="89" t="s">
        <v>336</v>
      </c>
      <c r="F3052" s="89">
        <v>6</v>
      </c>
      <c r="G3052" s="127">
        <v>0.91666666666666663</v>
      </c>
      <c r="H3052" s="127">
        <v>0</v>
      </c>
      <c r="I3052" s="127"/>
      <c r="J3052" s="191">
        <v>7424</v>
      </c>
      <c r="K3052" s="89"/>
      <c r="L3052" s="89"/>
      <c r="M3052" s="89"/>
    </row>
    <row r="3053" spans="1:13" x14ac:dyDescent="0.25">
      <c r="A3053" s="191">
        <v>7427</v>
      </c>
      <c r="B3053" s="89" t="s">
        <v>3411</v>
      </c>
      <c r="C3053" s="89" t="s">
        <v>3406</v>
      </c>
      <c r="D3053" s="89" t="s">
        <v>3188</v>
      </c>
      <c r="E3053" s="89" t="s">
        <v>336</v>
      </c>
      <c r="F3053" s="89">
        <v>73</v>
      </c>
      <c r="G3053" s="127">
        <v>0.98148148148148151</v>
      </c>
      <c r="H3053" s="127">
        <v>0</v>
      </c>
      <c r="I3053" s="127"/>
      <c r="J3053" s="191">
        <v>7427</v>
      </c>
      <c r="K3053" s="89"/>
      <c r="L3053" s="89"/>
      <c r="M3053" s="89"/>
    </row>
    <row r="3054" spans="1:13" x14ac:dyDescent="0.25">
      <c r="A3054" s="191">
        <v>7431</v>
      </c>
      <c r="B3054" s="89" t="s">
        <v>3412</v>
      </c>
      <c r="C3054" s="89" t="s">
        <v>3406</v>
      </c>
      <c r="D3054" s="89" t="s">
        <v>3188</v>
      </c>
      <c r="E3054" s="89" t="s">
        <v>336</v>
      </c>
      <c r="F3054" s="89">
        <v>39</v>
      </c>
      <c r="G3054" s="127">
        <v>0.94444444444444442</v>
      </c>
      <c r="H3054" s="127">
        <v>0</v>
      </c>
      <c r="I3054" s="127"/>
      <c r="J3054" s="191">
        <v>7431</v>
      </c>
      <c r="K3054" s="89"/>
      <c r="L3054" s="89"/>
      <c r="M3054" s="89"/>
    </row>
    <row r="3055" spans="1:13" x14ac:dyDescent="0.25">
      <c r="A3055" s="191">
        <v>7432</v>
      </c>
      <c r="B3055" s="89" t="s">
        <v>3413</v>
      </c>
      <c r="C3055" s="89" t="s">
        <v>3406</v>
      </c>
      <c r="D3055" s="89" t="s">
        <v>3188</v>
      </c>
      <c r="E3055" s="89" t="s">
        <v>336</v>
      </c>
      <c r="F3055" s="89">
        <v>90</v>
      </c>
      <c r="G3055" s="127">
        <v>0.92592592592592593</v>
      </c>
      <c r="H3055" s="127">
        <v>0</v>
      </c>
      <c r="I3055" s="127"/>
      <c r="J3055" s="191">
        <v>7432</v>
      </c>
      <c r="K3055" s="89"/>
      <c r="L3055" s="89"/>
      <c r="M3055" s="89"/>
    </row>
    <row r="3056" spans="1:13" x14ac:dyDescent="0.25">
      <c r="A3056" s="191">
        <v>7433</v>
      </c>
      <c r="B3056" s="89" t="s">
        <v>3414</v>
      </c>
      <c r="C3056" s="89" t="s">
        <v>3406</v>
      </c>
      <c r="D3056" s="89" t="s">
        <v>3188</v>
      </c>
      <c r="E3056" s="89" t="s">
        <v>336</v>
      </c>
      <c r="F3056" s="89">
        <v>66</v>
      </c>
      <c r="G3056" s="127">
        <v>0.9152542372881356</v>
      </c>
      <c r="H3056" s="127">
        <v>0</v>
      </c>
      <c r="I3056" s="127"/>
      <c r="J3056" s="191">
        <v>7433</v>
      </c>
      <c r="K3056" s="89"/>
      <c r="L3056" s="89"/>
      <c r="M3056" s="89"/>
    </row>
    <row r="3057" spans="1:13" x14ac:dyDescent="0.25">
      <c r="A3057" s="191">
        <v>7448</v>
      </c>
      <c r="B3057" s="89" t="s">
        <v>3415</v>
      </c>
      <c r="C3057" s="89" t="s">
        <v>3416</v>
      </c>
      <c r="D3057" s="89" t="s">
        <v>3188</v>
      </c>
      <c r="E3057" s="89" t="s">
        <v>336</v>
      </c>
      <c r="F3057" s="89">
        <v>405</v>
      </c>
      <c r="G3057" s="127">
        <v>0.85789473684210527</v>
      </c>
      <c r="H3057" s="127">
        <v>0</v>
      </c>
      <c r="I3057" s="127"/>
      <c r="J3057" s="191">
        <v>7448</v>
      </c>
      <c r="K3057" s="89"/>
      <c r="L3057" s="89"/>
      <c r="M3057" s="89"/>
    </row>
    <row r="3058" spans="1:13" x14ac:dyDescent="0.25">
      <c r="A3058" s="191">
        <v>7449</v>
      </c>
      <c r="B3058" s="89" t="s">
        <v>3417</v>
      </c>
      <c r="C3058" s="89" t="s">
        <v>3416</v>
      </c>
      <c r="D3058" s="89" t="s">
        <v>3188</v>
      </c>
      <c r="E3058" s="89" t="s">
        <v>336</v>
      </c>
      <c r="F3058" s="89">
        <v>103</v>
      </c>
      <c r="G3058" s="127">
        <v>0.9263157894736842</v>
      </c>
      <c r="H3058" s="127">
        <v>0</v>
      </c>
      <c r="I3058" s="127"/>
      <c r="J3058" s="191">
        <v>7449</v>
      </c>
      <c r="K3058" s="89"/>
      <c r="L3058" s="89"/>
      <c r="M3058" s="89"/>
    </row>
    <row r="3059" spans="1:13" x14ac:dyDescent="0.25">
      <c r="A3059" s="191">
        <v>7450</v>
      </c>
      <c r="B3059" s="89" t="s">
        <v>3206</v>
      </c>
      <c r="C3059" s="89" t="s">
        <v>3416</v>
      </c>
      <c r="D3059" s="89" t="s">
        <v>3188</v>
      </c>
      <c r="E3059" s="89" t="s">
        <v>336</v>
      </c>
      <c r="F3059" s="89">
        <v>187</v>
      </c>
      <c r="G3059" s="127">
        <v>0.93877551020408168</v>
      </c>
      <c r="H3059" s="127">
        <v>0</v>
      </c>
      <c r="I3059" s="127"/>
      <c r="J3059" s="191">
        <v>7450</v>
      </c>
      <c r="K3059" s="89"/>
      <c r="L3059" s="89"/>
      <c r="M3059" s="89"/>
    </row>
    <row r="3060" spans="1:13" x14ac:dyDescent="0.25">
      <c r="A3060" s="191">
        <v>7452</v>
      </c>
      <c r="B3060" s="89" t="s">
        <v>3418</v>
      </c>
      <c r="C3060" s="89" t="s">
        <v>3416</v>
      </c>
      <c r="D3060" s="89" t="s">
        <v>3188</v>
      </c>
      <c r="E3060" s="89" t="s">
        <v>336</v>
      </c>
      <c r="F3060" s="89">
        <v>87</v>
      </c>
      <c r="G3060" s="127">
        <v>0.93975903614457834</v>
      </c>
      <c r="H3060" s="127">
        <v>0</v>
      </c>
      <c r="I3060" s="127"/>
      <c r="J3060" s="191">
        <v>7452</v>
      </c>
      <c r="K3060" s="89"/>
      <c r="L3060" s="89"/>
      <c r="M3060" s="89"/>
    </row>
    <row r="3061" spans="1:13" x14ac:dyDescent="0.25">
      <c r="A3061" s="191">
        <v>7453</v>
      </c>
      <c r="B3061" s="89" t="s">
        <v>3419</v>
      </c>
      <c r="C3061" s="89" t="s">
        <v>3416</v>
      </c>
      <c r="D3061" s="89" t="s">
        <v>3188</v>
      </c>
      <c r="E3061" s="89" t="s">
        <v>336</v>
      </c>
      <c r="F3061" s="89">
        <v>16</v>
      </c>
      <c r="G3061" s="127">
        <v>1</v>
      </c>
      <c r="H3061" s="127">
        <v>0</v>
      </c>
      <c r="I3061" s="127"/>
      <c r="J3061" s="191">
        <v>7453</v>
      </c>
      <c r="K3061" s="89"/>
      <c r="L3061" s="89"/>
      <c r="M3061" s="89"/>
    </row>
    <row r="3062" spans="1:13" x14ac:dyDescent="0.25">
      <c r="A3062" s="191">
        <v>7458</v>
      </c>
      <c r="B3062" s="89" t="s">
        <v>3420</v>
      </c>
      <c r="C3062" s="89" t="s">
        <v>3416</v>
      </c>
      <c r="D3062" s="89" t="s">
        <v>3188</v>
      </c>
      <c r="E3062" s="89" t="s">
        <v>336</v>
      </c>
      <c r="F3062" s="89">
        <v>36</v>
      </c>
      <c r="G3062" s="127">
        <v>0.88095238095238093</v>
      </c>
      <c r="H3062" s="127">
        <v>0</v>
      </c>
      <c r="I3062" s="127"/>
      <c r="J3062" s="191">
        <v>7458</v>
      </c>
      <c r="K3062" s="89"/>
      <c r="L3062" s="89"/>
      <c r="M3062" s="89"/>
    </row>
    <row r="3063" spans="1:13" x14ac:dyDescent="0.25">
      <c r="A3063" s="191">
        <v>7459</v>
      </c>
      <c r="B3063" s="89" t="s">
        <v>3421</v>
      </c>
      <c r="C3063" s="89" t="s">
        <v>3416</v>
      </c>
      <c r="D3063" s="89" t="s">
        <v>3188</v>
      </c>
      <c r="E3063" s="89" t="s">
        <v>336</v>
      </c>
      <c r="F3063" s="89">
        <v>249</v>
      </c>
      <c r="G3063" s="127">
        <v>0.98773006134969321</v>
      </c>
      <c r="H3063" s="127">
        <v>0</v>
      </c>
      <c r="I3063" s="127"/>
      <c r="J3063" s="191">
        <v>7459</v>
      </c>
      <c r="K3063" s="89"/>
      <c r="L3063" s="89"/>
      <c r="M3063" s="89"/>
    </row>
    <row r="3064" spans="1:13" x14ac:dyDescent="0.25">
      <c r="A3064" s="191">
        <v>7460</v>
      </c>
      <c r="B3064" s="89" t="s">
        <v>3422</v>
      </c>
      <c r="C3064" s="89" t="s">
        <v>3416</v>
      </c>
      <c r="D3064" s="89" t="s">
        <v>3188</v>
      </c>
      <c r="E3064" s="89" t="s">
        <v>336</v>
      </c>
      <c r="F3064" s="89">
        <v>205</v>
      </c>
      <c r="G3064" s="127">
        <v>0.88554216867469882</v>
      </c>
      <c r="H3064" s="127">
        <v>0</v>
      </c>
      <c r="I3064" s="127"/>
      <c r="J3064" s="191">
        <v>7460</v>
      </c>
      <c r="K3064" s="89"/>
      <c r="L3064" s="89"/>
      <c r="M3064" s="89"/>
    </row>
    <row r="3065" spans="1:13" x14ac:dyDescent="0.25">
      <c r="A3065" s="191">
        <v>7463</v>
      </c>
      <c r="B3065" s="89" t="s">
        <v>3423</v>
      </c>
      <c r="C3065" s="89" t="s">
        <v>3416</v>
      </c>
      <c r="D3065" s="89" t="s">
        <v>3188</v>
      </c>
      <c r="E3065" s="89" t="s">
        <v>336</v>
      </c>
      <c r="F3065" s="89">
        <v>17</v>
      </c>
      <c r="G3065" s="127">
        <v>1</v>
      </c>
      <c r="H3065" s="127">
        <v>0</v>
      </c>
      <c r="I3065" s="127"/>
      <c r="J3065" s="191">
        <v>7463</v>
      </c>
      <c r="K3065" s="89"/>
      <c r="L3065" s="89"/>
      <c r="M3065" s="89"/>
    </row>
    <row r="3066" spans="1:13" x14ac:dyDescent="0.25">
      <c r="A3066" s="191">
        <v>7464</v>
      </c>
      <c r="B3066" s="89" t="s">
        <v>3424</v>
      </c>
      <c r="C3066" s="89" t="s">
        <v>3416</v>
      </c>
      <c r="D3066" s="89" t="s">
        <v>3188</v>
      </c>
      <c r="E3066" s="89" t="s">
        <v>336</v>
      </c>
      <c r="F3066" s="89">
        <v>75</v>
      </c>
      <c r="G3066" s="127">
        <v>0.87692307692307692</v>
      </c>
      <c r="H3066" s="127">
        <v>0</v>
      </c>
      <c r="I3066" s="127"/>
      <c r="J3066" s="191">
        <v>7464</v>
      </c>
      <c r="K3066" s="89"/>
      <c r="L3066" s="89"/>
      <c r="M3066" s="89"/>
    </row>
    <row r="3067" spans="1:13" x14ac:dyDescent="0.25">
      <c r="A3067" s="191">
        <v>7465</v>
      </c>
      <c r="B3067" s="89" t="s">
        <v>3425</v>
      </c>
      <c r="C3067" s="89" t="s">
        <v>3416</v>
      </c>
      <c r="D3067" s="89" t="s">
        <v>3188</v>
      </c>
      <c r="E3067" s="89" t="s">
        <v>336</v>
      </c>
      <c r="F3067" s="89">
        <v>17</v>
      </c>
      <c r="G3067" s="127">
        <v>1</v>
      </c>
      <c r="H3067" s="127">
        <v>0</v>
      </c>
      <c r="I3067" s="127"/>
      <c r="J3067" s="191">
        <v>7465</v>
      </c>
      <c r="K3067" s="89"/>
      <c r="L3067" s="89"/>
      <c r="M3067" s="89"/>
    </row>
    <row r="3068" spans="1:13" x14ac:dyDescent="0.25">
      <c r="A3068" s="191">
        <v>7476</v>
      </c>
      <c r="B3068" s="89" t="s">
        <v>3426</v>
      </c>
      <c r="C3068" s="89" t="s">
        <v>3427</v>
      </c>
      <c r="D3068" s="89" t="s">
        <v>3188</v>
      </c>
      <c r="E3068" s="89" t="s">
        <v>336</v>
      </c>
      <c r="F3068" s="89">
        <v>185</v>
      </c>
      <c r="G3068" s="127">
        <v>0.93600000000000005</v>
      </c>
      <c r="H3068" s="127">
        <v>0</v>
      </c>
      <c r="I3068" s="127"/>
      <c r="J3068" s="191">
        <v>7476</v>
      </c>
      <c r="K3068" s="89"/>
      <c r="L3068" s="89"/>
      <c r="M3068" s="89"/>
    </row>
    <row r="3069" spans="1:13" x14ac:dyDescent="0.25">
      <c r="A3069" s="191">
        <v>7477</v>
      </c>
      <c r="B3069" s="89" t="s">
        <v>3428</v>
      </c>
      <c r="C3069" s="89" t="s">
        <v>3427</v>
      </c>
      <c r="D3069" s="89" t="s">
        <v>3188</v>
      </c>
      <c r="E3069" s="89" t="s">
        <v>336</v>
      </c>
      <c r="F3069" s="89">
        <v>90</v>
      </c>
      <c r="G3069" s="127">
        <v>0.8125</v>
      </c>
      <c r="H3069" s="127">
        <v>0</v>
      </c>
      <c r="I3069" s="127"/>
      <c r="J3069" s="191">
        <v>7477</v>
      </c>
      <c r="K3069" s="89"/>
      <c r="L3069" s="89"/>
      <c r="M3069" s="89"/>
    </row>
    <row r="3070" spans="1:13" x14ac:dyDescent="0.25">
      <c r="A3070" s="191">
        <v>7478</v>
      </c>
      <c r="B3070" s="89" t="s">
        <v>3429</v>
      </c>
      <c r="C3070" s="89" t="s">
        <v>3427</v>
      </c>
      <c r="D3070" s="89" t="s">
        <v>3188</v>
      </c>
      <c r="E3070" s="89" t="s">
        <v>336</v>
      </c>
      <c r="F3070" s="89">
        <v>199</v>
      </c>
      <c r="G3070" s="127">
        <v>0.90259740259740262</v>
      </c>
      <c r="H3070" s="127">
        <v>0</v>
      </c>
      <c r="I3070" s="127"/>
      <c r="J3070" s="191">
        <v>7478</v>
      </c>
      <c r="K3070" s="89"/>
      <c r="L3070" s="89"/>
      <c r="M3070" s="89"/>
    </row>
    <row r="3071" spans="1:13" x14ac:dyDescent="0.25">
      <c r="A3071" s="191">
        <v>7479</v>
      </c>
      <c r="B3071" s="89" t="s">
        <v>3430</v>
      </c>
      <c r="C3071" s="89" t="s">
        <v>3427</v>
      </c>
      <c r="D3071" s="89" t="s">
        <v>3188</v>
      </c>
      <c r="E3071" s="89" t="s">
        <v>336</v>
      </c>
      <c r="F3071" s="89">
        <v>64</v>
      </c>
      <c r="G3071" s="127">
        <v>0.8571428571428571</v>
      </c>
      <c r="H3071" s="127">
        <v>0</v>
      </c>
      <c r="I3071" s="127"/>
      <c r="J3071" s="191">
        <v>7479</v>
      </c>
      <c r="K3071" s="89"/>
      <c r="L3071" s="89"/>
      <c r="M3071" s="89"/>
    </row>
    <row r="3072" spans="1:13" x14ac:dyDescent="0.25">
      <c r="A3072" s="191">
        <v>7489</v>
      </c>
      <c r="B3072" s="89" t="s">
        <v>3431</v>
      </c>
      <c r="C3072" s="89" t="s">
        <v>3427</v>
      </c>
      <c r="D3072" s="89" t="s">
        <v>3188</v>
      </c>
      <c r="E3072" s="89" t="s">
        <v>336</v>
      </c>
      <c r="F3072" s="89">
        <v>28</v>
      </c>
      <c r="G3072" s="127">
        <v>0.87878787878787878</v>
      </c>
      <c r="H3072" s="127">
        <v>0</v>
      </c>
      <c r="I3072" s="127"/>
      <c r="J3072" s="191">
        <v>7489</v>
      </c>
      <c r="K3072" s="89"/>
      <c r="L3072" s="89"/>
      <c r="M3072" s="89"/>
    </row>
    <row r="3073" spans="1:13" x14ac:dyDescent="0.25">
      <c r="A3073" s="191">
        <v>7496</v>
      </c>
      <c r="B3073" s="89" t="s">
        <v>3432</v>
      </c>
      <c r="C3073" s="89" t="s">
        <v>3427</v>
      </c>
      <c r="D3073" s="89" t="s">
        <v>3188</v>
      </c>
      <c r="E3073" s="89" t="s">
        <v>336</v>
      </c>
      <c r="F3073" s="89">
        <v>202</v>
      </c>
      <c r="G3073" s="127">
        <v>0.96250000000000002</v>
      </c>
      <c r="H3073" s="127">
        <v>0</v>
      </c>
      <c r="I3073" s="127"/>
      <c r="J3073" s="191">
        <v>7496</v>
      </c>
      <c r="K3073" s="89"/>
      <c r="L3073" s="89"/>
      <c r="M3073" s="89"/>
    </row>
    <row r="3074" spans="1:13" x14ac:dyDescent="0.25">
      <c r="A3074" s="191">
        <v>7505</v>
      </c>
      <c r="B3074" s="89" t="s">
        <v>3433</v>
      </c>
      <c r="C3074" s="89" t="s">
        <v>3434</v>
      </c>
      <c r="D3074" s="89" t="s">
        <v>3188</v>
      </c>
      <c r="E3074" s="89" t="s">
        <v>336</v>
      </c>
      <c r="F3074" s="89">
        <v>416</v>
      </c>
      <c r="G3074" s="127">
        <v>0</v>
      </c>
      <c r="H3074" s="127">
        <v>0.96568627450980393</v>
      </c>
      <c r="I3074" s="127"/>
      <c r="J3074" s="191">
        <v>7505</v>
      </c>
      <c r="K3074" s="89"/>
      <c r="L3074" s="89"/>
      <c r="M3074" s="89"/>
    </row>
    <row r="3075" spans="1:13" x14ac:dyDescent="0.25">
      <c r="A3075" s="191">
        <v>7507</v>
      </c>
      <c r="B3075" s="89" t="s">
        <v>3435</v>
      </c>
      <c r="C3075" s="89" t="s">
        <v>3434</v>
      </c>
      <c r="D3075" s="89" t="s">
        <v>3188</v>
      </c>
      <c r="E3075" s="89" t="s">
        <v>336</v>
      </c>
      <c r="F3075" s="89">
        <v>195</v>
      </c>
      <c r="G3075" s="127">
        <v>0.97041420118343191</v>
      </c>
      <c r="H3075" s="127">
        <v>0</v>
      </c>
      <c r="I3075" s="127"/>
      <c r="J3075" s="191">
        <v>7507</v>
      </c>
      <c r="K3075" s="89"/>
      <c r="L3075" s="89"/>
      <c r="M3075" s="89"/>
    </row>
    <row r="3076" spans="1:13" x14ac:dyDescent="0.25">
      <c r="A3076" s="191">
        <v>7508</v>
      </c>
      <c r="B3076" s="89" t="s">
        <v>3436</v>
      </c>
      <c r="C3076" s="89" t="s">
        <v>3434</v>
      </c>
      <c r="D3076" s="89" t="s">
        <v>3188</v>
      </c>
      <c r="E3076" s="89" t="s">
        <v>336</v>
      </c>
      <c r="F3076" s="89">
        <v>122</v>
      </c>
      <c r="G3076" s="127">
        <v>0.96190476190476193</v>
      </c>
      <c r="H3076" s="127">
        <v>0</v>
      </c>
      <c r="I3076" s="127"/>
      <c r="J3076" s="191">
        <v>7508</v>
      </c>
      <c r="K3076" s="89"/>
      <c r="L3076" s="89"/>
      <c r="M3076" s="89"/>
    </row>
    <row r="3077" spans="1:13" x14ac:dyDescent="0.25">
      <c r="A3077" s="191">
        <v>7509</v>
      </c>
      <c r="B3077" s="89" t="s">
        <v>3437</v>
      </c>
      <c r="C3077" s="89" t="s">
        <v>3434</v>
      </c>
      <c r="D3077" s="89" t="s">
        <v>3188</v>
      </c>
      <c r="E3077" s="89" t="s">
        <v>336</v>
      </c>
      <c r="F3077" s="89">
        <v>182</v>
      </c>
      <c r="G3077" s="127">
        <v>0</v>
      </c>
      <c r="H3077" s="127">
        <v>0</v>
      </c>
      <c r="I3077" s="128">
        <v>0.89085025007355101</v>
      </c>
      <c r="J3077" s="191">
        <v>7509</v>
      </c>
      <c r="K3077" s="89"/>
      <c r="L3077" s="89"/>
      <c r="M3077" s="89"/>
    </row>
    <row r="3078" spans="1:13" x14ac:dyDescent="0.25">
      <c r="A3078" s="191">
        <v>7510</v>
      </c>
      <c r="B3078" s="89" t="s">
        <v>3438</v>
      </c>
      <c r="C3078" s="89" t="s">
        <v>3434</v>
      </c>
      <c r="D3078" s="89" t="s">
        <v>3188</v>
      </c>
      <c r="E3078" s="89" t="s">
        <v>336</v>
      </c>
      <c r="F3078" s="89">
        <v>97</v>
      </c>
      <c r="G3078" s="127">
        <v>0.92405063291139244</v>
      </c>
      <c r="H3078" s="127">
        <v>0</v>
      </c>
      <c r="I3078" s="127"/>
      <c r="J3078" s="191">
        <v>7510</v>
      </c>
      <c r="K3078" s="89"/>
      <c r="L3078" s="89"/>
      <c r="M3078" s="89"/>
    </row>
    <row r="3079" spans="1:13" x14ac:dyDescent="0.25">
      <c r="A3079" s="191">
        <v>7511</v>
      </c>
      <c r="B3079" s="89" t="s">
        <v>3439</v>
      </c>
      <c r="C3079" s="89" t="s">
        <v>3434</v>
      </c>
      <c r="D3079" s="89" t="s">
        <v>3188</v>
      </c>
      <c r="E3079" s="89" t="s">
        <v>336</v>
      </c>
      <c r="F3079" s="89">
        <v>21</v>
      </c>
      <c r="G3079" s="127">
        <v>0.83333333333333337</v>
      </c>
      <c r="H3079" s="127">
        <v>0</v>
      </c>
      <c r="I3079" s="127"/>
      <c r="J3079" s="191">
        <v>7511</v>
      </c>
      <c r="K3079" s="89"/>
      <c r="L3079" s="89"/>
      <c r="M3079" s="89"/>
    </row>
    <row r="3080" spans="1:13" x14ac:dyDescent="0.25">
      <c r="A3080" s="191">
        <v>7522</v>
      </c>
      <c r="B3080" s="89" t="s">
        <v>3440</v>
      </c>
      <c r="C3080" s="89" t="s">
        <v>3434</v>
      </c>
      <c r="D3080" s="89" t="s">
        <v>3188</v>
      </c>
      <c r="E3080" s="89" t="s">
        <v>336</v>
      </c>
      <c r="F3080" s="89">
        <v>11</v>
      </c>
      <c r="G3080" s="127">
        <v>0</v>
      </c>
      <c r="H3080" s="127">
        <v>0</v>
      </c>
      <c r="I3080" s="128">
        <v>0.89085025007355101</v>
      </c>
      <c r="J3080" s="191">
        <v>7522</v>
      </c>
      <c r="K3080" s="89"/>
      <c r="L3080" s="89"/>
      <c r="M3080" s="89"/>
    </row>
    <row r="3081" spans="1:13" x14ac:dyDescent="0.25">
      <c r="A3081" s="191">
        <v>7531</v>
      </c>
      <c r="B3081" s="89" t="s">
        <v>3441</v>
      </c>
      <c r="C3081" s="89" t="s">
        <v>3434</v>
      </c>
      <c r="D3081" s="89" t="s">
        <v>3188</v>
      </c>
      <c r="E3081" s="89" t="s">
        <v>336</v>
      </c>
      <c r="F3081" s="89">
        <v>79</v>
      </c>
      <c r="G3081" s="127">
        <v>1</v>
      </c>
      <c r="H3081" s="127">
        <v>0</v>
      </c>
      <c r="I3081" s="127"/>
      <c r="J3081" s="191">
        <v>7531</v>
      </c>
      <c r="K3081" s="89"/>
      <c r="L3081" s="89"/>
      <c r="M3081" s="89"/>
    </row>
    <row r="3082" spans="1:13" x14ac:dyDescent="0.25">
      <c r="A3082" s="191">
        <v>7534</v>
      </c>
      <c r="B3082" s="89" t="s">
        <v>3442</v>
      </c>
      <c r="C3082" s="89" t="s">
        <v>3434</v>
      </c>
      <c r="D3082" s="89" t="s">
        <v>3188</v>
      </c>
      <c r="E3082" s="89" t="s">
        <v>336</v>
      </c>
      <c r="F3082" s="89">
        <v>18</v>
      </c>
      <c r="G3082" s="127">
        <v>1</v>
      </c>
      <c r="H3082" s="127">
        <v>0</v>
      </c>
      <c r="I3082" s="127"/>
      <c r="J3082" s="191">
        <v>7534</v>
      </c>
      <c r="K3082" s="89"/>
      <c r="L3082" s="89"/>
      <c r="M3082" s="89"/>
    </row>
    <row r="3083" spans="1:13" x14ac:dyDescent="0.25">
      <c r="A3083" s="191">
        <v>7535</v>
      </c>
      <c r="B3083" s="89" t="s">
        <v>3443</v>
      </c>
      <c r="C3083" s="89" t="s">
        <v>3434</v>
      </c>
      <c r="D3083" s="89" t="s">
        <v>3188</v>
      </c>
      <c r="E3083" s="89" t="s">
        <v>336</v>
      </c>
      <c r="F3083" s="89">
        <v>48</v>
      </c>
      <c r="G3083" s="127">
        <v>0.94594594594594594</v>
      </c>
      <c r="H3083" s="127">
        <v>0</v>
      </c>
      <c r="I3083" s="127"/>
      <c r="J3083" s="191">
        <v>7535</v>
      </c>
      <c r="K3083" s="89"/>
      <c r="L3083" s="89"/>
      <c r="M3083" s="89"/>
    </row>
    <row r="3084" spans="1:13" x14ac:dyDescent="0.25">
      <c r="A3084" s="191">
        <v>7538</v>
      </c>
      <c r="B3084" s="89" t="s">
        <v>3444</v>
      </c>
      <c r="C3084" s="89" t="s">
        <v>3434</v>
      </c>
      <c r="D3084" s="89" t="s">
        <v>3188</v>
      </c>
      <c r="E3084" s="89" t="s">
        <v>336</v>
      </c>
      <c r="F3084" s="89">
        <v>15</v>
      </c>
      <c r="G3084" s="127">
        <v>1</v>
      </c>
      <c r="H3084" s="127">
        <v>0</v>
      </c>
      <c r="I3084" s="127"/>
      <c r="J3084" s="191">
        <v>7538</v>
      </c>
      <c r="K3084" s="89"/>
      <c r="L3084" s="89"/>
      <c r="M3084" s="89"/>
    </row>
    <row r="3085" spans="1:13" x14ac:dyDescent="0.25">
      <c r="A3085" s="191">
        <v>7541</v>
      </c>
      <c r="B3085" s="89" t="s">
        <v>3445</v>
      </c>
      <c r="C3085" s="89" t="s">
        <v>3446</v>
      </c>
      <c r="D3085" s="89" t="s">
        <v>3188</v>
      </c>
      <c r="E3085" s="89" t="s">
        <v>336</v>
      </c>
      <c r="F3085" s="89">
        <v>376</v>
      </c>
      <c r="G3085" s="127">
        <v>0.94413407821229045</v>
      </c>
      <c r="H3085" s="127">
        <v>0</v>
      </c>
      <c r="I3085" s="127"/>
      <c r="J3085" s="191">
        <v>7541</v>
      </c>
      <c r="K3085" s="89"/>
      <c r="L3085" s="89"/>
      <c r="M3085" s="89"/>
    </row>
    <row r="3086" spans="1:13" x14ac:dyDescent="0.25">
      <c r="A3086" s="191">
        <v>7542</v>
      </c>
      <c r="B3086" s="89" t="s">
        <v>3447</v>
      </c>
      <c r="C3086" s="89" t="s">
        <v>3446</v>
      </c>
      <c r="D3086" s="89" t="s">
        <v>3188</v>
      </c>
      <c r="E3086" s="89" t="s">
        <v>336</v>
      </c>
      <c r="F3086" s="89">
        <v>228</v>
      </c>
      <c r="G3086" s="127">
        <v>0</v>
      </c>
      <c r="H3086" s="127">
        <v>0.96103896103896103</v>
      </c>
      <c r="I3086" s="127"/>
      <c r="J3086" s="191">
        <v>7542</v>
      </c>
      <c r="K3086" s="89"/>
      <c r="L3086" s="89"/>
      <c r="M3086" s="89"/>
    </row>
    <row r="3087" spans="1:13" x14ac:dyDescent="0.25">
      <c r="A3087" s="191">
        <v>7543</v>
      </c>
      <c r="B3087" s="89" t="s">
        <v>3448</v>
      </c>
      <c r="C3087" s="89" t="s">
        <v>3446</v>
      </c>
      <c r="D3087" s="89" t="s">
        <v>3188</v>
      </c>
      <c r="E3087" s="89" t="s">
        <v>336</v>
      </c>
      <c r="F3087" s="89">
        <v>285</v>
      </c>
      <c r="G3087" s="127">
        <v>0.97540983606557374</v>
      </c>
      <c r="H3087" s="127">
        <v>0</v>
      </c>
      <c r="I3087" s="127"/>
      <c r="J3087" s="191">
        <v>7543</v>
      </c>
      <c r="K3087" s="89"/>
      <c r="L3087" s="89"/>
      <c r="M3087" s="89"/>
    </row>
    <row r="3088" spans="1:13" x14ac:dyDescent="0.25">
      <c r="A3088" s="191">
        <v>7544</v>
      </c>
      <c r="B3088" s="89" t="s">
        <v>3449</v>
      </c>
      <c r="C3088" s="89" t="s">
        <v>3446</v>
      </c>
      <c r="D3088" s="89" t="s">
        <v>3188</v>
      </c>
      <c r="E3088" s="89" t="s">
        <v>336</v>
      </c>
      <c r="F3088" s="89">
        <v>374</v>
      </c>
      <c r="G3088" s="127">
        <v>0.94954128440366969</v>
      </c>
      <c r="H3088" s="127">
        <v>0</v>
      </c>
      <c r="I3088" s="127"/>
      <c r="J3088" s="191">
        <v>7544</v>
      </c>
      <c r="K3088" s="89"/>
      <c r="L3088" s="89"/>
      <c r="M3088" s="89"/>
    </row>
    <row r="3089" spans="1:13" x14ac:dyDescent="0.25">
      <c r="A3089" s="191">
        <v>7552</v>
      </c>
      <c r="B3089" s="89" t="s">
        <v>3450</v>
      </c>
      <c r="C3089" s="89" t="s">
        <v>3446</v>
      </c>
      <c r="D3089" s="89" t="s">
        <v>3188</v>
      </c>
      <c r="E3089" s="89" t="s">
        <v>336</v>
      </c>
      <c r="F3089" s="89">
        <v>5</v>
      </c>
      <c r="G3089" s="127">
        <v>0.88888888888888884</v>
      </c>
      <c r="H3089" s="127">
        <v>0</v>
      </c>
      <c r="I3089" s="127"/>
      <c r="J3089" s="191">
        <v>7552</v>
      </c>
      <c r="K3089" s="89"/>
      <c r="L3089" s="89"/>
      <c r="M3089" s="89"/>
    </row>
    <row r="3090" spans="1:13" x14ac:dyDescent="0.25">
      <c r="A3090" s="191">
        <v>7557</v>
      </c>
      <c r="B3090" s="89" t="s">
        <v>3451</v>
      </c>
      <c r="C3090" s="89" t="s">
        <v>3446</v>
      </c>
      <c r="D3090" s="89" t="s">
        <v>3188</v>
      </c>
      <c r="E3090" s="89" t="s">
        <v>336</v>
      </c>
      <c r="F3090" s="89">
        <v>5</v>
      </c>
      <c r="G3090" s="127">
        <v>1</v>
      </c>
      <c r="H3090" s="127">
        <v>0</v>
      </c>
      <c r="I3090" s="127"/>
      <c r="J3090" s="191">
        <v>7557</v>
      </c>
      <c r="K3090" s="89"/>
      <c r="L3090" s="89"/>
      <c r="M3090" s="89"/>
    </row>
    <row r="3091" spans="1:13" x14ac:dyDescent="0.25">
      <c r="A3091" s="191">
        <v>7559</v>
      </c>
      <c r="B3091" s="89" t="s">
        <v>3452</v>
      </c>
      <c r="C3091" s="89" t="s">
        <v>3446</v>
      </c>
      <c r="D3091" s="89" t="s">
        <v>3188</v>
      </c>
      <c r="E3091" s="89" t="s">
        <v>336</v>
      </c>
      <c r="F3091" s="89">
        <v>3</v>
      </c>
      <c r="G3091" s="127">
        <v>0</v>
      </c>
      <c r="H3091" s="127">
        <v>0</v>
      </c>
      <c r="I3091" s="128">
        <v>0.93428968070337803</v>
      </c>
      <c r="J3091" s="191">
        <v>7559</v>
      </c>
      <c r="K3091" s="89"/>
      <c r="L3091" s="89"/>
      <c r="M3091" s="89"/>
    </row>
    <row r="3092" spans="1:13" x14ac:dyDescent="0.25">
      <c r="A3092" s="191">
        <v>7563</v>
      </c>
      <c r="B3092" s="89" t="s">
        <v>3453</v>
      </c>
      <c r="C3092" s="89" t="s">
        <v>3446</v>
      </c>
      <c r="D3092" s="89" t="s">
        <v>3188</v>
      </c>
      <c r="E3092" s="89" t="s">
        <v>336</v>
      </c>
      <c r="F3092" s="89">
        <v>2</v>
      </c>
      <c r="G3092" s="127">
        <v>0</v>
      </c>
      <c r="H3092" s="127">
        <v>0</v>
      </c>
      <c r="I3092" s="128">
        <v>0.93428968070337803</v>
      </c>
      <c r="J3092" s="191">
        <v>7563</v>
      </c>
      <c r="K3092" s="89"/>
      <c r="L3092" s="89"/>
      <c r="M3092" s="89"/>
    </row>
    <row r="3093" spans="1:13" x14ac:dyDescent="0.25">
      <c r="A3093" s="191">
        <v>7569</v>
      </c>
      <c r="B3093" s="89" t="s">
        <v>3454</v>
      </c>
      <c r="C3093" s="89" t="s">
        <v>3446</v>
      </c>
      <c r="D3093" s="89" t="s">
        <v>3188</v>
      </c>
      <c r="E3093" s="89" t="s">
        <v>336</v>
      </c>
      <c r="F3093" s="89">
        <v>3</v>
      </c>
      <c r="G3093" s="127">
        <v>1</v>
      </c>
      <c r="H3093" s="127">
        <v>0</v>
      </c>
      <c r="I3093" s="127"/>
      <c r="J3093" s="191">
        <v>7569</v>
      </c>
      <c r="K3093" s="89"/>
      <c r="L3093" s="89"/>
      <c r="M3093" s="89"/>
    </row>
    <row r="3094" spans="1:13" x14ac:dyDescent="0.25">
      <c r="A3094" s="191">
        <v>7574</v>
      </c>
      <c r="B3094" s="89" t="s">
        <v>3455</v>
      </c>
      <c r="C3094" s="89" t="s">
        <v>3446</v>
      </c>
      <c r="D3094" s="89" t="s">
        <v>3188</v>
      </c>
      <c r="E3094" s="89" t="s">
        <v>336</v>
      </c>
      <c r="F3094" s="89">
        <v>1</v>
      </c>
      <c r="G3094" s="127">
        <v>0</v>
      </c>
      <c r="H3094" s="127">
        <v>0</v>
      </c>
      <c r="I3094" s="128">
        <v>0.93428968070337803</v>
      </c>
      <c r="J3094" s="191">
        <v>7574</v>
      </c>
      <c r="K3094" s="89"/>
      <c r="L3094" s="89"/>
      <c r="M3094" s="89"/>
    </row>
    <row r="3095" spans="1:13" x14ac:dyDescent="0.25">
      <c r="A3095" s="191">
        <v>7578</v>
      </c>
      <c r="B3095" s="89" t="s">
        <v>3456</v>
      </c>
      <c r="C3095" s="89" t="s">
        <v>3446</v>
      </c>
      <c r="D3095" s="89" t="s">
        <v>3188</v>
      </c>
      <c r="E3095" s="89" t="s">
        <v>630</v>
      </c>
      <c r="F3095" s="89">
        <v>387</v>
      </c>
      <c r="G3095" s="127">
        <v>0</v>
      </c>
      <c r="H3095" s="127">
        <v>0.93236714975845414</v>
      </c>
      <c r="I3095" s="127"/>
      <c r="J3095" s="191">
        <v>7578</v>
      </c>
      <c r="K3095" s="89"/>
      <c r="L3095" s="89"/>
      <c r="M3095" s="89"/>
    </row>
    <row r="3096" spans="1:13" x14ac:dyDescent="0.25">
      <c r="A3096" s="191">
        <v>7580</v>
      </c>
      <c r="B3096" s="89" t="s">
        <v>3457</v>
      </c>
      <c r="C3096" s="89" t="s">
        <v>3458</v>
      </c>
      <c r="D3096" s="89" t="s">
        <v>3188</v>
      </c>
      <c r="E3096" s="89" t="s">
        <v>336</v>
      </c>
      <c r="F3096" s="89">
        <v>9</v>
      </c>
      <c r="G3096" s="127">
        <v>1</v>
      </c>
      <c r="H3096" s="127">
        <v>0</v>
      </c>
      <c r="I3096" s="127"/>
      <c r="J3096" s="191">
        <v>7580</v>
      </c>
      <c r="K3096" s="89"/>
      <c r="L3096" s="89"/>
      <c r="M3096" s="89"/>
    </row>
    <row r="3097" spans="1:13" x14ac:dyDescent="0.25">
      <c r="A3097" s="191">
        <v>7583</v>
      </c>
      <c r="B3097" s="89" t="s">
        <v>3459</v>
      </c>
      <c r="C3097" s="89" t="s">
        <v>3458</v>
      </c>
      <c r="D3097" s="89" t="s">
        <v>3188</v>
      </c>
      <c r="E3097" s="89" t="s">
        <v>336</v>
      </c>
      <c r="F3097" s="89">
        <v>182</v>
      </c>
      <c r="G3097" s="127">
        <v>0.91874999999999996</v>
      </c>
      <c r="H3097" s="127">
        <v>0</v>
      </c>
      <c r="I3097" s="127"/>
      <c r="J3097" s="191">
        <v>7583</v>
      </c>
      <c r="K3097" s="89"/>
      <c r="L3097" s="89"/>
      <c r="M3097" s="89"/>
    </row>
    <row r="3098" spans="1:13" x14ac:dyDescent="0.25">
      <c r="A3098" s="191">
        <v>7586</v>
      </c>
      <c r="B3098" s="89" t="s">
        <v>3460</v>
      </c>
      <c r="C3098" s="89" t="s">
        <v>3458</v>
      </c>
      <c r="D3098" s="89" t="s">
        <v>3188</v>
      </c>
      <c r="E3098" s="89" t="s">
        <v>336</v>
      </c>
      <c r="F3098" s="89">
        <v>19</v>
      </c>
      <c r="G3098" s="127">
        <v>0.95</v>
      </c>
      <c r="H3098" s="127">
        <v>0</v>
      </c>
      <c r="I3098" s="127"/>
      <c r="J3098" s="191">
        <v>7586</v>
      </c>
      <c r="K3098" s="89"/>
      <c r="L3098" s="89"/>
      <c r="M3098" s="89"/>
    </row>
    <row r="3099" spans="1:13" x14ac:dyDescent="0.25">
      <c r="A3099" s="191">
        <v>7587</v>
      </c>
      <c r="B3099" s="89" t="s">
        <v>3461</v>
      </c>
      <c r="C3099" s="89" t="s">
        <v>3458</v>
      </c>
      <c r="D3099" s="89" t="s">
        <v>3188</v>
      </c>
      <c r="E3099" s="89" t="s">
        <v>336</v>
      </c>
      <c r="F3099" s="89">
        <v>7</v>
      </c>
      <c r="G3099" s="127">
        <v>0.90909090909090906</v>
      </c>
      <c r="H3099" s="127">
        <v>0</v>
      </c>
      <c r="I3099" s="127"/>
      <c r="J3099" s="191">
        <v>7587</v>
      </c>
      <c r="K3099" s="89"/>
      <c r="L3099" s="89"/>
      <c r="M3099" s="89"/>
    </row>
    <row r="3100" spans="1:13" x14ac:dyDescent="0.25">
      <c r="A3100" s="191">
        <v>7588</v>
      </c>
      <c r="B3100" s="89" t="s">
        <v>3462</v>
      </c>
      <c r="C3100" s="89" t="s">
        <v>3458</v>
      </c>
      <c r="D3100" s="89" t="s">
        <v>3188</v>
      </c>
      <c r="E3100" s="89" t="s">
        <v>336</v>
      </c>
      <c r="F3100" s="89">
        <v>34</v>
      </c>
      <c r="G3100" s="127">
        <v>0.94736842105263153</v>
      </c>
      <c r="H3100" s="127">
        <v>0</v>
      </c>
      <c r="I3100" s="127"/>
      <c r="J3100" s="191">
        <v>7588</v>
      </c>
      <c r="K3100" s="89"/>
      <c r="L3100" s="89"/>
      <c r="M3100" s="89"/>
    </row>
    <row r="3101" spans="1:13" x14ac:dyDescent="0.25">
      <c r="A3101" s="191">
        <v>7590</v>
      </c>
      <c r="B3101" s="89" t="s">
        <v>3463</v>
      </c>
      <c r="C3101" s="89" t="s">
        <v>3458</v>
      </c>
      <c r="D3101" s="89" t="s">
        <v>3188</v>
      </c>
      <c r="E3101" s="89" t="s">
        <v>336</v>
      </c>
      <c r="F3101" s="89">
        <v>11</v>
      </c>
      <c r="G3101" s="127">
        <v>1</v>
      </c>
      <c r="H3101" s="127">
        <v>0</v>
      </c>
      <c r="I3101" s="127"/>
      <c r="J3101" s="191">
        <v>7590</v>
      </c>
      <c r="K3101" s="89"/>
      <c r="L3101" s="89"/>
      <c r="M3101" s="89"/>
    </row>
    <row r="3102" spans="1:13" x14ac:dyDescent="0.25">
      <c r="A3102" s="191">
        <v>7592</v>
      </c>
      <c r="B3102" s="89" t="s">
        <v>3464</v>
      </c>
      <c r="C3102" s="89" t="s">
        <v>3458</v>
      </c>
      <c r="D3102" s="89" t="s">
        <v>3188</v>
      </c>
      <c r="E3102" s="89" t="s">
        <v>336</v>
      </c>
      <c r="F3102" s="89">
        <v>17</v>
      </c>
      <c r="G3102" s="127">
        <v>1</v>
      </c>
      <c r="H3102" s="127">
        <v>0</v>
      </c>
      <c r="I3102" s="127"/>
      <c r="J3102" s="191">
        <v>7592</v>
      </c>
      <c r="K3102" s="89"/>
      <c r="L3102" s="89"/>
      <c r="M3102" s="89"/>
    </row>
    <row r="3103" spans="1:13" x14ac:dyDescent="0.25">
      <c r="A3103" s="191">
        <v>7593</v>
      </c>
      <c r="B3103" s="89" t="s">
        <v>3465</v>
      </c>
      <c r="C3103" s="89" t="s">
        <v>3458</v>
      </c>
      <c r="D3103" s="89" t="s">
        <v>3188</v>
      </c>
      <c r="E3103" s="89" t="s">
        <v>336</v>
      </c>
      <c r="F3103" s="89">
        <v>181</v>
      </c>
      <c r="G3103" s="127">
        <v>0.97368421052631582</v>
      </c>
      <c r="H3103" s="127">
        <v>0</v>
      </c>
      <c r="I3103" s="127"/>
      <c r="J3103" s="191">
        <v>7593</v>
      </c>
      <c r="K3103" s="89"/>
      <c r="L3103" s="89"/>
      <c r="M3103" s="89"/>
    </row>
    <row r="3104" spans="1:13" x14ac:dyDescent="0.25">
      <c r="A3104" s="191">
        <v>7624</v>
      </c>
      <c r="B3104" s="89" t="s">
        <v>3466</v>
      </c>
      <c r="C3104" s="89" t="s">
        <v>3187</v>
      </c>
      <c r="D3104" s="89" t="s">
        <v>3188</v>
      </c>
      <c r="E3104" s="89" t="s">
        <v>336</v>
      </c>
      <c r="F3104" s="89">
        <v>69</v>
      </c>
      <c r="G3104" s="127">
        <v>0</v>
      </c>
      <c r="H3104" s="127">
        <v>0</v>
      </c>
      <c r="I3104" s="128">
        <v>0.79694490893478553</v>
      </c>
      <c r="J3104" s="191">
        <v>7624</v>
      </c>
      <c r="K3104" s="89"/>
      <c r="L3104" s="89"/>
      <c r="M3104" s="89"/>
    </row>
    <row r="3105" spans="1:13" x14ac:dyDescent="0.25">
      <c r="A3105" s="191">
        <v>7625</v>
      </c>
      <c r="B3105" s="89" t="s">
        <v>3467</v>
      </c>
      <c r="C3105" s="89" t="s">
        <v>3187</v>
      </c>
      <c r="D3105" s="89" t="s">
        <v>3188</v>
      </c>
      <c r="E3105" s="89" t="s">
        <v>336</v>
      </c>
      <c r="F3105" s="89">
        <v>427</v>
      </c>
      <c r="G3105" s="127">
        <v>0</v>
      </c>
      <c r="H3105" s="127">
        <v>0.93462469733656173</v>
      </c>
      <c r="I3105" s="127"/>
      <c r="J3105" s="191">
        <v>7625</v>
      </c>
      <c r="K3105" s="89"/>
      <c r="L3105" s="89"/>
      <c r="M3105" s="89"/>
    </row>
    <row r="3106" spans="1:13" x14ac:dyDescent="0.25">
      <c r="A3106" s="191">
        <v>7626</v>
      </c>
      <c r="B3106" s="89" t="s">
        <v>3468</v>
      </c>
      <c r="C3106" s="89" t="s">
        <v>3187</v>
      </c>
      <c r="D3106" s="89" t="s">
        <v>3188</v>
      </c>
      <c r="E3106" s="89" t="s">
        <v>336</v>
      </c>
      <c r="F3106" s="89">
        <v>614</v>
      </c>
      <c r="G3106" s="127">
        <v>0</v>
      </c>
      <c r="H3106" s="127">
        <v>0.94051446945337625</v>
      </c>
      <c r="I3106" s="127"/>
      <c r="J3106" s="191">
        <v>7626</v>
      </c>
      <c r="K3106" s="89"/>
      <c r="L3106" s="89"/>
      <c r="M3106" s="89"/>
    </row>
    <row r="3107" spans="1:13" x14ac:dyDescent="0.25">
      <c r="A3107" s="191">
        <v>7627</v>
      </c>
      <c r="B3107" s="89" t="s">
        <v>3469</v>
      </c>
      <c r="C3107" s="89" t="s">
        <v>3187</v>
      </c>
      <c r="D3107" s="89" t="s">
        <v>3188</v>
      </c>
      <c r="E3107" s="89" t="s">
        <v>336</v>
      </c>
      <c r="F3107" s="89">
        <v>966</v>
      </c>
      <c r="G3107" s="127">
        <v>0.80882352941176472</v>
      </c>
      <c r="H3107" s="127">
        <v>0</v>
      </c>
      <c r="I3107" s="127"/>
      <c r="J3107" s="191">
        <v>7627</v>
      </c>
      <c r="K3107" s="89"/>
      <c r="L3107" s="89"/>
      <c r="M3107" s="89"/>
    </row>
    <row r="3108" spans="1:13" x14ac:dyDescent="0.25">
      <c r="A3108" s="191">
        <v>7628</v>
      </c>
      <c r="B3108" s="89" t="s">
        <v>3470</v>
      </c>
      <c r="C3108" s="89" t="s">
        <v>3187</v>
      </c>
      <c r="D3108" s="89" t="s">
        <v>3188</v>
      </c>
      <c r="E3108" s="89" t="s">
        <v>336</v>
      </c>
      <c r="F3108" s="89">
        <v>505</v>
      </c>
      <c r="G3108" s="127">
        <v>0.91304347826086951</v>
      </c>
      <c r="H3108" s="127">
        <v>0</v>
      </c>
      <c r="I3108" s="127"/>
      <c r="J3108" s="191">
        <v>7628</v>
      </c>
      <c r="K3108" s="89"/>
      <c r="L3108" s="89"/>
      <c r="M3108" s="89"/>
    </row>
    <row r="3109" spans="1:13" x14ac:dyDescent="0.25">
      <c r="A3109" s="191">
        <v>7629</v>
      </c>
      <c r="B3109" s="89" t="s">
        <v>3471</v>
      </c>
      <c r="C3109" s="89" t="s">
        <v>3187</v>
      </c>
      <c r="D3109" s="89" t="s">
        <v>3188</v>
      </c>
      <c r="E3109" s="89" t="s">
        <v>336</v>
      </c>
      <c r="F3109" s="89">
        <v>628</v>
      </c>
      <c r="G3109" s="127">
        <v>0</v>
      </c>
      <c r="H3109" s="127">
        <v>0.91614906832298137</v>
      </c>
      <c r="I3109" s="127"/>
      <c r="J3109" s="191">
        <v>7629</v>
      </c>
      <c r="K3109" s="89"/>
      <c r="L3109" s="89"/>
      <c r="M3109" s="89"/>
    </row>
    <row r="3110" spans="1:13" x14ac:dyDescent="0.25">
      <c r="A3110" s="191">
        <v>7630</v>
      </c>
      <c r="B3110" s="89" t="s">
        <v>862</v>
      </c>
      <c r="C3110" s="89" t="s">
        <v>3187</v>
      </c>
      <c r="D3110" s="89" t="s">
        <v>3188</v>
      </c>
      <c r="E3110" s="89" t="s">
        <v>336</v>
      </c>
      <c r="F3110" s="89">
        <v>684</v>
      </c>
      <c r="G3110" s="127">
        <v>0.79878048780487809</v>
      </c>
      <c r="H3110" s="127">
        <v>0</v>
      </c>
      <c r="I3110" s="127"/>
      <c r="J3110" s="191">
        <v>7630</v>
      </c>
      <c r="K3110" s="89"/>
      <c r="L3110" s="89"/>
      <c r="M3110" s="89"/>
    </row>
    <row r="3111" spans="1:13" x14ac:dyDescent="0.25">
      <c r="A3111" s="191">
        <v>7631</v>
      </c>
      <c r="B3111" s="89" t="s">
        <v>3472</v>
      </c>
      <c r="C3111" s="89" t="s">
        <v>3187</v>
      </c>
      <c r="D3111" s="89" t="s">
        <v>3188</v>
      </c>
      <c r="E3111" s="89" t="s">
        <v>336</v>
      </c>
      <c r="F3111" s="89">
        <v>725</v>
      </c>
      <c r="G3111" s="127">
        <v>0.81699346405228757</v>
      </c>
      <c r="H3111" s="127">
        <v>0</v>
      </c>
      <c r="I3111" s="127"/>
      <c r="J3111" s="191">
        <v>7631</v>
      </c>
      <c r="K3111" s="89"/>
      <c r="L3111" s="89"/>
      <c r="M3111" s="89"/>
    </row>
    <row r="3112" spans="1:13" x14ac:dyDescent="0.25">
      <c r="A3112" s="191">
        <v>7632</v>
      </c>
      <c r="B3112" s="89" t="s">
        <v>3473</v>
      </c>
      <c r="C3112" s="89" t="s">
        <v>3187</v>
      </c>
      <c r="D3112" s="89" t="s">
        <v>3188</v>
      </c>
      <c r="E3112" s="89" t="s">
        <v>336</v>
      </c>
      <c r="F3112" s="89">
        <v>542</v>
      </c>
      <c r="G3112" s="127">
        <v>0.79871520342612423</v>
      </c>
      <c r="H3112" s="127">
        <v>0</v>
      </c>
      <c r="I3112" s="127"/>
      <c r="J3112" s="191">
        <v>7632</v>
      </c>
      <c r="K3112" s="89"/>
      <c r="L3112" s="89"/>
      <c r="M3112" s="89"/>
    </row>
    <row r="3113" spans="1:13" x14ac:dyDescent="0.25">
      <c r="A3113" s="191">
        <v>7633</v>
      </c>
      <c r="B3113" s="89" t="s">
        <v>3474</v>
      </c>
      <c r="C3113" s="89" t="s">
        <v>3187</v>
      </c>
      <c r="D3113" s="89" t="s">
        <v>3188</v>
      </c>
      <c r="E3113" s="89" t="s">
        <v>336</v>
      </c>
      <c r="F3113" s="89">
        <v>548</v>
      </c>
      <c r="G3113" s="127">
        <v>0.80338266384778012</v>
      </c>
      <c r="H3113" s="127">
        <v>0</v>
      </c>
      <c r="I3113" s="127"/>
      <c r="J3113" s="191">
        <v>7633</v>
      </c>
      <c r="K3113" s="89"/>
      <c r="L3113" s="89"/>
      <c r="M3113" s="89"/>
    </row>
    <row r="3114" spans="1:13" x14ac:dyDescent="0.25">
      <c r="A3114" s="191">
        <v>7634</v>
      </c>
      <c r="B3114" s="89" t="s">
        <v>3475</v>
      </c>
      <c r="C3114" s="89" t="s">
        <v>3187</v>
      </c>
      <c r="D3114" s="89" t="s">
        <v>3188</v>
      </c>
      <c r="E3114" s="89" t="s">
        <v>336</v>
      </c>
      <c r="F3114" s="89">
        <v>636</v>
      </c>
      <c r="G3114" s="127">
        <v>0.90451388888888884</v>
      </c>
      <c r="H3114" s="127">
        <v>0</v>
      </c>
      <c r="I3114" s="127"/>
      <c r="J3114" s="191">
        <v>7634</v>
      </c>
      <c r="K3114" s="89"/>
      <c r="L3114" s="89"/>
      <c r="M3114" s="89"/>
    </row>
    <row r="3115" spans="1:13" x14ac:dyDescent="0.25">
      <c r="A3115" s="191">
        <v>7637</v>
      </c>
      <c r="B3115" s="89" t="s">
        <v>3476</v>
      </c>
      <c r="C3115" s="89" t="s">
        <v>3187</v>
      </c>
      <c r="D3115" s="89" t="s">
        <v>3188</v>
      </c>
      <c r="E3115" s="89" t="s">
        <v>336</v>
      </c>
      <c r="F3115" s="89">
        <v>434</v>
      </c>
      <c r="G3115" s="127">
        <v>0.86582278481012653</v>
      </c>
      <c r="H3115" s="127">
        <v>0</v>
      </c>
      <c r="I3115" s="127"/>
      <c r="J3115" s="191">
        <v>7637</v>
      </c>
      <c r="K3115" s="89"/>
      <c r="L3115" s="89"/>
      <c r="M3115" s="89"/>
    </row>
    <row r="3116" spans="1:13" x14ac:dyDescent="0.25">
      <c r="A3116" s="191">
        <v>7638</v>
      </c>
      <c r="B3116" s="89" t="s">
        <v>3477</v>
      </c>
      <c r="C3116" s="89" t="s">
        <v>3187</v>
      </c>
      <c r="D3116" s="89" t="s">
        <v>3188</v>
      </c>
      <c r="E3116" s="89" t="s">
        <v>336</v>
      </c>
      <c r="F3116" s="89">
        <v>475</v>
      </c>
      <c r="G3116" s="127">
        <v>0.86136363636363633</v>
      </c>
      <c r="H3116" s="127">
        <v>0</v>
      </c>
      <c r="I3116" s="127"/>
      <c r="J3116" s="191">
        <v>7638</v>
      </c>
      <c r="K3116" s="89"/>
      <c r="L3116" s="89"/>
      <c r="M3116" s="89"/>
    </row>
    <row r="3117" spans="1:13" x14ac:dyDescent="0.25">
      <c r="A3117" s="191">
        <v>7639</v>
      </c>
      <c r="B3117" s="89" t="s">
        <v>490</v>
      </c>
      <c r="C3117" s="89" t="s">
        <v>3187</v>
      </c>
      <c r="D3117" s="89" t="s">
        <v>3188</v>
      </c>
      <c r="E3117" s="89" t="s">
        <v>336</v>
      </c>
      <c r="F3117" s="89">
        <v>927</v>
      </c>
      <c r="G3117" s="127">
        <v>0.8676207513416816</v>
      </c>
      <c r="H3117" s="127">
        <v>0</v>
      </c>
      <c r="I3117" s="127"/>
      <c r="J3117" s="191">
        <v>7639</v>
      </c>
      <c r="K3117" s="89"/>
      <c r="L3117" s="89"/>
      <c r="M3117" s="89"/>
    </row>
    <row r="3118" spans="1:13" x14ac:dyDescent="0.25">
      <c r="A3118" s="191">
        <v>7641</v>
      </c>
      <c r="B3118" s="89" t="s">
        <v>1860</v>
      </c>
      <c r="C3118" s="89" t="s">
        <v>3187</v>
      </c>
      <c r="D3118" s="89" t="s">
        <v>3188</v>
      </c>
      <c r="E3118" s="89" t="s">
        <v>336</v>
      </c>
      <c r="F3118" s="89">
        <v>278</v>
      </c>
      <c r="G3118" s="127">
        <v>0.83088235294117652</v>
      </c>
      <c r="H3118" s="127">
        <v>0</v>
      </c>
      <c r="I3118" s="127"/>
      <c r="J3118" s="191">
        <v>7641</v>
      </c>
      <c r="K3118" s="89"/>
      <c r="L3118" s="89"/>
      <c r="M3118" s="89"/>
    </row>
    <row r="3119" spans="1:13" x14ac:dyDescent="0.25">
      <c r="A3119" s="191">
        <v>7642</v>
      </c>
      <c r="B3119" s="89" t="s">
        <v>808</v>
      </c>
      <c r="C3119" s="89" t="s">
        <v>3187</v>
      </c>
      <c r="D3119" s="89" t="s">
        <v>3188</v>
      </c>
      <c r="E3119" s="89" t="s">
        <v>336</v>
      </c>
      <c r="F3119" s="89">
        <v>159</v>
      </c>
      <c r="G3119" s="127">
        <v>0.85593220338983056</v>
      </c>
      <c r="H3119" s="127">
        <v>0</v>
      </c>
      <c r="I3119" s="127"/>
      <c r="J3119" s="191">
        <v>7642</v>
      </c>
      <c r="K3119" s="89"/>
      <c r="L3119" s="89"/>
      <c r="M3119" s="89"/>
    </row>
    <row r="3120" spans="1:13" x14ac:dyDescent="0.25">
      <c r="A3120" s="191">
        <v>7643</v>
      </c>
      <c r="B3120" s="89" t="s">
        <v>3478</v>
      </c>
      <c r="C3120" s="89" t="s">
        <v>3187</v>
      </c>
      <c r="D3120" s="89" t="s">
        <v>3188</v>
      </c>
      <c r="E3120" s="89" t="s">
        <v>336</v>
      </c>
      <c r="F3120" s="89">
        <v>279</v>
      </c>
      <c r="G3120" s="127">
        <v>0.91666666666666663</v>
      </c>
      <c r="H3120" s="127">
        <v>0</v>
      </c>
      <c r="I3120" s="127"/>
      <c r="J3120" s="191">
        <v>7643</v>
      </c>
      <c r="K3120" s="89"/>
      <c r="L3120" s="89"/>
      <c r="M3120" s="89"/>
    </row>
    <row r="3121" spans="1:13" x14ac:dyDescent="0.25">
      <c r="A3121" s="191">
        <v>7645</v>
      </c>
      <c r="B3121" s="89" t="s">
        <v>3479</v>
      </c>
      <c r="C3121" s="89" t="s">
        <v>3187</v>
      </c>
      <c r="D3121" s="89" t="s">
        <v>3188</v>
      </c>
      <c r="E3121" s="89" t="s">
        <v>336</v>
      </c>
      <c r="F3121" s="89">
        <v>142</v>
      </c>
      <c r="G3121" s="127">
        <v>0</v>
      </c>
      <c r="H3121" s="127">
        <v>0</v>
      </c>
      <c r="I3121" s="128">
        <v>0.79694490893478553</v>
      </c>
      <c r="J3121" s="191">
        <v>7645</v>
      </c>
      <c r="K3121" s="89"/>
      <c r="L3121" s="89"/>
      <c r="M3121" s="89"/>
    </row>
    <row r="3122" spans="1:13" x14ac:dyDescent="0.25">
      <c r="A3122" s="191">
        <v>7646</v>
      </c>
      <c r="B3122" s="89" t="s">
        <v>3480</v>
      </c>
      <c r="C3122" s="89" t="s">
        <v>3187</v>
      </c>
      <c r="D3122" s="89" t="s">
        <v>3188</v>
      </c>
      <c r="E3122" s="89" t="s">
        <v>336</v>
      </c>
      <c r="F3122" s="89">
        <v>314</v>
      </c>
      <c r="G3122" s="127">
        <v>0.91634980988593151</v>
      </c>
      <c r="H3122" s="127">
        <v>0</v>
      </c>
      <c r="I3122" s="127"/>
      <c r="J3122" s="191">
        <v>7646</v>
      </c>
      <c r="K3122" s="89"/>
      <c r="L3122" s="89"/>
      <c r="M3122" s="89"/>
    </row>
    <row r="3123" spans="1:13" x14ac:dyDescent="0.25">
      <c r="A3123" s="191">
        <v>7647</v>
      </c>
      <c r="B3123" s="89" t="s">
        <v>3481</v>
      </c>
      <c r="C3123" s="89" t="s">
        <v>3187</v>
      </c>
      <c r="D3123" s="89" t="s">
        <v>3188</v>
      </c>
      <c r="E3123" s="89" t="s">
        <v>336</v>
      </c>
      <c r="F3123" s="89">
        <v>392</v>
      </c>
      <c r="G3123" s="127">
        <v>0.86486486486486491</v>
      </c>
      <c r="H3123" s="127">
        <v>0</v>
      </c>
      <c r="I3123" s="127"/>
      <c r="J3123" s="191">
        <v>7647</v>
      </c>
      <c r="K3123" s="89"/>
      <c r="L3123" s="89"/>
      <c r="M3123" s="89"/>
    </row>
    <row r="3124" spans="1:13" x14ac:dyDescent="0.25">
      <c r="A3124" s="191">
        <v>7648</v>
      </c>
      <c r="B3124" s="89" t="s">
        <v>677</v>
      </c>
      <c r="C3124" s="89" t="s">
        <v>3187</v>
      </c>
      <c r="D3124" s="89" t="s">
        <v>3188</v>
      </c>
      <c r="E3124" s="89" t="s">
        <v>336</v>
      </c>
      <c r="F3124" s="89">
        <v>164</v>
      </c>
      <c r="G3124" s="127">
        <v>0.8571428571428571</v>
      </c>
      <c r="H3124" s="127">
        <v>0</v>
      </c>
      <c r="I3124" s="127"/>
      <c r="J3124" s="191">
        <v>7648</v>
      </c>
      <c r="K3124" s="89"/>
      <c r="L3124" s="89"/>
      <c r="M3124" s="89"/>
    </row>
    <row r="3125" spans="1:13" x14ac:dyDescent="0.25">
      <c r="A3125" s="191">
        <v>7650</v>
      </c>
      <c r="B3125" s="89" t="s">
        <v>3482</v>
      </c>
      <c r="C3125" s="89" t="s">
        <v>3187</v>
      </c>
      <c r="D3125" s="89" t="s">
        <v>3188</v>
      </c>
      <c r="E3125" s="89" t="s">
        <v>336</v>
      </c>
      <c r="F3125" s="89">
        <v>212</v>
      </c>
      <c r="G3125" s="127">
        <v>0.89795918367346939</v>
      </c>
      <c r="H3125" s="127">
        <v>0</v>
      </c>
      <c r="I3125" s="127"/>
      <c r="J3125" s="191">
        <v>7650</v>
      </c>
      <c r="K3125" s="89"/>
      <c r="L3125" s="89"/>
      <c r="M3125" s="89"/>
    </row>
    <row r="3126" spans="1:13" x14ac:dyDescent="0.25">
      <c r="A3126" s="191">
        <v>7651</v>
      </c>
      <c r="B3126" s="89" t="s">
        <v>3483</v>
      </c>
      <c r="C3126" s="89" t="s">
        <v>3187</v>
      </c>
      <c r="D3126" s="89" t="s">
        <v>3188</v>
      </c>
      <c r="E3126" s="89" t="s">
        <v>336</v>
      </c>
      <c r="F3126" s="89">
        <v>308</v>
      </c>
      <c r="G3126" s="127">
        <v>0.90370370370370368</v>
      </c>
      <c r="H3126" s="127">
        <v>0</v>
      </c>
      <c r="I3126" s="127"/>
      <c r="J3126" s="191">
        <v>7651</v>
      </c>
      <c r="K3126" s="89"/>
      <c r="L3126" s="89"/>
      <c r="M3126" s="89"/>
    </row>
    <row r="3127" spans="1:13" x14ac:dyDescent="0.25">
      <c r="A3127" s="191">
        <v>7654</v>
      </c>
      <c r="B3127" s="89" t="s">
        <v>3484</v>
      </c>
      <c r="C3127" s="89" t="s">
        <v>3187</v>
      </c>
      <c r="D3127" s="89" t="s">
        <v>3188</v>
      </c>
      <c r="E3127" s="89" t="s">
        <v>336</v>
      </c>
      <c r="F3127" s="89">
        <v>216</v>
      </c>
      <c r="G3127" s="127">
        <v>0.92121212121212126</v>
      </c>
      <c r="H3127" s="127">
        <v>0</v>
      </c>
      <c r="I3127" s="127"/>
      <c r="J3127" s="191">
        <v>7654</v>
      </c>
      <c r="K3127" s="89"/>
      <c r="L3127" s="89"/>
      <c r="M3127" s="89"/>
    </row>
    <row r="3128" spans="1:13" x14ac:dyDescent="0.25">
      <c r="A3128" s="191">
        <v>7655</v>
      </c>
      <c r="B3128" s="89" t="s">
        <v>3485</v>
      </c>
      <c r="C3128" s="89" t="s">
        <v>3187</v>
      </c>
      <c r="D3128" s="89" t="s">
        <v>3188</v>
      </c>
      <c r="E3128" s="89" t="s">
        <v>336</v>
      </c>
      <c r="F3128" s="89">
        <v>87</v>
      </c>
      <c r="G3128" s="127">
        <v>0.97142857142857142</v>
      </c>
      <c r="H3128" s="127">
        <v>0</v>
      </c>
      <c r="I3128" s="127"/>
      <c r="J3128" s="191">
        <v>7655</v>
      </c>
      <c r="K3128" s="89"/>
      <c r="L3128" s="89"/>
      <c r="M3128" s="89"/>
    </row>
    <row r="3129" spans="1:13" x14ac:dyDescent="0.25">
      <c r="A3129" s="191">
        <v>7656</v>
      </c>
      <c r="B3129" s="89" t="s">
        <v>3486</v>
      </c>
      <c r="C3129" s="89" t="s">
        <v>3187</v>
      </c>
      <c r="D3129" s="89" t="s">
        <v>3188</v>
      </c>
      <c r="E3129" s="89" t="s">
        <v>336</v>
      </c>
      <c r="F3129" s="89">
        <v>113</v>
      </c>
      <c r="G3129" s="127">
        <v>0.84615384615384615</v>
      </c>
      <c r="H3129" s="127">
        <v>0</v>
      </c>
      <c r="I3129" s="127"/>
      <c r="J3129" s="191">
        <v>7656</v>
      </c>
      <c r="K3129" s="89"/>
      <c r="L3129" s="89"/>
      <c r="M3129" s="89"/>
    </row>
    <row r="3130" spans="1:13" x14ac:dyDescent="0.25">
      <c r="A3130" s="191">
        <v>7658</v>
      </c>
      <c r="B3130" s="89" t="s">
        <v>3487</v>
      </c>
      <c r="C3130" s="89" t="s">
        <v>3187</v>
      </c>
      <c r="D3130" s="89" t="s">
        <v>3188</v>
      </c>
      <c r="E3130" s="89" t="s">
        <v>336</v>
      </c>
      <c r="F3130" s="89">
        <v>115</v>
      </c>
      <c r="G3130" s="127">
        <v>0.90697674418604646</v>
      </c>
      <c r="H3130" s="127">
        <v>0</v>
      </c>
      <c r="I3130" s="127"/>
      <c r="J3130" s="191">
        <v>7658</v>
      </c>
      <c r="K3130" s="89"/>
      <c r="L3130" s="89"/>
      <c r="M3130" s="89"/>
    </row>
    <row r="3131" spans="1:13" x14ac:dyDescent="0.25">
      <c r="A3131" s="191">
        <v>7659</v>
      </c>
      <c r="B3131" s="89" t="s">
        <v>3488</v>
      </c>
      <c r="C3131" s="89" t="s">
        <v>3187</v>
      </c>
      <c r="D3131" s="89" t="s">
        <v>3188</v>
      </c>
      <c r="E3131" s="89" t="s">
        <v>336</v>
      </c>
      <c r="F3131" s="89">
        <v>451</v>
      </c>
      <c r="G3131" s="127">
        <v>0.94962216624685136</v>
      </c>
      <c r="H3131" s="127">
        <v>0</v>
      </c>
      <c r="I3131" s="127"/>
      <c r="J3131" s="191">
        <v>7659</v>
      </c>
      <c r="K3131" s="89"/>
      <c r="L3131" s="89"/>
      <c r="M3131" s="89"/>
    </row>
    <row r="3132" spans="1:13" x14ac:dyDescent="0.25">
      <c r="A3132" s="191">
        <v>7661</v>
      </c>
      <c r="B3132" s="89" t="s">
        <v>3489</v>
      </c>
      <c r="C3132" s="89" t="s">
        <v>3187</v>
      </c>
      <c r="D3132" s="89" t="s">
        <v>3188</v>
      </c>
      <c r="E3132" s="89" t="s">
        <v>336</v>
      </c>
      <c r="F3132" s="89">
        <v>5</v>
      </c>
      <c r="G3132" s="127">
        <v>1</v>
      </c>
      <c r="H3132" s="127">
        <v>0</v>
      </c>
      <c r="I3132" s="127"/>
      <c r="J3132" s="191">
        <v>7661</v>
      </c>
      <c r="K3132" s="89"/>
      <c r="L3132" s="89"/>
      <c r="M3132" s="89"/>
    </row>
    <row r="3133" spans="1:13" x14ac:dyDescent="0.25">
      <c r="A3133" s="191">
        <v>7662</v>
      </c>
      <c r="B3133" s="89" t="s">
        <v>3490</v>
      </c>
      <c r="C3133" s="89" t="s">
        <v>3187</v>
      </c>
      <c r="D3133" s="89" t="s">
        <v>3188</v>
      </c>
      <c r="E3133" s="89" t="s">
        <v>336</v>
      </c>
      <c r="F3133" s="89">
        <v>8</v>
      </c>
      <c r="G3133" s="127">
        <v>0.83333333333333337</v>
      </c>
      <c r="H3133" s="127">
        <v>0</v>
      </c>
      <c r="I3133" s="127"/>
      <c r="J3133" s="191">
        <v>7662</v>
      </c>
      <c r="K3133" s="89"/>
      <c r="L3133" s="89"/>
      <c r="M3133" s="89"/>
    </row>
    <row r="3134" spans="1:13" x14ac:dyDescent="0.25">
      <c r="A3134" s="191">
        <v>7663</v>
      </c>
      <c r="B3134" s="89" t="s">
        <v>3491</v>
      </c>
      <c r="C3134" s="89" t="s">
        <v>3187</v>
      </c>
      <c r="D3134" s="89" t="s">
        <v>3188</v>
      </c>
      <c r="E3134" s="89" t="s">
        <v>336</v>
      </c>
      <c r="F3134" s="89">
        <v>43</v>
      </c>
      <c r="G3134" s="127">
        <v>0.92</v>
      </c>
      <c r="H3134" s="127">
        <v>0</v>
      </c>
      <c r="I3134" s="127"/>
      <c r="J3134" s="191">
        <v>7663</v>
      </c>
      <c r="K3134" s="89"/>
      <c r="L3134" s="89"/>
      <c r="M3134" s="89"/>
    </row>
    <row r="3135" spans="1:13" x14ac:dyDescent="0.25">
      <c r="A3135" s="191">
        <v>7664</v>
      </c>
      <c r="B3135" s="89" t="s">
        <v>3492</v>
      </c>
      <c r="C3135" s="89" t="s">
        <v>3187</v>
      </c>
      <c r="D3135" s="89" t="s">
        <v>3188</v>
      </c>
      <c r="E3135" s="89" t="s">
        <v>336</v>
      </c>
      <c r="F3135" s="89">
        <v>217</v>
      </c>
      <c r="G3135" s="127">
        <v>0.97663551401869164</v>
      </c>
      <c r="H3135" s="127">
        <v>0</v>
      </c>
      <c r="I3135" s="127"/>
      <c r="J3135" s="191">
        <v>7664</v>
      </c>
      <c r="K3135" s="89"/>
      <c r="L3135" s="89"/>
      <c r="M3135" s="89"/>
    </row>
    <row r="3136" spans="1:13" x14ac:dyDescent="0.25">
      <c r="A3136" s="191">
        <v>7665</v>
      </c>
      <c r="B3136" s="89" t="s">
        <v>3493</v>
      </c>
      <c r="C3136" s="89" t="s">
        <v>3187</v>
      </c>
      <c r="D3136" s="89" t="s">
        <v>3188</v>
      </c>
      <c r="E3136" s="89" t="s">
        <v>336</v>
      </c>
      <c r="F3136" s="89">
        <v>341</v>
      </c>
      <c r="G3136" s="127">
        <v>0.89247311827956988</v>
      </c>
      <c r="H3136" s="127">
        <v>0</v>
      </c>
      <c r="I3136" s="127"/>
      <c r="J3136" s="191">
        <v>7665</v>
      </c>
      <c r="K3136" s="89"/>
      <c r="L3136" s="89"/>
      <c r="M3136" s="89"/>
    </row>
    <row r="3137" spans="1:13" x14ac:dyDescent="0.25">
      <c r="A3137" s="191">
        <v>7667</v>
      </c>
      <c r="B3137" s="89" t="s">
        <v>3494</v>
      </c>
      <c r="C3137" s="89" t="s">
        <v>3187</v>
      </c>
      <c r="D3137" s="89" t="s">
        <v>3188</v>
      </c>
      <c r="E3137" s="89" t="s">
        <v>336</v>
      </c>
      <c r="F3137" s="89">
        <v>67</v>
      </c>
      <c r="G3137" s="127">
        <v>0</v>
      </c>
      <c r="H3137" s="127">
        <v>0</v>
      </c>
      <c r="I3137" s="128">
        <v>0.79694490893478553</v>
      </c>
      <c r="J3137" s="191">
        <v>7667</v>
      </c>
      <c r="K3137" s="89"/>
      <c r="L3137" s="89"/>
      <c r="M3137" s="89"/>
    </row>
    <row r="3138" spans="1:13" x14ac:dyDescent="0.25">
      <c r="A3138" s="191">
        <v>7668</v>
      </c>
      <c r="B3138" s="89" t="s">
        <v>3495</v>
      </c>
      <c r="C3138" s="89" t="s">
        <v>3187</v>
      </c>
      <c r="D3138" s="89" t="s">
        <v>3188</v>
      </c>
      <c r="E3138" s="89" t="s">
        <v>336</v>
      </c>
      <c r="F3138" s="89">
        <v>41</v>
      </c>
      <c r="G3138" s="127">
        <v>0.89473684210526316</v>
      </c>
      <c r="H3138" s="127">
        <v>0</v>
      </c>
      <c r="I3138" s="127"/>
      <c r="J3138" s="191">
        <v>7668</v>
      </c>
      <c r="K3138" s="89"/>
      <c r="L3138" s="89"/>
      <c r="M3138" s="89"/>
    </row>
    <row r="3139" spans="1:13" x14ac:dyDescent="0.25">
      <c r="A3139" s="191">
        <v>7669</v>
      </c>
      <c r="B3139" s="89" t="s">
        <v>3496</v>
      </c>
      <c r="C3139" s="89" t="s">
        <v>3187</v>
      </c>
      <c r="D3139" s="89" t="s">
        <v>3188</v>
      </c>
      <c r="E3139" s="89" t="s">
        <v>336</v>
      </c>
      <c r="F3139" s="89">
        <v>76</v>
      </c>
      <c r="G3139" s="127">
        <v>0.89552238805970152</v>
      </c>
      <c r="H3139" s="127">
        <v>0</v>
      </c>
      <c r="I3139" s="127"/>
      <c r="J3139" s="191">
        <v>7669</v>
      </c>
      <c r="K3139" s="89"/>
      <c r="L3139" s="89"/>
      <c r="M3139" s="89"/>
    </row>
    <row r="3140" spans="1:13" x14ac:dyDescent="0.25">
      <c r="A3140" s="191">
        <v>7670</v>
      </c>
      <c r="B3140" s="89" t="s">
        <v>3497</v>
      </c>
      <c r="C3140" s="89" t="s">
        <v>3187</v>
      </c>
      <c r="D3140" s="89" t="s">
        <v>3188</v>
      </c>
      <c r="E3140" s="89" t="s">
        <v>336</v>
      </c>
      <c r="F3140" s="89">
        <v>5</v>
      </c>
      <c r="G3140" s="127">
        <v>1</v>
      </c>
      <c r="H3140" s="127">
        <v>0</v>
      </c>
      <c r="I3140" s="127"/>
      <c r="J3140" s="191">
        <v>7670</v>
      </c>
      <c r="K3140" s="89"/>
      <c r="L3140" s="89"/>
      <c r="M3140" s="89"/>
    </row>
    <row r="3141" spans="1:13" x14ac:dyDescent="0.25">
      <c r="A3141" s="191">
        <v>7671</v>
      </c>
      <c r="B3141" s="89" t="s">
        <v>3498</v>
      </c>
      <c r="C3141" s="89" t="s">
        <v>3187</v>
      </c>
      <c r="D3141" s="89" t="s">
        <v>3188</v>
      </c>
      <c r="E3141" s="89" t="s">
        <v>336</v>
      </c>
      <c r="F3141" s="89">
        <v>249</v>
      </c>
      <c r="G3141" s="127">
        <v>0.88785046728971961</v>
      </c>
      <c r="H3141" s="127">
        <v>0</v>
      </c>
      <c r="I3141" s="127"/>
      <c r="J3141" s="191">
        <v>7671</v>
      </c>
      <c r="K3141" s="89"/>
      <c r="L3141" s="89"/>
      <c r="M3141" s="89"/>
    </row>
    <row r="3142" spans="1:13" x14ac:dyDescent="0.25">
      <c r="A3142" s="191">
        <v>7672</v>
      </c>
      <c r="B3142" s="89" t="s">
        <v>3499</v>
      </c>
      <c r="C3142" s="89" t="s">
        <v>3187</v>
      </c>
      <c r="D3142" s="89" t="s">
        <v>3188</v>
      </c>
      <c r="E3142" s="89" t="s">
        <v>336</v>
      </c>
      <c r="F3142" s="89">
        <v>125</v>
      </c>
      <c r="G3142" s="127">
        <v>0.94623655913978499</v>
      </c>
      <c r="H3142" s="127">
        <v>0</v>
      </c>
      <c r="I3142" s="127"/>
      <c r="J3142" s="191">
        <v>7672</v>
      </c>
      <c r="K3142" s="89"/>
      <c r="L3142" s="89"/>
      <c r="M3142" s="89"/>
    </row>
    <row r="3143" spans="1:13" x14ac:dyDescent="0.25">
      <c r="A3143" s="191">
        <v>7673</v>
      </c>
      <c r="B3143" s="89" t="s">
        <v>3500</v>
      </c>
      <c r="C3143" s="89" t="s">
        <v>3187</v>
      </c>
      <c r="D3143" s="89" t="s">
        <v>3188</v>
      </c>
      <c r="E3143" s="89" t="s">
        <v>336</v>
      </c>
      <c r="F3143" s="89">
        <v>13</v>
      </c>
      <c r="G3143" s="127">
        <v>1</v>
      </c>
      <c r="H3143" s="127">
        <v>0</v>
      </c>
      <c r="I3143" s="127"/>
      <c r="J3143" s="191">
        <v>7673</v>
      </c>
      <c r="K3143" s="89"/>
      <c r="L3143" s="89"/>
      <c r="M3143" s="89"/>
    </row>
    <row r="3144" spans="1:13" x14ac:dyDescent="0.25">
      <c r="A3144" s="191">
        <v>7675</v>
      </c>
      <c r="B3144" s="89" t="s">
        <v>3501</v>
      </c>
      <c r="C3144" s="89" t="s">
        <v>3187</v>
      </c>
      <c r="D3144" s="89" t="s">
        <v>3188</v>
      </c>
      <c r="E3144" s="89" t="s">
        <v>336</v>
      </c>
      <c r="F3144" s="89">
        <v>152</v>
      </c>
      <c r="G3144" s="127">
        <v>0.8660714285714286</v>
      </c>
      <c r="H3144" s="127">
        <v>0</v>
      </c>
      <c r="I3144" s="127"/>
      <c r="J3144" s="191">
        <v>7675</v>
      </c>
      <c r="K3144" s="89"/>
      <c r="L3144" s="89"/>
      <c r="M3144" s="89"/>
    </row>
    <row r="3145" spans="1:13" x14ac:dyDescent="0.25">
      <c r="A3145" s="191">
        <v>7676</v>
      </c>
      <c r="B3145" s="89" t="s">
        <v>3502</v>
      </c>
      <c r="C3145" s="89" t="s">
        <v>3187</v>
      </c>
      <c r="D3145" s="89" t="s">
        <v>3188</v>
      </c>
      <c r="E3145" s="89" t="s">
        <v>336</v>
      </c>
      <c r="F3145" s="89">
        <v>61</v>
      </c>
      <c r="G3145" s="127">
        <v>0.87755102040816324</v>
      </c>
      <c r="H3145" s="127">
        <v>0</v>
      </c>
      <c r="I3145" s="127"/>
      <c r="J3145" s="191">
        <v>7676</v>
      </c>
      <c r="K3145" s="89"/>
      <c r="L3145" s="89"/>
      <c r="M3145" s="89"/>
    </row>
    <row r="3146" spans="1:13" x14ac:dyDescent="0.25">
      <c r="A3146" s="191">
        <v>7677</v>
      </c>
      <c r="B3146" s="89" t="s">
        <v>3503</v>
      </c>
      <c r="C3146" s="89" t="s">
        <v>3187</v>
      </c>
      <c r="D3146" s="89" t="s">
        <v>3188</v>
      </c>
      <c r="E3146" s="89" t="s">
        <v>336</v>
      </c>
      <c r="F3146" s="89">
        <v>15</v>
      </c>
      <c r="G3146" s="127">
        <v>0.875</v>
      </c>
      <c r="H3146" s="127">
        <v>0</v>
      </c>
      <c r="I3146" s="127"/>
      <c r="J3146" s="191">
        <v>7677</v>
      </c>
      <c r="K3146" s="89"/>
      <c r="L3146" s="89"/>
      <c r="M3146" s="89"/>
    </row>
    <row r="3147" spans="1:13" x14ac:dyDescent="0.25">
      <c r="A3147" s="191">
        <v>7679</v>
      </c>
      <c r="B3147" s="89" t="s">
        <v>3504</v>
      </c>
      <c r="C3147" s="89" t="s">
        <v>3187</v>
      </c>
      <c r="D3147" s="89" t="s">
        <v>3188</v>
      </c>
      <c r="E3147" s="89" t="s">
        <v>336</v>
      </c>
      <c r="F3147" s="89">
        <v>241</v>
      </c>
      <c r="G3147" s="127">
        <v>0.87958115183246077</v>
      </c>
      <c r="H3147" s="127">
        <v>0</v>
      </c>
      <c r="I3147" s="127"/>
      <c r="J3147" s="191">
        <v>7679</v>
      </c>
      <c r="K3147" s="89"/>
      <c r="L3147" s="89"/>
      <c r="M3147" s="89"/>
    </row>
    <row r="3148" spans="1:13" x14ac:dyDescent="0.25">
      <c r="A3148" s="191">
        <v>7680</v>
      </c>
      <c r="B3148" s="89" t="s">
        <v>3505</v>
      </c>
      <c r="C3148" s="89" t="s">
        <v>3187</v>
      </c>
      <c r="D3148" s="89" t="s">
        <v>3188</v>
      </c>
      <c r="E3148" s="89" t="s">
        <v>336</v>
      </c>
      <c r="F3148" s="89">
        <v>7</v>
      </c>
      <c r="G3148" s="127">
        <v>1</v>
      </c>
      <c r="H3148" s="127">
        <v>0</v>
      </c>
      <c r="I3148" s="127"/>
      <c r="J3148" s="191">
        <v>7680</v>
      </c>
      <c r="K3148" s="89"/>
      <c r="L3148" s="89"/>
      <c r="M3148" s="89"/>
    </row>
    <row r="3149" spans="1:13" x14ac:dyDescent="0.25">
      <c r="A3149" s="191">
        <v>7681</v>
      </c>
      <c r="B3149" s="89" t="s">
        <v>3506</v>
      </c>
      <c r="C3149" s="89" t="s">
        <v>3187</v>
      </c>
      <c r="D3149" s="89" t="s">
        <v>3188</v>
      </c>
      <c r="E3149" s="89" t="s">
        <v>336</v>
      </c>
      <c r="F3149" s="89">
        <v>9</v>
      </c>
      <c r="G3149" s="127">
        <v>1</v>
      </c>
      <c r="H3149" s="127">
        <v>0</v>
      </c>
      <c r="I3149" s="127"/>
      <c r="J3149" s="191">
        <v>7681</v>
      </c>
      <c r="K3149" s="89"/>
      <c r="L3149" s="89"/>
      <c r="M3149" s="89"/>
    </row>
    <row r="3150" spans="1:13" x14ac:dyDescent="0.25">
      <c r="A3150" s="191">
        <v>7684</v>
      </c>
      <c r="B3150" s="89" t="s">
        <v>3507</v>
      </c>
      <c r="C3150" s="89" t="s">
        <v>3187</v>
      </c>
      <c r="D3150" s="89" t="s">
        <v>3188</v>
      </c>
      <c r="E3150" s="89" t="s">
        <v>336</v>
      </c>
      <c r="F3150" s="89">
        <v>67</v>
      </c>
      <c r="G3150" s="127">
        <v>0.94339622641509435</v>
      </c>
      <c r="H3150" s="127">
        <v>0</v>
      </c>
      <c r="I3150" s="127"/>
      <c r="J3150" s="191">
        <v>7684</v>
      </c>
      <c r="K3150" s="89"/>
      <c r="L3150" s="89"/>
      <c r="M3150" s="89"/>
    </row>
    <row r="3151" spans="1:13" x14ac:dyDescent="0.25">
      <c r="A3151" s="191">
        <v>7685</v>
      </c>
      <c r="B3151" s="89" t="s">
        <v>3508</v>
      </c>
      <c r="C3151" s="89" t="s">
        <v>3187</v>
      </c>
      <c r="D3151" s="89" t="s">
        <v>3188</v>
      </c>
      <c r="E3151" s="89" t="s">
        <v>336</v>
      </c>
      <c r="F3151" s="89">
        <v>299</v>
      </c>
      <c r="G3151" s="127">
        <v>0.91286307053941906</v>
      </c>
      <c r="H3151" s="127">
        <v>0</v>
      </c>
      <c r="I3151" s="127"/>
      <c r="J3151" s="191">
        <v>7685</v>
      </c>
      <c r="K3151" s="89"/>
      <c r="L3151" s="89"/>
      <c r="M3151" s="89"/>
    </row>
    <row r="3152" spans="1:13" x14ac:dyDescent="0.25">
      <c r="A3152" s="191">
        <v>7686</v>
      </c>
      <c r="B3152" s="89" t="s">
        <v>3509</v>
      </c>
      <c r="C3152" s="89" t="s">
        <v>3187</v>
      </c>
      <c r="D3152" s="89" t="s">
        <v>3188</v>
      </c>
      <c r="E3152" s="89" t="s">
        <v>336</v>
      </c>
      <c r="F3152" s="89">
        <v>19</v>
      </c>
      <c r="G3152" s="127">
        <v>1</v>
      </c>
      <c r="H3152" s="127">
        <v>0</v>
      </c>
      <c r="I3152" s="127"/>
      <c r="J3152" s="191">
        <v>7686</v>
      </c>
      <c r="K3152" s="89"/>
      <c r="L3152" s="89"/>
      <c r="M3152" s="89"/>
    </row>
    <row r="3153" spans="1:13" x14ac:dyDescent="0.25">
      <c r="A3153" s="191">
        <v>7690</v>
      </c>
      <c r="B3153" s="89" t="s">
        <v>3510</v>
      </c>
      <c r="C3153" s="89" t="s">
        <v>3187</v>
      </c>
      <c r="D3153" s="89" t="s">
        <v>3188</v>
      </c>
      <c r="E3153" s="89" t="s">
        <v>336</v>
      </c>
      <c r="F3153" s="89">
        <v>11</v>
      </c>
      <c r="G3153" s="127">
        <v>1</v>
      </c>
      <c r="H3153" s="127">
        <v>0</v>
      </c>
      <c r="I3153" s="127"/>
      <c r="J3153" s="191">
        <v>7690</v>
      </c>
      <c r="K3153" s="89"/>
      <c r="L3153" s="89"/>
      <c r="M3153" s="89"/>
    </row>
    <row r="3154" spans="1:13" x14ac:dyDescent="0.25">
      <c r="A3154" s="191">
        <v>7691</v>
      </c>
      <c r="B3154" s="89" t="s">
        <v>3511</v>
      </c>
      <c r="C3154" s="89" t="s">
        <v>3187</v>
      </c>
      <c r="D3154" s="89" t="s">
        <v>3188</v>
      </c>
      <c r="E3154" s="89" t="s">
        <v>336</v>
      </c>
      <c r="F3154" s="89">
        <v>28</v>
      </c>
      <c r="G3154" s="127">
        <v>1</v>
      </c>
      <c r="H3154" s="127">
        <v>0</v>
      </c>
      <c r="I3154" s="127"/>
      <c r="J3154" s="191">
        <v>7691</v>
      </c>
      <c r="K3154" s="89"/>
      <c r="L3154" s="89"/>
      <c r="M3154" s="89"/>
    </row>
    <row r="3155" spans="1:13" x14ac:dyDescent="0.25">
      <c r="A3155" s="191">
        <v>7693</v>
      </c>
      <c r="B3155" s="89" t="s">
        <v>3512</v>
      </c>
      <c r="C3155" s="89" t="s">
        <v>3187</v>
      </c>
      <c r="D3155" s="89" t="s">
        <v>3188</v>
      </c>
      <c r="E3155" s="89" t="s">
        <v>336</v>
      </c>
      <c r="F3155" s="89">
        <v>9</v>
      </c>
      <c r="G3155" s="127">
        <v>0.875</v>
      </c>
      <c r="H3155" s="127">
        <v>0</v>
      </c>
      <c r="I3155" s="127"/>
      <c r="J3155" s="191">
        <v>7693</v>
      </c>
      <c r="K3155" s="89"/>
      <c r="L3155" s="89"/>
      <c r="M3155" s="89"/>
    </row>
    <row r="3156" spans="1:13" x14ac:dyDescent="0.25">
      <c r="A3156" s="191">
        <v>7694</v>
      </c>
      <c r="B3156" s="89" t="s">
        <v>3513</v>
      </c>
      <c r="C3156" s="89" t="s">
        <v>3187</v>
      </c>
      <c r="D3156" s="89" t="s">
        <v>3188</v>
      </c>
      <c r="E3156" s="89" t="s">
        <v>336</v>
      </c>
      <c r="F3156" s="89">
        <v>18</v>
      </c>
      <c r="G3156" s="127">
        <v>1</v>
      </c>
      <c r="H3156" s="127">
        <v>0</v>
      </c>
      <c r="I3156" s="127"/>
      <c r="J3156" s="191">
        <v>7694</v>
      </c>
      <c r="K3156" s="89"/>
      <c r="L3156" s="89"/>
      <c r="M3156" s="89"/>
    </row>
    <row r="3157" spans="1:13" x14ac:dyDescent="0.25">
      <c r="A3157" s="191">
        <v>7695</v>
      </c>
      <c r="B3157" s="89" t="s">
        <v>3514</v>
      </c>
      <c r="C3157" s="89" t="s">
        <v>3187</v>
      </c>
      <c r="D3157" s="89" t="s">
        <v>3188</v>
      </c>
      <c r="E3157" s="89" t="s">
        <v>336</v>
      </c>
      <c r="F3157" s="89">
        <v>7</v>
      </c>
      <c r="G3157" s="127">
        <v>0.8571428571428571</v>
      </c>
      <c r="H3157" s="127">
        <v>0</v>
      </c>
      <c r="I3157" s="127"/>
      <c r="J3157" s="191">
        <v>7695</v>
      </c>
      <c r="K3157" s="89"/>
      <c r="L3157" s="89"/>
      <c r="M3157" s="89"/>
    </row>
    <row r="3158" spans="1:13" x14ac:dyDescent="0.25">
      <c r="A3158" s="191">
        <v>7696</v>
      </c>
      <c r="B3158" s="89" t="s">
        <v>3515</v>
      </c>
      <c r="C3158" s="89" t="s">
        <v>3187</v>
      </c>
      <c r="D3158" s="89" t="s">
        <v>3188</v>
      </c>
      <c r="E3158" s="89" t="s">
        <v>336</v>
      </c>
      <c r="F3158" s="89">
        <v>350</v>
      </c>
      <c r="G3158" s="127">
        <v>0.83512544802867383</v>
      </c>
      <c r="H3158" s="127">
        <v>0</v>
      </c>
      <c r="I3158" s="127"/>
      <c r="J3158" s="191">
        <v>7696</v>
      </c>
      <c r="K3158" s="89"/>
      <c r="L3158" s="89"/>
      <c r="M3158" s="89"/>
    </row>
    <row r="3159" spans="1:13" x14ac:dyDescent="0.25">
      <c r="A3159" s="191">
        <v>7698</v>
      </c>
      <c r="B3159" s="89" t="s">
        <v>3516</v>
      </c>
      <c r="C3159" s="89" t="s">
        <v>3187</v>
      </c>
      <c r="D3159" s="89" t="s">
        <v>3188</v>
      </c>
      <c r="E3159" s="89" t="s">
        <v>336</v>
      </c>
      <c r="F3159" s="89">
        <v>13</v>
      </c>
      <c r="G3159" s="127">
        <v>0.88888888888888884</v>
      </c>
      <c r="H3159" s="127">
        <v>0</v>
      </c>
      <c r="I3159" s="127"/>
      <c r="J3159" s="191">
        <v>7698</v>
      </c>
      <c r="K3159" s="89"/>
      <c r="L3159" s="89"/>
      <c r="M3159" s="89"/>
    </row>
    <row r="3160" spans="1:13" x14ac:dyDescent="0.25">
      <c r="A3160" s="191">
        <v>7720</v>
      </c>
      <c r="B3160" s="89" t="s">
        <v>3517</v>
      </c>
      <c r="C3160" s="89" t="s">
        <v>3518</v>
      </c>
      <c r="D3160" s="89" t="s">
        <v>3188</v>
      </c>
      <c r="E3160" s="89" t="s">
        <v>4871</v>
      </c>
      <c r="F3160" s="89">
        <v>518</v>
      </c>
      <c r="G3160" s="127">
        <v>0</v>
      </c>
      <c r="H3160" s="127">
        <v>0.88571428571428568</v>
      </c>
      <c r="I3160" s="127"/>
      <c r="J3160" s="191">
        <v>7720</v>
      </c>
      <c r="K3160" s="89"/>
      <c r="L3160" s="89"/>
      <c r="M3160" s="89"/>
    </row>
    <row r="3161" spans="1:13" x14ac:dyDescent="0.25">
      <c r="A3161" s="191">
        <v>7722</v>
      </c>
      <c r="B3161" s="89" t="s">
        <v>3519</v>
      </c>
      <c r="C3161" s="89" t="s">
        <v>3518</v>
      </c>
      <c r="D3161" s="89" t="s">
        <v>3188</v>
      </c>
      <c r="E3161" s="89" t="s">
        <v>4871</v>
      </c>
      <c r="F3161" s="89">
        <v>531</v>
      </c>
      <c r="G3161" s="127">
        <v>0.90988372093023251</v>
      </c>
      <c r="H3161" s="127">
        <v>0</v>
      </c>
      <c r="I3161" s="127"/>
      <c r="J3161" s="191">
        <v>7722</v>
      </c>
      <c r="K3161" s="89"/>
      <c r="L3161" s="89"/>
      <c r="M3161" s="89"/>
    </row>
    <row r="3162" spans="1:13" x14ac:dyDescent="0.25">
      <c r="A3162" s="191">
        <v>7723</v>
      </c>
      <c r="B3162" s="89" t="s">
        <v>3520</v>
      </c>
      <c r="C3162" s="89" t="s">
        <v>3518</v>
      </c>
      <c r="D3162" s="89" t="s">
        <v>3188</v>
      </c>
      <c r="E3162" s="89" t="s">
        <v>4871</v>
      </c>
      <c r="F3162" s="89">
        <v>570</v>
      </c>
      <c r="G3162" s="127">
        <v>0.89341085271317833</v>
      </c>
      <c r="H3162" s="127">
        <v>0</v>
      </c>
      <c r="I3162" s="127"/>
      <c r="J3162" s="191">
        <v>7723</v>
      </c>
      <c r="K3162" s="89"/>
      <c r="L3162" s="89"/>
      <c r="M3162" s="89"/>
    </row>
    <row r="3163" spans="1:13" x14ac:dyDescent="0.25">
      <c r="A3163" s="191">
        <v>7724</v>
      </c>
      <c r="B3163" s="89" t="s">
        <v>3521</v>
      </c>
      <c r="C3163" s="89" t="s">
        <v>3518</v>
      </c>
      <c r="D3163" s="89" t="s">
        <v>3188</v>
      </c>
      <c r="E3163" s="89" t="s">
        <v>4871</v>
      </c>
      <c r="F3163" s="89">
        <v>477</v>
      </c>
      <c r="G3163" s="127">
        <v>0.8928571428571429</v>
      </c>
      <c r="H3163" s="127">
        <v>0</v>
      </c>
      <c r="I3163" s="127"/>
      <c r="J3163" s="191">
        <v>7724</v>
      </c>
      <c r="K3163" s="89"/>
      <c r="L3163" s="89"/>
      <c r="M3163" s="89"/>
    </row>
    <row r="3164" spans="1:13" x14ac:dyDescent="0.25">
      <c r="A3164" s="191">
        <v>7725</v>
      </c>
      <c r="B3164" s="89" t="s">
        <v>3522</v>
      </c>
      <c r="C3164" s="89" t="s">
        <v>3518</v>
      </c>
      <c r="D3164" s="89" t="s">
        <v>3188</v>
      </c>
      <c r="E3164" s="89" t="s">
        <v>4871</v>
      </c>
      <c r="F3164" s="89">
        <v>170</v>
      </c>
      <c r="G3164" s="127">
        <v>0.91275167785234901</v>
      </c>
      <c r="H3164" s="127">
        <v>0</v>
      </c>
      <c r="I3164" s="127"/>
      <c r="J3164" s="191">
        <v>7725</v>
      </c>
      <c r="K3164" s="89"/>
      <c r="L3164" s="89"/>
      <c r="M3164" s="89"/>
    </row>
    <row r="3165" spans="1:13" x14ac:dyDescent="0.25">
      <c r="A3165" s="191">
        <v>7726</v>
      </c>
      <c r="B3165" s="89" t="s">
        <v>3523</v>
      </c>
      <c r="C3165" s="89" t="s">
        <v>3518</v>
      </c>
      <c r="D3165" s="89" t="s">
        <v>3188</v>
      </c>
      <c r="E3165" s="89" t="s">
        <v>4871</v>
      </c>
      <c r="F3165" s="89">
        <v>37</v>
      </c>
      <c r="G3165" s="127">
        <v>0.97058823529411764</v>
      </c>
      <c r="H3165" s="127">
        <v>0</v>
      </c>
      <c r="I3165" s="127"/>
      <c r="J3165" s="191">
        <v>7726</v>
      </c>
      <c r="K3165" s="89"/>
      <c r="L3165" s="89"/>
      <c r="M3165" s="89"/>
    </row>
    <row r="3166" spans="1:13" x14ac:dyDescent="0.25">
      <c r="A3166" s="191">
        <v>7729</v>
      </c>
      <c r="B3166" s="89" t="s">
        <v>3524</v>
      </c>
      <c r="C3166" s="89" t="s">
        <v>3518</v>
      </c>
      <c r="D3166" s="89" t="s">
        <v>3188</v>
      </c>
      <c r="E3166" s="89" t="s">
        <v>4871</v>
      </c>
      <c r="F3166" s="89">
        <v>21</v>
      </c>
      <c r="G3166" s="127">
        <v>0.92307692307692313</v>
      </c>
      <c r="H3166" s="127">
        <v>0</v>
      </c>
      <c r="I3166" s="127"/>
      <c r="J3166" s="191">
        <v>7729</v>
      </c>
      <c r="K3166" s="89"/>
      <c r="L3166" s="89"/>
      <c r="M3166" s="89"/>
    </row>
    <row r="3167" spans="1:13" x14ac:dyDescent="0.25">
      <c r="A3167" s="191">
        <v>7730</v>
      </c>
      <c r="B3167" s="89" t="s">
        <v>3525</v>
      </c>
      <c r="C3167" s="89" t="s">
        <v>3518</v>
      </c>
      <c r="D3167" s="89" t="s">
        <v>3188</v>
      </c>
      <c r="E3167" s="89" t="s">
        <v>4871</v>
      </c>
      <c r="F3167" s="89">
        <v>24</v>
      </c>
      <c r="G3167" s="127">
        <v>1</v>
      </c>
      <c r="H3167" s="127">
        <v>0</v>
      </c>
      <c r="I3167" s="127"/>
      <c r="J3167" s="191">
        <v>7730</v>
      </c>
      <c r="K3167" s="89"/>
      <c r="L3167" s="89"/>
      <c r="M3167" s="89"/>
    </row>
    <row r="3168" spans="1:13" x14ac:dyDescent="0.25">
      <c r="A3168" s="191">
        <v>7732</v>
      </c>
      <c r="B3168" s="89" t="s">
        <v>3526</v>
      </c>
      <c r="C3168" s="89" t="s">
        <v>3518</v>
      </c>
      <c r="D3168" s="89" t="s">
        <v>3188</v>
      </c>
      <c r="E3168" s="89" t="s">
        <v>4871</v>
      </c>
      <c r="F3168" s="89">
        <v>13</v>
      </c>
      <c r="G3168" s="127">
        <v>1</v>
      </c>
      <c r="H3168" s="127">
        <v>0</v>
      </c>
      <c r="I3168" s="127"/>
      <c r="J3168" s="191">
        <v>7732</v>
      </c>
      <c r="K3168" s="89"/>
      <c r="L3168" s="89"/>
      <c r="M3168" s="89"/>
    </row>
    <row r="3169" spans="1:13" x14ac:dyDescent="0.25">
      <c r="A3169" s="191">
        <v>7738</v>
      </c>
      <c r="B3169" s="89" t="s">
        <v>3527</v>
      </c>
      <c r="C3169" s="89" t="s">
        <v>3518</v>
      </c>
      <c r="D3169" s="89" t="s">
        <v>3188</v>
      </c>
      <c r="E3169" s="89" t="s">
        <v>4871</v>
      </c>
      <c r="F3169" s="89">
        <v>38</v>
      </c>
      <c r="G3169" s="127">
        <v>0.94117647058823528</v>
      </c>
      <c r="H3169" s="127">
        <v>0</v>
      </c>
      <c r="I3169" s="127"/>
      <c r="J3169" s="191">
        <v>7738</v>
      </c>
      <c r="K3169" s="89"/>
      <c r="L3169" s="89"/>
      <c r="M3169" s="89"/>
    </row>
    <row r="3170" spans="1:13" x14ac:dyDescent="0.25">
      <c r="A3170" s="191">
        <v>7739</v>
      </c>
      <c r="B3170" s="89" t="s">
        <v>3528</v>
      </c>
      <c r="C3170" s="89" t="s">
        <v>3518</v>
      </c>
      <c r="D3170" s="89" t="s">
        <v>3188</v>
      </c>
      <c r="E3170" s="89" t="s">
        <v>4871</v>
      </c>
      <c r="F3170" s="89">
        <v>3</v>
      </c>
      <c r="G3170" s="127">
        <v>1</v>
      </c>
      <c r="H3170" s="127">
        <v>0</v>
      </c>
      <c r="I3170" s="127"/>
      <c r="J3170" s="191">
        <v>7739</v>
      </c>
      <c r="K3170" s="89"/>
      <c r="L3170" s="89"/>
      <c r="M3170" s="89"/>
    </row>
    <row r="3171" spans="1:13" x14ac:dyDescent="0.25">
      <c r="A3171" s="191">
        <v>7740</v>
      </c>
      <c r="B3171" s="89" t="s">
        <v>3529</v>
      </c>
      <c r="C3171" s="89" t="s">
        <v>3518</v>
      </c>
      <c r="D3171" s="89" t="s">
        <v>3188</v>
      </c>
      <c r="E3171" s="89" t="s">
        <v>4871</v>
      </c>
      <c r="F3171" s="89">
        <v>197</v>
      </c>
      <c r="G3171" s="127">
        <v>0.88311688311688308</v>
      </c>
      <c r="H3171" s="127">
        <v>0</v>
      </c>
      <c r="I3171" s="127"/>
      <c r="J3171" s="191">
        <v>7740</v>
      </c>
      <c r="K3171" s="89"/>
      <c r="L3171" s="89"/>
      <c r="M3171" s="89"/>
    </row>
    <row r="3172" spans="1:13" x14ac:dyDescent="0.25">
      <c r="A3172" s="191">
        <v>7741</v>
      </c>
      <c r="B3172" s="89" t="s">
        <v>3530</v>
      </c>
      <c r="C3172" s="89" t="s">
        <v>3518</v>
      </c>
      <c r="D3172" s="89" t="s">
        <v>3188</v>
      </c>
      <c r="E3172" s="89" t="s">
        <v>4871</v>
      </c>
      <c r="F3172" s="89">
        <v>26</v>
      </c>
      <c r="G3172" s="127">
        <v>0.92</v>
      </c>
      <c r="H3172" s="127">
        <v>0</v>
      </c>
      <c r="I3172" s="127"/>
      <c r="J3172" s="191">
        <v>7741</v>
      </c>
      <c r="K3172" s="89"/>
      <c r="L3172" s="89"/>
      <c r="M3172" s="89"/>
    </row>
    <row r="3173" spans="1:13" x14ac:dyDescent="0.25">
      <c r="A3173" s="191">
        <v>7753</v>
      </c>
      <c r="B3173" s="89" t="s">
        <v>3531</v>
      </c>
      <c r="C3173" s="89" t="s">
        <v>3532</v>
      </c>
      <c r="D3173" s="89" t="s">
        <v>3188</v>
      </c>
      <c r="E3173" s="89" t="s">
        <v>336</v>
      </c>
      <c r="F3173" s="89">
        <v>225</v>
      </c>
      <c r="G3173" s="127">
        <v>0.8728813559322034</v>
      </c>
      <c r="H3173" s="127">
        <v>0</v>
      </c>
      <c r="I3173" s="127"/>
      <c r="J3173" s="191">
        <v>7753</v>
      </c>
      <c r="K3173" s="89"/>
      <c r="L3173" s="89"/>
      <c r="M3173" s="89"/>
    </row>
    <row r="3174" spans="1:13" x14ac:dyDescent="0.25">
      <c r="A3174" s="191">
        <v>7754</v>
      </c>
      <c r="B3174" s="89" t="s">
        <v>3533</v>
      </c>
      <c r="C3174" s="89" t="s">
        <v>3532</v>
      </c>
      <c r="D3174" s="89" t="s">
        <v>3188</v>
      </c>
      <c r="E3174" s="89" t="s">
        <v>336</v>
      </c>
      <c r="F3174" s="89">
        <v>8</v>
      </c>
      <c r="G3174" s="127">
        <v>1</v>
      </c>
      <c r="H3174" s="127">
        <v>0</v>
      </c>
      <c r="I3174" s="127"/>
      <c r="J3174" s="191">
        <v>7754</v>
      </c>
      <c r="K3174" s="89"/>
      <c r="L3174" s="89"/>
      <c r="M3174" s="89"/>
    </row>
    <row r="3175" spans="1:13" x14ac:dyDescent="0.25">
      <c r="A3175" s="191">
        <v>7755</v>
      </c>
      <c r="B3175" s="89" t="s">
        <v>3534</v>
      </c>
      <c r="C3175" s="89" t="s">
        <v>3532</v>
      </c>
      <c r="D3175" s="89" t="s">
        <v>3188</v>
      </c>
      <c r="E3175" s="89" t="s">
        <v>336</v>
      </c>
      <c r="F3175" s="89">
        <v>2</v>
      </c>
      <c r="G3175" s="127">
        <v>0.8571428571428571</v>
      </c>
      <c r="H3175" s="127">
        <v>0</v>
      </c>
      <c r="I3175" s="127"/>
      <c r="J3175" s="191">
        <v>7755</v>
      </c>
      <c r="K3175" s="89"/>
      <c r="L3175" s="89"/>
      <c r="M3175" s="89"/>
    </row>
    <row r="3176" spans="1:13" x14ac:dyDescent="0.25">
      <c r="A3176" s="191">
        <v>7756</v>
      </c>
      <c r="B3176" s="89" t="s">
        <v>3535</v>
      </c>
      <c r="C3176" s="89" t="s">
        <v>3518</v>
      </c>
      <c r="D3176" s="89" t="s">
        <v>3188</v>
      </c>
      <c r="E3176" s="89" t="s">
        <v>4871</v>
      </c>
      <c r="F3176" s="89">
        <v>36</v>
      </c>
      <c r="G3176" s="127">
        <v>0.89473684210526316</v>
      </c>
      <c r="H3176" s="127">
        <v>0</v>
      </c>
      <c r="I3176" s="127"/>
      <c r="J3176" s="191">
        <v>7756</v>
      </c>
      <c r="K3176" s="89"/>
      <c r="L3176" s="89"/>
      <c r="M3176" s="89"/>
    </row>
    <row r="3177" spans="1:13" x14ac:dyDescent="0.25">
      <c r="A3177" s="191">
        <v>7757</v>
      </c>
      <c r="B3177" s="89" t="s">
        <v>3536</v>
      </c>
      <c r="C3177" s="89" t="s">
        <v>3532</v>
      </c>
      <c r="D3177" s="89" t="s">
        <v>3188</v>
      </c>
      <c r="E3177" s="89" t="s">
        <v>336</v>
      </c>
      <c r="F3177" s="89">
        <v>4</v>
      </c>
      <c r="G3177" s="127">
        <v>1</v>
      </c>
      <c r="H3177" s="127">
        <v>0</v>
      </c>
      <c r="I3177" s="127"/>
      <c r="J3177" s="191">
        <v>7757</v>
      </c>
      <c r="K3177" s="89"/>
      <c r="L3177" s="89"/>
      <c r="M3177" s="89"/>
    </row>
    <row r="3178" spans="1:13" x14ac:dyDescent="0.25">
      <c r="A3178" s="191">
        <v>7759</v>
      </c>
      <c r="B3178" s="89" t="s">
        <v>3537</v>
      </c>
      <c r="C3178" s="89" t="s">
        <v>3532</v>
      </c>
      <c r="D3178" s="89" t="s">
        <v>3188</v>
      </c>
      <c r="E3178" s="89" t="s">
        <v>336</v>
      </c>
      <c r="F3178" s="89">
        <v>1</v>
      </c>
      <c r="G3178" s="127">
        <v>1</v>
      </c>
      <c r="H3178" s="127">
        <v>0</v>
      </c>
      <c r="I3178" s="127"/>
      <c r="J3178" s="191">
        <v>7759</v>
      </c>
      <c r="K3178" s="89"/>
      <c r="L3178" s="89"/>
      <c r="M3178" s="89"/>
    </row>
    <row r="3179" spans="1:13" x14ac:dyDescent="0.25">
      <c r="A3179" s="191">
        <v>7760</v>
      </c>
      <c r="B3179" s="89" t="s">
        <v>3538</v>
      </c>
      <c r="C3179" s="89" t="s">
        <v>3532</v>
      </c>
      <c r="D3179" s="89" t="s">
        <v>3188</v>
      </c>
      <c r="E3179" s="89" t="s">
        <v>336</v>
      </c>
      <c r="F3179" s="89">
        <v>294</v>
      </c>
      <c r="G3179" s="127">
        <v>0.86585365853658536</v>
      </c>
      <c r="H3179" s="127">
        <v>0</v>
      </c>
      <c r="I3179" s="127"/>
      <c r="J3179" s="191">
        <v>7760</v>
      </c>
      <c r="K3179" s="89"/>
      <c r="L3179" s="89"/>
      <c r="M3179" s="89"/>
    </row>
    <row r="3180" spans="1:13" x14ac:dyDescent="0.25">
      <c r="A3180" s="191">
        <v>7761</v>
      </c>
      <c r="B3180" s="89" t="s">
        <v>3539</v>
      </c>
      <c r="C3180" s="89" t="s">
        <v>3518</v>
      </c>
      <c r="D3180" s="89" t="s">
        <v>3188</v>
      </c>
      <c r="E3180" s="89" t="s">
        <v>4871</v>
      </c>
      <c r="F3180" s="89">
        <v>14</v>
      </c>
      <c r="G3180" s="127">
        <v>0.8125</v>
      </c>
      <c r="H3180" s="127">
        <v>0</v>
      </c>
      <c r="I3180" s="127"/>
      <c r="J3180" s="191">
        <v>7761</v>
      </c>
      <c r="K3180" s="89"/>
      <c r="L3180" s="89"/>
      <c r="M3180" s="89"/>
    </row>
    <row r="3181" spans="1:13" x14ac:dyDescent="0.25">
      <c r="A3181" s="191">
        <v>7762</v>
      </c>
      <c r="B3181" s="89" t="s">
        <v>3540</v>
      </c>
      <c r="C3181" s="89" t="s">
        <v>3532</v>
      </c>
      <c r="D3181" s="89" t="s">
        <v>3188</v>
      </c>
      <c r="E3181" s="89" t="s">
        <v>336</v>
      </c>
      <c r="F3181" s="89">
        <v>4</v>
      </c>
      <c r="G3181" s="127">
        <v>0.8571428571428571</v>
      </c>
      <c r="H3181" s="127">
        <v>0</v>
      </c>
      <c r="I3181" s="127"/>
      <c r="J3181" s="191">
        <v>7762</v>
      </c>
      <c r="K3181" s="89"/>
      <c r="L3181" s="89"/>
      <c r="M3181" s="89"/>
    </row>
    <row r="3182" spans="1:13" x14ac:dyDescent="0.25">
      <c r="A3182" s="191">
        <v>7763</v>
      </c>
      <c r="B3182" s="89" t="s">
        <v>3541</v>
      </c>
      <c r="C3182" s="89" t="s">
        <v>3532</v>
      </c>
      <c r="D3182" s="89" t="s">
        <v>3188</v>
      </c>
      <c r="E3182" s="89" t="s">
        <v>336</v>
      </c>
      <c r="F3182" s="89">
        <v>53</v>
      </c>
      <c r="G3182" s="127">
        <v>0.95833333333333337</v>
      </c>
      <c r="H3182" s="127">
        <v>0</v>
      </c>
      <c r="I3182" s="127"/>
      <c r="J3182" s="191">
        <v>7763</v>
      </c>
      <c r="K3182" s="89"/>
      <c r="L3182" s="89"/>
      <c r="M3182" s="89"/>
    </row>
    <row r="3183" spans="1:13" x14ac:dyDescent="0.25">
      <c r="A3183" s="191">
        <v>7765</v>
      </c>
      <c r="B3183" s="89" t="s">
        <v>3542</v>
      </c>
      <c r="C3183" s="89" t="s">
        <v>3518</v>
      </c>
      <c r="D3183" s="89" t="s">
        <v>3188</v>
      </c>
      <c r="E3183" s="89" t="s">
        <v>4871</v>
      </c>
      <c r="F3183" s="89">
        <v>13</v>
      </c>
      <c r="G3183" s="127">
        <v>0.9285714285714286</v>
      </c>
      <c r="H3183" s="127">
        <v>0</v>
      </c>
      <c r="I3183" s="127"/>
      <c r="J3183" s="191">
        <v>7765</v>
      </c>
      <c r="K3183" s="89"/>
      <c r="L3183" s="89"/>
      <c r="M3183" s="89"/>
    </row>
    <row r="3184" spans="1:13" x14ac:dyDescent="0.25">
      <c r="A3184" s="191">
        <v>7768</v>
      </c>
      <c r="B3184" s="89" t="s">
        <v>3543</v>
      </c>
      <c r="C3184" s="89" t="s">
        <v>3532</v>
      </c>
      <c r="D3184" s="89" t="s">
        <v>3188</v>
      </c>
      <c r="E3184" s="89" t="s">
        <v>336</v>
      </c>
      <c r="F3184" s="89">
        <v>3</v>
      </c>
      <c r="G3184" s="127">
        <v>0.8</v>
      </c>
      <c r="H3184" s="127">
        <v>0</v>
      </c>
      <c r="I3184" s="127"/>
      <c r="J3184" s="191">
        <v>7768</v>
      </c>
      <c r="K3184" s="89"/>
      <c r="L3184" s="89"/>
      <c r="M3184" s="89"/>
    </row>
    <row r="3185" spans="1:13" x14ac:dyDescent="0.25">
      <c r="A3185" s="191">
        <v>7769</v>
      </c>
      <c r="B3185" s="89" t="s">
        <v>3544</v>
      </c>
      <c r="C3185" s="89" t="s">
        <v>3532</v>
      </c>
      <c r="D3185" s="89" t="s">
        <v>3188</v>
      </c>
      <c r="E3185" s="89" t="s">
        <v>336</v>
      </c>
      <c r="F3185" s="89">
        <v>1</v>
      </c>
      <c r="G3185" s="127">
        <v>1</v>
      </c>
      <c r="H3185" s="127">
        <v>0</v>
      </c>
      <c r="I3185" s="127"/>
      <c r="J3185" s="191">
        <v>7769</v>
      </c>
      <c r="K3185" s="89"/>
      <c r="L3185" s="89"/>
      <c r="M3185" s="89"/>
    </row>
    <row r="3186" spans="1:13" x14ac:dyDescent="0.25">
      <c r="A3186" s="191">
        <v>7770</v>
      </c>
      <c r="B3186" s="89" t="s">
        <v>3545</v>
      </c>
      <c r="C3186" s="89" t="s">
        <v>3532</v>
      </c>
      <c r="D3186" s="89" t="s">
        <v>3188</v>
      </c>
      <c r="E3186" s="89" t="s">
        <v>336</v>
      </c>
      <c r="F3186" s="89">
        <v>4</v>
      </c>
      <c r="G3186" s="127">
        <v>1</v>
      </c>
      <c r="H3186" s="127">
        <v>0</v>
      </c>
      <c r="I3186" s="127"/>
      <c r="J3186" s="191">
        <v>7770</v>
      </c>
      <c r="K3186" s="89"/>
      <c r="L3186" s="89"/>
      <c r="M3186" s="89"/>
    </row>
    <row r="3187" spans="1:13" x14ac:dyDescent="0.25">
      <c r="A3187" s="191">
        <v>7772</v>
      </c>
      <c r="B3187" s="89" t="s">
        <v>3546</v>
      </c>
      <c r="C3187" s="89" t="s">
        <v>3547</v>
      </c>
      <c r="D3187" s="89" t="s">
        <v>3188</v>
      </c>
      <c r="E3187" s="89" t="s">
        <v>336</v>
      </c>
      <c r="F3187" s="89">
        <v>572</v>
      </c>
      <c r="G3187" s="127">
        <v>0</v>
      </c>
      <c r="H3187" s="127">
        <v>0.93123772102161095</v>
      </c>
      <c r="I3187" s="127"/>
      <c r="J3187" s="191">
        <v>7772</v>
      </c>
      <c r="K3187" s="89"/>
      <c r="L3187" s="89"/>
      <c r="M3187" s="89"/>
    </row>
    <row r="3188" spans="1:13" x14ac:dyDescent="0.25">
      <c r="A3188" s="191">
        <v>7773</v>
      </c>
      <c r="B3188" s="89" t="s">
        <v>3548</v>
      </c>
      <c r="C3188" s="89" t="s">
        <v>3547</v>
      </c>
      <c r="D3188" s="89" t="s">
        <v>3188</v>
      </c>
      <c r="E3188" s="89" t="s">
        <v>336</v>
      </c>
      <c r="F3188" s="89">
        <v>600</v>
      </c>
      <c r="G3188" s="127">
        <v>0.81686046511627908</v>
      </c>
      <c r="H3188" s="127">
        <v>0</v>
      </c>
      <c r="I3188" s="127"/>
      <c r="J3188" s="191">
        <v>7773</v>
      </c>
      <c r="K3188" s="89"/>
      <c r="L3188" s="89"/>
      <c r="M3188" s="89"/>
    </row>
    <row r="3189" spans="1:13" x14ac:dyDescent="0.25">
      <c r="A3189" s="191">
        <v>7774</v>
      </c>
      <c r="B3189" s="89" t="s">
        <v>3549</v>
      </c>
      <c r="C3189" s="89" t="s">
        <v>3547</v>
      </c>
      <c r="D3189" s="89" t="s">
        <v>3188</v>
      </c>
      <c r="E3189" s="89" t="s">
        <v>336</v>
      </c>
      <c r="F3189" s="89">
        <v>392</v>
      </c>
      <c r="G3189" s="127">
        <v>0.93659942363112392</v>
      </c>
      <c r="H3189" s="127">
        <v>0</v>
      </c>
      <c r="I3189" s="127"/>
      <c r="J3189" s="191">
        <v>7774</v>
      </c>
      <c r="K3189" s="89"/>
      <c r="L3189" s="89"/>
      <c r="M3189" s="89"/>
    </row>
    <row r="3190" spans="1:13" x14ac:dyDescent="0.25">
      <c r="A3190" s="191">
        <v>7775</v>
      </c>
      <c r="B3190" s="89" t="s">
        <v>3550</v>
      </c>
      <c r="C3190" s="89" t="s">
        <v>3547</v>
      </c>
      <c r="D3190" s="89" t="s">
        <v>3188</v>
      </c>
      <c r="E3190" s="89" t="s">
        <v>336</v>
      </c>
      <c r="F3190" s="89">
        <v>317</v>
      </c>
      <c r="G3190" s="127">
        <v>0.83798882681564246</v>
      </c>
      <c r="H3190" s="127">
        <v>0</v>
      </c>
      <c r="I3190" s="127"/>
      <c r="J3190" s="191">
        <v>7775</v>
      </c>
      <c r="K3190" s="89"/>
      <c r="L3190" s="89"/>
      <c r="M3190" s="89"/>
    </row>
    <row r="3191" spans="1:13" x14ac:dyDescent="0.25">
      <c r="A3191" s="191">
        <v>7776</v>
      </c>
      <c r="B3191" s="89" t="s">
        <v>3551</v>
      </c>
      <c r="C3191" s="89" t="s">
        <v>3547</v>
      </c>
      <c r="D3191" s="89" t="s">
        <v>3188</v>
      </c>
      <c r="E3191" s="89" t="s">
        <v>336</v>
      </c>
      <c r="F3191" s="89">
        <v>137</v>
      </c>
      <c r="G3191" s="127">
        <v>0.9242424242424242</v>
      </c>
      <c r="H3191" s="127">
        <v>0</v>
      </c>
      <c r="I3191" s="127"/>
      <c r="J3191" s="191">
        <v>7776</v>
      </c>
      <c r="K3191" s="89"/>
      <c r="L3191" s="89"/>
      <c r="M3191" s="89"/>
    </row>
    <row r="3192" spans="1:13" x14ac:dyDescent="0.25">
      <c r="A3192" s="191">
        <v>7777</v>
      </c>
      <c r="B3192" s="89" t="s">
        <v>3552</v>
      </c>
      <c r="C3192" s="89" t="s">
        <v>3547</v>
      </c>
      <c r="D3192" s="89" t="s">
        <v>3188</v>
      </c>
      <c r="E3192" s="89" t="s">
        <v>336</v>
      </c>
      <c r="F3192" s="89">
        <v>109</v>
      </c>
      <c r="G3192" s="127">
        <v>0.95192307692307687</v>
      </c>
      <c r="H3192" s="127">
        <v>0</v>
      </c>
      <c r="I3192" s="127"/>
      <c r="J3192" s="191">
        <v>7777</v>
      </c>
      <c r="K3192" s="89"/>
      <c r="L3192" s="89"/>
      <c r="M3192" s="89"/>
    </row>
    <row r="3193" spans="1:13" x14ac:dyDescent="0.25">
      <c r="A3193" s="191">
        <v>7779</v>
      </c>
      <c r="B3193" s="89" t="s">
        <v>3553</v>
      </c>
      <c r="C3193" s="89" t="s">
        <v>3547</v>
      </c>
      <c r="D3193" s="89" t="s">
        <v>3188</v>
      </c>
      <c r="E3193" s="89" t="s">
        <v>336</v>
      </c>
      <c r="F3193" s="89">
        <v>16</v>
      </c>
      <c r="G3193" s="127">
        <v>1</v>
      </c>
      <c r="H3193" s="127">
        <v>0</v>
      </c>
      <c r="I3193" s="127"/>
      <c r="J3193" s="191">
        <v>7779</v>
      </c>
      <c r="K3193" s="89"/>
      <c r="L3193" s="89"/>
      <c r="M3193" s="89"/>
    </row>
    <row r="3194" spans="1:13" x14ac:dyDescent="0.25">
      <c r="A3194" s="191">
        <v>7782</v>
      </c>
      <c r="B3194" s="89" t="s">
        <v>3554</v>
      </c>
      <c r="C3194" s="89" t="s">
        <v>3547</v>
      </c>
      <c r="D3194" s="89" t="s">
        <v>3188</v>
      </c>
      <c r="E3194" s="89" t="s">
        <v>336</v>
      </c>
      <c r="F3194" s="89">
        <v>6</v>
      </c>
      <c r="G3194" s="127">
        <v>1</v>
      </c>
      <c r="H3194" s="127">
        <v>0</v>
      </c>
      <c r="I3194" s="127"/>
      <c r="J3194" s="191">
        <v>7782</v>
      </c>
      <c r="K3194" s="89"/>
      <c r="L3194" s="89"/>
      <c r="M3194" s="89"/>
    </row>
    <row r="3195" spans="1:13" x14ac:dyDescent="0.25">
      <c r="A3195" s="191">
        <v>7783</v>
      </c>
      <c r="B3195" s="89" t="s">
        <v>3555</v>
      </c>
      <c r="C3195" s="89" t="s">
        <v>3547</v>
      </c>
      <c r="D3195" s="89" t="s">
        <v>3188</v>
      </c>
      <c r="E3195" s="89" t="s">
        <v>336</v>
      </c>
      <c r="F3195" s="89">
        <v>103</v>
      </c>
      <c r="G3195" s="127">
        <v>0.91489361702127658</v>
      </c>
      <c r="H3195" s="127">
        <v>0</v>
      </c>
      <c r="I3195" s="127"/>
      <c r="J3195" s="191">
        <v>7783</v>
      </c>
      <c r="K3195" s="89"/>
      <c r="L3195" s="89"/>
      <c r="M3195" s="89"/>
    </row>
    <row r="3196" spans="1:13" x14ac:dyDescent="0.25">
      <c r="A3196" s="191">
        <v>7784</v>
      </c>
      <c r="B3196" s="89" t="s">
        <v>3556</v>
      </c>
      <c r="C3196" s="89" t="s">
        <v>3547</v>
      </c>
      <c r="D3196" s="89" t="s">
        <v>3188</v>
      </c>
      <c r="E3196" s="89" t="s">
        <v>336</v>
      </c>
      <c r="F3196" s="89">
        <v>3</v>
      </c>
      <c r="G3196" s="127">
        <v>1</v>
      </c>
      <c r="H3196" s="127">
        <v>0</v>
      </c>
      <c r="I3196" s="127"/>
      <c r="J3196" s="191">
        <v>7784</v>
      </c>
      <c r="K3196" s="89"/>
      <c r="L3196" s="89"/>
      <c r="M3196" s="89"/>
    </row>
    <row r="3197" spans="1:13" x14ac:dyDescent="0.25">
      <c r="A3197" s="191">
        <v>7785</v>
      </c>
      <c r="B3197" s="89" t="s">
        <v>3557</v>
      </c>
      <c r="C3197" s="89" t="s">
        <v>3547</v>
      </c>
      <c r="D3197" s="89" t="s">
        <v>3188</v>
      </c>
      <c r="E3197" s="89" t="s">
        <v>336</v>
      </c>
      <c r="F3197" s="89">
        <v>71</v>
      </c>
      <c r="G3197" s="127">
        <v>0.80701754385964908</v>
      </c>
      <c r="H3197" s="127">
        <v>0</v>
      </c>
      <c r="I3197" s="127"/>
      <c r="J3197" s="191">
        <v>7785</v>
      </c>
      <c r="K3197" s="89"/>
      <c r="L3197" s="89"/>
      <c r="M3197" s="89"/>
    </row>
    <row r="3198" spans="1:13" x14ac:dyDescent="0.25">
      <c r="A3198" s="191">
        <v>7786</v>
      </c>
      <c r="B3198" s="89" t="s">
        <v>3558</v>
      </c>
      <c r="C3198" s="89" t="s">
        <v>3547</v>
      </c>
      <c r="D3198" s="89" t="s">
        <v>3188</v>
      </c>
      <c r="E3198" s="89" t="s">
        <v>336</v>
      </c>
      <c r="F3198" s="89">
        <v>7</v>
      </c>
      <c r="G3198" s="127">
        <v>1</v>
      </c>
      <c r="H3198" s="127">
        <v>0</v>
      </c>
      <c r="I3198" s="127"/>
      <c r="J3198" s="191">
        <v>7786</v>
      </c>
      <c r="K3198" s="89"/>
      <c r="L3198" s="89"/>
      <c r="M3198" s="89"/>
    </row>
    <row r="3199" spans="1:13" x14ac:dyDescent="0.25">
      <c r="A3199" s="191">
        <v>7787</v>
      </c>
      <c r="B3199" s="89" t="s">
        <v>3559</v>
      </c>
      <c r="C3199" s="89" t="s">
        <v>3547</v>
      </c>
      <c r="D3199" s="89" t="s">
        <v>3188</v>
      </c>
      <c r="E3199" s="89" t="s">
        <v>336</v>
      </c>
      <c r="F3199" s="89">
        <v>3</v>
      </c>
      <c r="G3199" s="127">
        <v>1</v>
      </c>
      <c r="H3199" s="127">
        <v>0</v>
      </c>
      <c r="I3199" s="127"/>
      <c r="J3199" s="191">
        <v>7787</v>
      </c>
      <c r="K3199" s="89"/>
      <c r="L3199" s="89"/>
      <c r="M3199" s="89"/>
    </row>
    <row r="3200" spans="1:13" x14ac:dyDescent="0.25">
      <c r="A3200" s="191">
        <v>7788</v>
      </c>
      <c r="B3200" s="89" t="s">
        <v>3560</v>
      </c>
      <c r="C3200" s="89" t="s">
        <v>3547</v>
      </c>
      <c r="D3200" s="89" t="s">
        <v>3188</v>
      </c>
      <c r="E3200" s="89" t="s">
        <v>336</v>
      </c>
      <c r="F3200" s="89">
        <v>111</v>
      </c>
      <c r="G3200" s="127">
        <v>0.8867924528301887</v>
      </c>
      <c r="H3200" s="127">
        <v>0</v>
      </c>
      <c r="I3200" s="127"/>
      <c r="J3200" s="191">
        <v>7788</v>
      </c>
      <c r="K3200" s="89"/>
      <c r="L3200" s="89"/>
      <c r="M3200" s="89"/>
    </row>
    <row r="3201" spans="1:13" x14ac:dyDescent="0.25">
      <c r="A3201" s="191">
        <v>7789</v>
      </c>
      <c r="B3201" s="89" t="s">
        <v>3561</v>
      </c>
      <c r="C3201" s="89" t="s">
        <v>3547</v>
      </c>
      <c r="D3201" s="89" t="s">
        <v>3188</v>
      </c>
      <c r="E3201" s="89" t="s">
        <v>336</v>
      </c>
      <c r="F3201" s="89">
        <v>40</v>
      </c>
      <c r="G3201" s="127">
        <v>0.95238095238095233</v>
      </c>
      <c r="H3201" s="127">
        <v>0</v>
      </c>
      <c r="I3201" s="127"/>
      <c r="J3201" s="191">
        <v>7789</v>
      </c>
      <c r="K3201" s="89"/>
      <c r="L3201" s="89"/>
      <c r="M3201" s="89"/>
    </row>
    <row r="3202" spans="1:13" x14ac:dyDescent="0.25">
      <c r="A3202" s="191">
        <v>7790</v>
      </c>
      <c r="B3202" s="89" t="s">
        <v>3562</v>
      </c>
      <c r="C3202" s="89" t="s">
        <v>3547</v>
      </c>
      <c r="D3202" s="89" t="s">
        <v>3188</v>
      </c>
      <c r="E3202" s="89" t="s">
        <v>336</v>
      </c>
      <c r="F3202" s="89">
        <v>15</v>
      </c>
      <c r="G3202" s="127">
        <v>1</v>
      </c>
      <c r="H3202" s="127">
        <v>0</v>
      </c>
      <c r="I3202" s="127"/>
      <c r="J3202" s="191">
        <v>7790</v>
      </c>
      <c r="K3202" s="89"/>
      <c r="L3202" s="89"/>
      <c r="M3202" s="89"/>
    </row>
    <row r="3203" spans="1:13" x14ac:dyDescent="0.25">
      <c r="A3203" s="191">
        <v>7791</v>
      </c>
      <c r="B3203" s="89" t="s">
        <v>3563</v>
      </c>
      <c r="C3203" s="89" t="s">
        <v>3547</v>
      </c>
      <c r="D3203" s="89" t="s">
        <v>3188</v>
      </c>
      <c r="E3203" s="89" t="s">
        <v>336</v>
      </c>
      <c r="F3203" s="89">
        <v>76</v>
      </c>
      <c r="G3203" s="127">
        <v>0.9642857142857143</v>
      </c>
      <c r="H3203" s="127">
        <v>0</v>
      </c>
      <c r="I3203" s="127"/>
      <c r="J3203" s="191">
        <v>7791</v>
      </c>
      <c r="K3203" s="89"/>
      <c r="L3203" s="89"/>
      <c r="M3203" s="89"/>
    </row>
    <row r="3204" spans="1:13" x14ac:dyDescent="0.25">
      <c r="A3204" s="191">
        <v>7793</v>
      </c>
      <c r="B3204" s="89" t="s">
        <v>3564</v>
      </c>
      <c r="C3204" s="89" t="s">
        <v>3547</v>
      </c>
      <c r="D3204" s="89" t="s">
        <v>3188</v>
      </c>
      <c r="E3204" s="89" t="s">
        <v>336</v>
      </c>
      <c r="F3204" s="89">
        <v>19</v>
      </c>
      <c r="G3204" s="127">
        <v>0.92</v>
      </c>
      <c r="H3204" s="127">
        <v>0</v>
      </c>
      <c r="I3204" s="127"/>
      <c r="J3204" s="191">
        <v>7793</v>
      </c>
      <c r="K3204" s="89"/>
      <c r="L3204" s="89"/>
      <c r="M3204" s="89"/>
    </row>
    <row r="3205" spans="1:13" x14ac:dyDescent="0.25">
      <c r="A3205" s="191">
        <v>7794</v>
      </c>
      <c r="B3205" s="89" t="s">
        <v>3565</v>
      </c>
      <c r="C3205" s="89" t="s">
        <v>3547</v>
      </c>
      <c r="D3205" s="89" t="s">
        <v>3188</v>
      </c>
      <c r="E3205" s="89" t="s">
        <v>336</v>
      </c>
      <c r="F3205" s="89">
        <v>2</v>
      </c>
      <c r="G3205" s="127">
        <v>1</v>
      </c>
      <c r="H3205" s="127">
        <v>0</v>
      </c>
      <c r="I3205" s="127"/>
      <c r="J3205" s="191">
        <v>7794</v>
      </c>
      <c r="K3205" s="89"/>
      <c r="L3205" s="89"/>
      <c r="M3205" s="89"/>
    </row>
    <row r="3206" spans="1:13" x14ac:dyDescent="0.25">
      <c r="A3206" s="191">
        <v>7798</v>
      </c>
      <c r="B3206" s="89" t="s">
        <v>3566</v>
      </c>
      <c r="C3206" s="89" t="s">
        <v>3547</v>
      </c>
      <c r="D3206" s="89" t="s">
        <v>3188</v>
      </c>
      <c r="E3206" s="89" t="s">
        <v>336</v>
      </c>
      <c r="F3206" s="89">
        <v>36</v>
      </c>
      <c r="G3206" s="127">
        <v>0.92105263157894735</v>
      </c>
      <c r="H3206" s="127">
        <v>0</v>
      </c>
      <c r="I3206" s="127"/>
      <c r="J3206" s="191">
        <v>7798</v>
      </c>
      <c r="K3206" s="89"/>
      <c r="L3206" s="89"/>
      <c r="M3206" s="89"/>
    </row>
    <row r="3207" spans="1:13" x14ac:dyDescent="0.25">
      <c r="A3207" s="191">
        <v>7801</v>
      </c>
      <c r="B3207" s="89" t="s">
        <v>3567</v>
      </c>
      <c r="C3207" s="89" t="s">
        <v>3547</v>
      </c>
      <c r="D3207" s="89" t="s">
        <v>3188</v>
      </c>
      <c r="E3207" s="89" t="s">
        <v>336</v>
      </c>
      <c r="F3207" s="89">
        <v>113</v>
      </c>
      <c r="G3207" s="127">
        <v>0.9285714285714286</v>
      </c>
      <c r="H3207" s="127">
        <v>0</v>
      </c>
      <c r="I3207" s="127"/>
      <c r="J3207" s="191">
        <v>7801</v>
      </c>
      <c r="K3207" s="89"/>
      <c r="L3207" s="89"/>
      <c r="M3207" s="89"/>
    </row>
    <row r="3208" spans="1:13" x14ac:dyDescent="0.25">
      <c r="A3208" s="191">
        <v>7802</v>
      </c>
      <c r="B3208" s="89" t="s">
        <v>3455</v>
      </c>
      <c r="C3208" s="89" t="s">
        <v>3547</v>
      </c>
      <c r="D3208" s="89" t="s">
        <v>3188</v>
      </c>
      <c r="E3208" s="89" t="s">
        <v>336</v>
      </c>
      <c r="F3208" s="89">
        <v>228</v>
      </c>
      <c r="G3208" s="127">
        <v>0.93478260869565222</v>
      </c>
      <c r="H3208" s="127">
        <v>0</v>
      </c>
      <c r="I3208" s="127"/>
      <c r="J3208" s="191">
        <v>7802</v>
      </c>
      <c r="K3208" s="89"/>
      <c r="L3208" s="89"/>
      <c r="M3208" s="89"/>
    </row>
    <row r="3209" spans="1:13" x14ac:dyDescent="0.25">
      <c r="A3209" s="191">
        <v>7805</v>
      </c>
      <c r="B3209" s="89" t="s">
        <v>3568</v>
      </c>
      <c r="C3209" s="89" t="s">
        <v>3547</v>
      </c>
      <c r="D3209" s="89" t="s">
        <v>3188</v>
      </c>
      <c r="E3209" s="89" t="s">
        <v>336</v>
      </c>
      <c r="F3209" s="89">
        <v>2</v>
      </c>
      <c r="G3209" s="127">
        <v>1</v>
      </c>
      <c r="H3209" s="127">
        <v>0</v>
      </c>
      <c r="I3209" s="127"/>
      <c r="J3209" s="191">
        <v>7805</v>
      </c>
      <c r="K3209" s="89"/>
      <c r="L3209" s="89"/>
      <c r="M3209" s="89"/>
    </row>
    <row r="3210" spans="1:13" x14ac:dyDescent="0.25">
      <c r="A3210" s="191">
        <v>7806</v>
      </c>
      <c r="B3210" s="89" t="s">
        <v>3569</v>
      </c>
      <c r="C3210" s="89" t="s">
        <v>3547</v>
      </c>
      <c r="D3210" s="89" t="s">
        <v>3188</v>
      </c>
      <c r="E3210" s="89" t="s">
        <v>336</v>
      </c>
      <c r="F3210" s="89">
        <v>8</v>
      </c>
      <c r="G3210" s="127">
        <v>1</v>
      </c>
      <c r="H3210" s="127">
        <v>0</v>
      </c>
      <c r="I3210" s="127"/>
      <c r="J3210" s="191">
        <v>7806</v>
      </c>
      <c r="K3210" s="89"/>
      <c r="L3210" s="89"/>
      <c r="M3210" s="89"/>
    </row>
    <row r="3211" spans="1:13" x14ac:dyDescent="0.25">
      <c r="A3211" s="191">
        <v>7808</v>
      </c>
      <c r="B3211" s="89" t="s">
        <v>3570</v>
      </c>
      <c r="C3211" s="89" t="s">
        <v>3547</v>
      </c>
      <c r="D3211" s="89" t="s">
        <v>3188</v>
      </c>
      <c r="E3211" s="89" t="s">
        <v>336</v>
      </c>
      <c r="F3211" s="89">
        <v>11</v>
      </c>
      <c r="G3211" s="127">
        <v>0.90909090909090906</v>
      </c>
      <c r="H3211" s="127">
        <v>0</v>
      </c>
      <c r="I3211" s="127"/>
      <c r="J3211" s="191">
        <v>7808</v>
      </c>
      <c r="K3211" s="89"/>
      <c r="L3211" s="89"/>
      <c r="M3211" s="89"/>
    </row>
    <row r="3212" spans="1:13" x14ac:dyDescent="0.25">
      <c r="A3212" s="191">
        <v>7809</v>
      </c>
      <c r="B3212" s="89" t="s">
        <v>3571</v>
      </c>
      <c r="C3212" s="89" t="s">
        <v>3547</v>
      </c>
      <c r="D3212" s="89" t="s">
        <v>3188</v>
      </c>
      <c r="E3212" s="89" t="s">
        <v>336</v>
      </c>
      <c r="F3212" s="89">
        <v>7</v>
      </c>
      <c r="G3212" s="127">
        <v>1</v>
      </c>
      <c r="H3212" s="127">
        <v>0</v>
      </c>
      <c r="I3212" s="127"/>
      <c r="J3212" s="191">
        <v>7809</v>
      </c>
      <c r="K3212" s="89"/>
      <c r="L3212" s="89"/>
      <c r="M3212" s="89"/>
    </row>
    <row r="3213" spans="1:13" x14ac:dyDescent="0.25">
      <c r="A3213" s="191">
        <v>7810</v>
      </c>
      <c r="B3213" s="89" t="s">
        <v>3572</v>
      </c>
      <c r="C3213" s="89" t="s">
        <v>3547</v>
      </c>
      <c r="D3213" s="89" t="s">
        <v>3188</v>
      </c>
      <c r="E3213" s="89" t="s">
        <v>336</v>
      </c>
      <c r="F3213" s="89">
        <v>40</v>
      </c>
      <c r="G3213" s="127">
        <v>0.9</v>
      </c>
      <c r="H3213" s="127">
        <v>0</v>
      </c>
      <c r="I3213" s="127"/>
      <c r="J3213" s="191">
        <v>7810</v>
      </c>
      <c r="K3213" s="89"/>
      <c r="L3213" s="89"/>
      <c r="M3213" s="89"/>
    </row>
    <row r="3214" spans="1:13" x14ac:dyDescent="0.25">
      <c r="A3214" s="191">
        <v>7812</v>
      </c>
      <c r="B3214" s="89" t="s">
        <v>3573</v>
      </c>
      <c r="C3214" s="89" t="s">
        <v>3547</v>
      </c>
      <c r="D3214" s="89" t="s">
        <v>3188</v>
      </c>
      <c r="E3214" s="89" t="s">
        <v>336</v>
      </c>
      <c r="F3214" s="89">
        <v>5</v>
      </c>
      <c r="G3214" s="127">
        <v>1</v>
      </c>
      <c r="H3214" s="127">
        <v>0</v>
      </c>
      <c r="I3214" s="127"/>
      <c r="J3214" s="191">
        <v>7812</v>
      </c>
      <c r="K3214" s="89"/>
      <c r="L3214" s="89"/>
      <c r="M3214" s="89"/>
    </row>
    <row r="3215" spans="1:13" x14ac:dyDescent="0.25">
      <c r="A3215" s="191">
        <v>7815</v>
      </c>
      <c r="B3215" s="89" t="s">
        <v>3574</v>
      </c>
      <c r="C3215" s="89" t="s">
        <v>3547</v>
      </c>
      <c r="D3215" s="89" t="s">
        <v>3188</v>
      </c>
      <c r="E3215" s="89" t="s">
        <v>336</v>
      </c>
      <c r="F3215" s="89">
        <v>7</v>
      </c>
      <c r="G3215" s="127">
        <v>1</v>
      </c>
      <c r="H3215" s="127">
        <v>0</v>
      </c>
      <c r="I3215" s="127"/>
      <c r="J3215" s="191">
        <v>7815</v>
      </c>
      <c r="K3215" s="89"/>
      <c r="L3215" s="89"/>
      <c r="M3215" s="89"/>
    </row>
    <row r="3216" spans="1:13" x14ac:dyDescent="0.25">
      <c r="A3216" s="191">
        <v>7818</v>
      </c>
      <c r="B3216" s="89" t="s">
        <v>3575</v>
      </c>
      <c r="C3216" s="89" t="s">
        <v>3547</v>
      </c>
      <c r="D3216" s="89" t="s">
        <v>3188</v>
      </c>
      <c r="E3216" s="89" t="s">
        <v>336</v>
      </c>
      <c r="F3216" s="89">
        <v>166</v>
      </c>
      <c r="G3216" s="127">
        <v>0.85135135135135132</v>
      </c>
      <c r="H3216" s="127">
        <v>0</v>
      </c>
      <c r="I3216" s="127"/>
      <c r="J3216" s="191">
        <v>7818</v>
      </c>
      <c r="K3216" s="89"/>
      <c r="L3216" s="89"/>
      <c r="M3216" s="89"/>
    </row>
    <row r="3217" spans="1:13" x14ac:dyDescent="0.25">
      <c r="A3217" s="191">
        <v>7819</v>
      </c>
      <c r="B3217" s="89" t="s">
        <v>3576</v>
      </c>
      <c r="C3217" s="89" t="s">
        <v>3547</v>
      </c>
      <c r="D3217" s="89" t="s">
        <v>3188</v>
      </c>
      <c r="E3217" s="89" t="s">
        <v>336</v>
      </c>
      <c r="F3217" s="89">
        <v>16</v>
      </c>
      <c r="G3217" s="127">
        <v>0.80952380952380953</v>
      </c>
      <c r="H3217" s="127">
        <v>0</v>
      </c>
      <c r="I3217" s="127"/>
      <c r="J3217" s="191">
        <v>7819</v>
      </c>
      <c r="K3217" s="89"/>
      <c r="L3217" s="89"/>
      <c r="M3217" s="89"/>
    </row>
    <row r="3218" spans="1:13" x14ac:dyDescent="0.25">
      <c r="A3218" s="191">
        <v>7820</v>
      </c>
      <c r="B3218" s="89" t="s">
        <v>3577</v>
      </c>
      <c r="C3218" s="89" t="s">
        <v>3547</v>
      </c>
      <c r="D3218" s="89" t="s">
        <v>3188</v>
      </c>
      <c r="E3218" s="89" t="s">
        <v>336</v>
      </c>
      <c r="F3218" s="89">
        <v>22</v>
      </c>
      <c r="G3218" s="127">
        <v>1</v>
      </c>
      <c r="H3218" s="127">
        <v>0</v>
      </c>
      <c r="I3218" s="127"/>
      <c r="J3218" s="191">
        <v>7820</v>
      </c>
      <c r="K3218" s="89"/>
      <c r="L3218" s="89"/>
      <c r="M3218" s="89"/>
    </row>
    <row r="3219" spans="1:13" x14ac:dyDescent="0.25">
      <c r="A3219" s="191">
        <v>7821</v>
      </c>
      <c r="B3219" s="89" t="s">
        <v>3578</v>
      </c>
      <c r="C3219" s="89" t="s">
        <v>3547</v>
      </c>
      <c r="D3219" s="89" t="s">
        <v>3188</v>
      </c>
      <c r="E3219" s="89" t="s">
        <v>336</v>
      </c>
      <c r="F3219" s="89">
        <v>25</v>
      </c>
      <c r="G3219" s="127">
        <v>1</v>
      </c>
      <c r="H3219" s="127">
        <v>0</v>
      </c>
      <c r="I3219" s="127"/>
      <c r="J3219" s="191">
        <v>7821</v>
      </c>
      <c r="K3219" s="89"/>
      <c r="L3219" s="89"/>
      <c r="M3219" s="89"/>
    </row>
    <row r="3220" spans="1:13" x14ac:dyDescent="0.25">
      <c r="A3220" s="191">
        <v>7822</v>
      </c>
      <c r="B3220" s="89" t="s">
        <v>3579</v>
      </c>
      <c r="C3220" s="89" t="s">
        <v>3547</v>
      </c>
      <c r="D3220" s="89" t="s">
        <v>3188</v>
      </c>
      <c r="E3220" s="89" t="s">
        <v>336</v>
      </c>
      <c r="F3220" s="89">
        <v>17</v>
      </c>
      <c r="G3220" s="127">
        <v>0.95238095238095233</v>
      </c>
      <c r="H3220" s="127">
        <v>0</v>
      </c>
      <c r="I3220" s="127"/>
      <c r="J3220" s="191">
        <v>7822</v>
      </c>
      <c r="K3220" s="89"/>
      <c r="L3220" s="89"/>
      <c r="M3220" s="89"/>
    </row>
    <row r="3221" spans="1:13" x14ac:dyDescent="0.25">
      <c r="A3221" s="191">
        <v>7824</v>
      </c>
      <c r="B3221" s="89" t="s">
        <v>3580</v>
      </c>
      <c r="C3221" s="89" t="s">
        <v>3547</v>
      </c>
      <c r="D3221" s="89" t="s">
        <v>3188</v>
      </c>
      <c r="E3221" s="89" t="s">
        <v>336</v>
      </c>
      <c r="F3221" s="89">
        <v>6</v>
      </c>
      <c r="G3221" s="127">
        <v>1</v>
      </c>
      <c r="H3221" s="127">
        <v>0</v>
      </c>
      <c r="I3221" s="127"/>
      <c r="J3221" s="191">
        <v>7824</v>
      </c>
      <c r="K3221" s="89"/>
      <c r="L3221" s="89"/>
      <c r="M3221" s="89"/>
    </row>
    <row r="3222" spans="1:13" x14ac:dyDescent="0.25">
      <c r="A3222" s="191">
        <v>7825</v>
      </c>
      <c r="B3222" s="89" t="s">
        <v>3581</v>
      </c>
      <c r="C3222" s="89" t="s">
        <v>3547</v>
      </c>
      <c r="D3222" s="89" t="s">
        <v>3188</v>
      </c>
      <c r="E3222" s="89" t="s">
        <v>336</v>
      </c>
      <c r="F3222" s="89">
        <v>153</v>
      </c>
      <c r="G3222" s="127">
        <v>0.98333333333333328</v>
      </c>
      <c r="H3222" s="127">
        <v>0</v>
      </c>
      <c r="I3222" s="127"/>
      <c r="J3222" s="191">
        <v>7825</v>
      </c>
      <c r="K3222" s="89"/>
      <c r="L3222" s="89"/>
      <c r="M3222" s="89"/>
    </row>
    <row r="3223" spans="1:13" x14ac:dyDescent="0.25">
      <c r="A3223" s="191">
        <v>7830</v>
      </c>
      <c r="B3223" s="89" t="s">
        <v>3582</v>
      </c>
      <c r="C3223" s="89" t="s">
        <v>3583</v>
      </c>
      <c r="D3223" s="89" t="s">
        <v>3188</v>
      </c>
      <c r="E3223" s="89" t="s">
        <v>336</v>
      </c>
      <c r="F3223" s="89">
        <v>190</v>
      </c>
      <c r="G3223" s="127">
        <v>0</v>
      </c>
      <c r="H3223" s="127">
        <v>0.93258426966292129</v>
      </c>
      <c r="I3223" s="127"/>
      <c r="J3223" s="191">
        <v>7830</v>
      </c>
      <c r="K3223" s="89"/>
      <c r="L3223" s="89"/>
      <c r="M3223" s="89"/>
    </row>
    <row r="3224" spans="1:13" x14ac:dyDescent="0.25">
      <c r="A3224" s="191">
        <v>7832</v>
      </c>
      <c r="B3224" s="89" t="s">
        <v>3584</v>
      </c>
      <c r="C3224" s="89" t="s">
        <v>3583</v>
      </c>
      <c r="D3224" s="89" t="s">
        <v>3188</v>
      </c>
      <c r="E3224" s="89" t="s">
        <v>336</v>
      </c>
      <c r="F3224" s="89">
        <v>182</v>
      </c>
      <c r="G3224" s="127">
        <v>0.8671875</v>
      </c>
      <c r="H3224" s="127">
        <v>0</v>
      </c>
      <c r="I3224" s="127"/>
      <c r="J3224" s="191">
        <v>7832</v>
      </c>
      <c r="K3224" s="89"/>
      <c r="L3224" s="89"/>
      <c r="M3224" s="89"/>
    </row>
    <row r="3225" spans="1:13" x14ac:dyDescent="0.25">
      <c r="A3225" s="191">
        <v>7833</v>
      </c>
      <c r="B3225" s="89" t="s">
        <v>3585</v>
      </c>
      <c r="C3225" s="89" t="s">
        <v>3583</v>
      </c>
      <c r="D3225" s="89" t="s">
        <v>3188</v>
      </c>
      <c r="E3225" s="89" t="s">
        <v>336</v>
      </c>
      <c r="F3225" s="89">
        <v>274</v>
      </c>
      <c r="G3225" s="127">
        <v>0.8443579766536965</v>
      </c>
      <c r="H3225" s="127">
        <v>0</v>
      </c>
      <c r="I3225" s="127"/>
      <c r="J3225" s="191">
        <v>7833</v>
      </c>
      <c r="K3225" s="89"/>
      <c r="L3225" s="89"/>
      <c r="M3225" s="89"/>
    </row>
    <row r="3226" spans="1:13" x14ac:dyDescent="0.25">
      <c r="A3226" s="191">
        <v>7834</v>
      </c>
      <c r="B3226" s="89" t="s">
        <v>3586</v>
      </c>
      <c r="C3226" s="89" t="s">
        <v>3583</v>
      </c>
      <c r="D3226" s="89" t="s">
        <v>3188</v>
      </c>
      <c r="E3226" s="89" t="s">
        <v>336</v>
      </c>
      <c r="F3226" s="89">
        <v>234</v>
      </c>
      <c r="G3226" s="127">
        <v>0.88888888888888884</v>
      </c>
      <c r="H3226" s="127">
        <v>0</v>
      </c>
      <c r="I3226" s="127"/>
      <c r="J3226" s="191">
        <v>7834</v>
      </c>
      <c r="K3226" s="89"/>
      <c r="L3226" s="89"/>
      <c r="M3226" s="89"/>
    </row>
    <row r="3227" spans="1:13" x14ac:dyDescent="0.25">
      <c r="A3227" s="191">
        <v>7836</v>
      </c>
      <c r="B3227" s="89" t="s">
        <v>3587</v>
      </c>
      <c r="C3227" s="89" t="s">
        <v>3583</v>
      </c>
      <c r="D3227" s="89" t="s">
        <v>3188</v>
      </c>
      <c r="E3227" s="89" t="s">
        <v>336</v>
      </c>
      <c r="F3227" s="89">
        <v>128</v>
      </c>
      <c r="G3227" s="127">
        <v>0.97029702970297027</v>
      </c>
      <c r="H3227" s="127">
        <v>0</v>
      </c>
      <c r="I3227" s="127"/>
      <c r="J3227" s="191">
        <v>7836</v>
      </c>
      <c r="K3227" s="89"/>
      <c r="L3227" s="89"/>
      <c r="M3227" s="89"/>
    </row>
    <row r="3228" spans="1:13" x14ac:dyDescent="0.25">
      <c r="A3228" s="191">
        <v>7837</v>
      </c>
      <c r="B3228" s="89" t="s">
        <v>3588</v>
      </c>
      <c r="C3228" s="89" t="s">
        <v>3583</v>
      </c>
      <c r="D3228" s="89" t="s">
        <v>3188</v>
      </c>
      <c r="E3228" s="89" t="s">
        <v>336</v>
      </c>
      <c r="F3228" s="89">
        <v>3</v>
      </c>
      <c r="G3228" s="127">
        <v>1</v>
      </c>
      <c r="H3228" s="127">
        <v>0</v>
      </c>
      <c r="I3228" s="127"/>
      <c r="J3228" s="191">
        <v>7837</v>
      </c>
      <c r="K3228" s="89"/>
      <c r="L3228" s="89"/>
      <c r="M3228" s="89"/>
    </row>
    <row r="3229" spans="1:13" x14ac:dyDescent="0.25">
      <c r="A3229" s="191">
        <v>7839</v>
      </c>
      <c r="B3229" s="89" t="s">
        <v>3589</v>
      </c>
      <c r="C3229" s="89" t="s">
        <v>3583</v>
      </c>
      <c r="D3229" s="89" t="s">
        <v>3188</v>
      </c>
      <c r="E3229" s="89" t="s">
        <v>336</v>
      </c>
      <c r="F3229" s="89">
        <v>5</v>
      </c>
      <c r="G3229" s="127">
        <v>1</v>
      </c>
      <c r="H3229" s="127">
        <v>0</v>
      </c>
      <c r="I3229" s="127"/>
      <c r="J3229" s="191">
        <v>7839</v>
      </c>
      <c r="K3229" s="89"/>
      <c r="L3229" s="89"/>
      <c r="M3229" s="89"/>
    </row>
    <row r="3230" spans="1:13" x14ac:dyDescent="0.25">
      <c r="A3230" s="191">
        <v>7847</v>
      </c>
      <c r="B3230" s="89" t="s">
        <v>3590</v>
      </c>
      <c r="C3230" s="89" t="s">
        <v>3583</v>
      </c>
      <c r="D3230" s="89" t="s">
        <v>3188</v>
      </c>
      <c r="E3230" s="89" t="s">
        <v>336</v>
      </c>
      <c r="F3230" s="89">
        <v>5</v>
      </c>
      <c r="G3230" s="127">
        <v>1</v>
      </c>
      <c r="H3230" s="127">
        <v>0</v>
      </c>
      <c r="I3230" s="127"/>
      <c r="J3230" s="191">
        <v>7847</v>
      </c>
      <c r="K3230" s="89"/>
      <c r="L3230" s="89"/>
      <c r="M3230" s="89"/>
    </row>
    <row r="3231" spans="1:13" x14ac:dyDescent="0.25">
      <c r="A3231" s="191">
        <v>7850</v>
      </c>
      <c r="B3231" s="89" t="s">
        <v>3591</v>
      </c>
      <c r="C3231" s="89" t="s">
        <v>3583</v>
      </c>
      <c r="D3231" s="89" t="s">
        <v>3188</v>
      </c>
      <c r="E3231" s="89" t="s">
        <v>336</v>
      </c>
      <c r="F3231" s="89">
        <v>67</v>
      </c>
      <c r="G3231" s="127">
        <v>0.97619047619047616</v>
      </c>
      <c r="H3231" s="127">
        <v>0</v>
      </c>
      <c r="I3231" s="127"/>
      <c r="J3231" s="191">
        <v>7850</v>
      </c>
      <c r="K3231" s="89"/>
      <c r="L3231" s="89"/>
      <c r="M3231" s="89"/>
    </row>
    <row r="3232" spans="1:13" x14ac:dyDescent="0.25">
      <c r="A3232" s="191">
        <v>7852</v>
      </c>
      <c r="B3232" s="89" t="s">
        <v>3592</v>
      </c>
      <c r="C3232" s="89" t="s">
        <v>3583</v>
      </c>
      <c r="D3232" s="89" t="s">
        <v>3188</v>
      </c>
      <c r="E3232" s="89" t="s">
        <v>336</v>
      </c>
      <c r="F3232" s="89">
        <v>6</v>
      </c>
      <c r="G3232" s="127">
        <v>1</v>
      </c>
      <c r="H3232" s="127">
        <v>0</v>
      </c>
      <c r="I3232" s="127"/>
      <c r="J3232" s="191">
        <v>7852</v>
      </c>
      <c r="K3232" s="89"/>
      <c r="L3232" s="89"/>
      <c r="M3232" s="89"/>
    </row>
    <row r="3233" spans="1:13" x14ac:dyDescent="0.25">
      <c r="A3233" s="191">
        <v>7854</v>
      </c>
      <c r="B3233" s="89" t="s">
        <v>3593</v>
      </c>
      <c r="C3233" s="89" t="s">
        <v>3583</v>
      </c>
      <c r="D3233" s="89" t="s">
        <v>3188</v>
      </c>
      <c r="E3233" s="89" t="s">
        <v>336</v>
      </c>
      <c r="F3233" s="89">
        <v>134</v>
      </c>
      <c r="G3233" s="127">
        <v>0.94736842105263153</v>
      </c>
      <c r="H3233" s="127">
        <v>0</v>
      </c>
      <c r="I3233" s="127"/>
      <c r="J3233" s="191">
        <v>7854</v>
      </c>
      <c r="K3233" s="89"/>
      <c r="L3233" s="89"/>
      <c r="M3233" s="89"/>
    </row>
    <row r="3234" spans="1:13" x14ac:dyDescent="0.25">
      <c r="A3234" s="191">
        <v>7855</v>
      </c>
      <c r="B3234" s="89" t="s">
        <v>3594</v>
      </c>
      <c r="C3234" s="89" t="s">
        <v>3583</v>
      </c>
      <c r="D3234" s="89" t="s">
        <v>3188</v>
      </c>
      <c r="E3234" s="89" t="s">
        <v>336</v>
      </c>
      <c r="F3234" s="89">
        <v>6</v>
      </c>
      <c r="G3234" s="127">
        <v>1</v>
      </c>
      <c r="H3234" s="127">
        <v>0</v>
      </c>
      <c r="I3234" s="127"/>
      <c r="J3234" s="191">
        <v>7855</v>
      </c>
      <c r="K3234" s="89"/>
      <c r="L3234" s="89"/>
      <c r="M3234" s="89"/>
    </row>
    <row r="3235" spans="1:13" x14ac:dyDescent="0.25">
      <c r="A3235" s="191">
        <v>7856</v>
      </c>
      <c r="B3235" s="89" t="s">
        <v>3595</v>
      </c>
      <c r="C3235" s="89" t="s">
        <v>3583</v>
      </c>
      <c r="D3235" s="89" t="s">
        <v>3188</v>
      </c>
      <c r="E3235" s="89" t="s">
        <v>336</v>
      </c>
      <c r="F3235" s="89">
        <v>11</v>
      </c>
      <c r="G3235" s="127">
        <v>1</v>
      </c>
      <c r="H3235" s="127">
        <v>0</v>
      </c>
      <c r="I3235" s="127"/>
      <c r="J3235" s="191">
        <v>7856</v>
      </c>
      <c r="K3235" s="89"/>
      <c r="L3235" s="89"/>
      <c r="M3235" s="89"/>
    </row>
    <row r="3236" spans="1:13" x14ac:dyDescent="0.25">
      <c r="A3236" s="191">
        <v>7858</v>
      </c>
      <c r="B3236" s="89" t="s">
        <v>3596</v>
      </c>
      <c r="C3236" s="89" t="s">
        <v>3583</v>
      </c>
      <c r="D3236" s="89" t="s">
        <v>3188</v>
      </c>
      <c r="E3236" s="89" t="s">
        <v>336</v>
      </c>
      <c r="F3236" s="89">
        <v>2</v>
      </c>
      <c r="G3236" s="127">
        <v>1</v>
      </c>
      <c r="H3236" s="127">
        <v>0</v>
      </c>
      <c r="I3236" s="127"/>
      <c r="J3236" s="191">
        <v>7858</v>
      </c>
      <c r="K3236" s="89"/>
      <c r="L3236" s="89"/>
      <c r="M3236" s="89"/>
    </row>
    <row r="3237" spans="1:13" x14ac:dyDescent="0.25">
      <c r="A3237" s="191">
        <v>7860</v>
      </c>
      <c r="B3237" s="89" t="s">
        <v>3597</v>
      </c>
      <c r="C3237" s="89" t="s">
        <v>3583</v>
      </c>
      <c r="D3237" s="89" t="s">
        <v>3188</v>
      </c>
      <c r="E3237" s="89" t="s">
        <v>336</v>
      </c>
      <c r="F3237" s="89">
        <v>8</v>
      </c>
      <c r="G3237" s="127">
        <v>0.88888888888888884</v>
      </c>
      <c r="H3237" s="127">
        <v>0</v>
      </c>
      <c r="I3237" s="127"/>
      <c r="J3237" s="191">
        <v>7860</v>
      </c>
      <c r="K3237" s="89"/>
      <c r="L3237" s="89"/>
      <c r="M3237" s="89"/>
    </row>
    <row r="3238" spans="1:13" x14ac:dyDescent="0.25">
      <c r="A3238" s="191">
        <v>7861</v>
      </c>
      <c r="B3238" s="89" t="s">
        <v>3598</v>
      </c>
      <c r="C3238" s="89" t="s">
        <v>3583</v>
      </c>
      <c r="D3238" s="89" t="s">
        <v>3188</v>
      </c>
      <c r="E3238" s="89" t="s">
        <v>336</v>
      </c>
      <c r="F3238" s="89">
        <v>8</v>
      </c>
      <c r="G3238" s="127">
        <v>1</v>
      </c>
      <c r="H3238" s="127">
        <v>0</v>
      </c>
      <c r="I3238" s="127"/>
      <c r="J3238" s="191">
        <v>7861</v>
      </c>
      <c r="K3238" s="89"/>
      <c r="L3238" s="89"/>
      <c r="M3238" s="89"/>
    </row>
    <row r="3239" spans="1:13" x14ac:dyDescent="0.25">
      <c r="A3239" s="191">
        <v>7864</v>
      </c>
      <c r="B3239" s="89" t="s">
        <v>3599</v>
      </c>
      <c r="C3239" s="89" t="s">
        <v>3583</v>
      </c>
      <c r="D3239" s="89" t="s">
        <v>3188</v>
      </c>
      <c r="E3239" s="89" t="s">
        <v>336</v>
      </c>
      <c r="F3239" s="89">
        <v>4</v>
      </c>
      <c r="G3239" s="127">
        <v>1</v>
      </c>
      <c r="H3239" s="127">
        <v>0</v>
      </c>
      <c r="I3239" s="127"/>
      <c r="J3239" s="191">
        <v>7864</v>
      </c>
      <c r="K3239" s="89"/>
      <c r="L3239" s="89"/>
      <c r="M3239" s="89"/>
    </row>
    <row r="3240" spans="1:13" x14ac:dyDescent="0.25">
      <c r="A3240" s="191">
        <v>7866</v>
      </c>
      <c r="B3240" s="89" t="s">
        <v>3600</v>
      </c>
      <c r="C3240" s="89" t="s">
        <v>3583</v>
      </c>
      <c r="D3240" s="89" t="s">
        <v>3188</v>
      </c>
      <c r="E3240" s="89" t="s">
        <v>336</v>
      </c>
      <c r="F3240" s="89">
        <v>123</v>
      </c>
      <c r="G3240" s="127">
        <v>0.94791666666666663</v>
      </c>
      <c r="H3240" s="127">
        <v>0</v>
      </c>
      <c r="I3240" s="127"/>
      <c r="J3240" s="191">
        <v>7866</v>
      </c>
      <c r="K3240" s="89"/>
      <c r="L3240" s="89"/>
      <c r="M3240" s="89"/>
    </row>
    <row r="3241" spans="1:13" x14ac:dyDescent="0.25">
      <c r="A3241" s="191">
        <v>7872</v>
      </c>
      <c r="B3241" s="89" t="s">
        <v>3601</v>
      </c>
      <c r="C3241" s="89" t="s">
        <v>3602</v>
      </c>
      <c r="D3241" s="89" t="s">
        <v>3188</v>
      </c>
      <c r="E3241" s="89" t="s">
        <v>4871</v>
      </c>
      <c r="F3241" s="89">
        <v>403</v>
      </c>
      <c r="G3241" s="127">
        <v>0.92342342342342343</v>
      </c>
      <c r="H3241" s="127">
        <v>0</v>
      </c>
      <c r="I3241" s="127"/>
      <c r="J3241" s="191">
        <v>7872</v>
      </c>
      <c r="K3241" s="89"/>
      <c r="L3241" s="89"/>
      <c r="M3241" s="89"/>
    </row>
    <row r="3242" spans="1:13" x14ac:dyDescent="0.25">
      <c r="A3242" s="191">
        <v>7874</v>
      </c>
      <c r="B3242" s="89" t="s">
        <v>3603</v>
      </c>
      <c r="C3242" s="89" t="s">
        <v>3602</v>
      </c>
      <c r="D3242" s="89" t="s">
        <v>3188</v>
      </c>
      <c r="E3242" s="89" t="s">
        <v>4871</v>
      </c>
      <c r="F3242" s="89">
        <v>152</v>
      </c>
      <c r="G3242" s="127">
        <v>0.92233009708737868</v>
      </c>
      <c r="H3242" s="127">
        <v>0</v>
      </c>
      <c r="I3242" s="127"/>
      <c r="J3242" s="191">
        <v>7874</v>
      </c>
      <c r="K3242" s="89"/>
      <c r="L3242" s="89"/>
      <c r="M3242" s="89"/>
    </row>
    <row r="3243" spans="1:13" x14ac:dyDescent="0.25">
      <c r="A3243" s="191">
        <v>7878</v>
      </c>
      <c r="B3243" s="89" t="s">
        <v>3604</v>
      </c>
      <c r="C3243" s="89" t="s">
        <v>3602</v>
      </c>
      <c r="D3243" s="89" t="s">
        <v>3188</v>
      </c>
      <c r="E3243" s="89" t="s">
        <v>4871</v>
      </c>
      <c r="F3243" s="89">
        <v>12</v>
      </c>
      <c r="G3243" s="127">
        <v>0.90909090909090906</v>
      </c>
      <c r="H3243" s="127">
        <v>0</v>
      </c>
      <c r="I3243" s="127"/>
      <c r="J3243" s="191">
        <v>7878</v>
      </c>
      <c r="K3243" s="89"/>
      <c r="L3243" s="89"/>
      <c r="M3243" s="89"/>
    </row>
    <row r="3244" spans="1:13" x14ac:dyDescent="0.25">
      <c r="A3244" s="191">
        <v>7879</v>
      </c>
      <c r="B3244" s="89" t="s">
        <v>3605</v>
      </c>
      <c r="C3244" s="89" t="s">
        <v>3602</v>
      </c>
      <c r="D3244" s="89" t="s">
        <v>3188</v>
      </c>
      <c r="E3244" s="89" t="s">
        <v>4871</v>
      </c>
      <c r="F3244" s="89">
        <v>3</v>
      </c>
      <c r="G3244" s="127">
        <v>1</v>
      </c>
      <c r="H3244" s="127">
        <v>0</v>
      </c>
      <c r="I3244" s="127"/>
      <c r="J3244" s="191">
        <v>7879</v>
      </c>
      <c r="K3244" s="89"/>
      <c r="L3244" s="89"/>
      <c r="M3244" s="89"/>
    </row>
    <row r="3245" spans="1:13" x14ac:dyDescent="0.25">
      <c r="A3245" s="191">
        <v>7881</v>
      </c>
      <c r="B3245" s="89" t="s">
        <v>3606</v>
      </c>
      <c r="C3245" s="89" t="s">
        <v>3602</v>
      </c>
      <c r="D3245" s="89" t="s">
        <v>3188</v>
      </c>
      <c r="E3245" s="89" t="s">
        <v>4871</v>
      </c>
      <c r="F3245" s="89">
        <v>14</v>
      </c>
      <c r="G3245" s="127">
        <v>0.92307692307692313</v>
      </c>
      <c r="H3245" s="127">
        <v>0</v>
      </c>
      <c r="I3245" s="127"/>
      <c r="J3245" s="191">
        <v>7881</v>
      </c>
      <c r="K3245" s="89"/>
      <c r="L3245" s="89"/>
      <c r="M3245" s="89"/>
    </row>
    <row r="3246" spans="1:13" x14ac:dyDescent="0.25">
      <c r="A3246" s="191">
        <v>7887</v>
      </c>
      <c r="B3246" s="89" t="s">
        <v>3607</v>
      </c>
      <c r="C3246" s="89" t="s">
        <v>3602</v>
      </c>
      <c r="D3246" s="89" t="s">
        <v>3188</v>
      </c>
      <c r="E3246" s="89" t="s">
        <v>4871</v>
      </c>
      <c r="F3246" s="89">
        <v>9</v>
      </c>
      <c r="G3246" s="127">
        <v>1</v>
      </c>
      <c r="H3246" s="127">
        <v>0</v>
      </c>
      <c r="I3246" s="127"/>
      <c r="J3246" s="191">
        <v>7887</v>
      </c>
      <c r="K3246" s="89"/>
      <c r="L3246" s="89"/>
      <c r="M3246" s="89"/>
    </row>
    <row r="3247" spans="1:13" x14ac:dyDescent="0.25">
      <c r="A3247" s="191">
        <v>7891</v>
      </c>
      <c r="B3247" s="89" t="s">
        <v>3265</v>
      </c>
      <c r="C3247" s="89" t="s">
        <v>3602</v>
      </c>
      <c r="D3247" s="89" t="s">
        <v>3188</v>
      </c>
      <c r="E3247" s="89" t="s">
        <v>4871</v>
      </c>
      <c r="F3247" s="89">
        <v>1</v>
      </c>
      <c r="G3247" s="127">
        <v>1</v>
      </c>
      <c r="H3247" s="127">
        <v>0</v>
      </c>
      <c r="I3247" s="127"/>
      <c r="J3247" s="191">
        <v>7891</v>
      </c>
      <c r="K3247" s="89"/>
      <c r="L3247" s="89"/>
      <c r="M3247" s="89"/>
    </row>
    <row r="3248" spans="1:13" x14ac:dyDescent="0.25">
      <c r="A3248" s="191">
        <v>7894</v>
      </c>
      <c r="B3248" s="89" t="s">
        <v>3608</v>
      </c>
      <c r="C3248" s="89" t="s">
        <v>3602</v>
      </c>
      <c r="D3248" s="89" t="s">
        <v>3188</v>
      </c>
      <c r="E3248" s="89" t="s">
        <v>4871</v>
      </c>
      <c r="F3248" s="89">
        <v>7</v>
      </c>
      <c r="G3248" s="127">
        <v>1</v>
      </c>
      <c r="H3248" s="127">
        <v>0</v>
      </c>
      <c r="I3248" s="127"/>
      <c r="J3248" s="191">
        <v>7894</v>
      </c>
      <c r="K3248" s="89"/>
      <c r="L3248" s="89"/>
      <c r="M3248" s="89"/>
    </row>
    <row r="3249" spans="1:13" x14ac:dyDescent="0.25">
      <c r="A3249" s="191">
        <v>7896</v>
      </c>
      <c r="B3249" s="89" t="s">
        <v>3609</v>
      </c>
      <c r="C3249" s="89" t="s">
        <v>3602</v>
      </c>
      <c r="D3249" s="89" t="s">
        <v>3188</v>
      </c>
      <c r="E3249" s="89" t="s">
        <v>4871</v>
      </c>
      <c r="F3249" s="89">
        <v>111</v>
      </c>
      <c r="G3249" s="127">
        <v>0.96511627906976749</v>
      </c>
      <c r="H3249" s="127">
        <v>0</v>
      </c>
      <c r="I3249" s="127"/>
      <c r="J3249" s="191">
        <v>7896</v>
      </c>
      <c r="K3249" s="89"/>
      <c r="L3249" s="89"/>
      <c r="M3249" s="89"/>
    </row>
    <row r="3250" spans="1:13" x14ac:dyDescent="0.25">
      <c r="A3250" s="191">
        <v>7897</v>
      </c>
      <c r="B3250" s="89" t="s">
        <v>3610</v>
      </c>
      <c r="C3250" s="89" t="s">
        <v>3602</v>
      </c>
      <c r="D3250" s="89" t="s">
        <v>3188</v>
      </c>
      <c r="E3250" s="89" t="s">
        <v>4871</v>
      </c>
      <c r="F3250" s="89">
        <v>50</v>
      </c>
      <c r="G3250" s="127">
        <v>0.92452830188679247</v>
      </c>
      <c r="H3250" s="127">
        <v>0</v>
      </c>
      <c r="I3250" s="127"/>
      <c r="J3250" s="191">
        <v>7897</v>
      </c>
      <c r="K3250" s="89"/>
      <c r="L3250" s="89"/>
      <c r="M3250" s="89"/>
    </row>
    <row r="3251" spans="1:13" x14ac:dyDescent="0.25">
      <c r="A3251" s="191">
        <v>7898</v>
      </c>
      <c r="B3251" s="89" t="s">
        <v>3611</v>
      </c>
      <c r="C3251" s="89" t="s">
        <v>3602</v>
      </c>
      <c r="D3251" s="89" t="s">
        <v>3188</v>
      </c>
      <c r="E3251" s="89" t="s">
        <v>4871</v>
      </c>
      <c r="F3251" s="89">
        <v>172</v>
      </c>
      <c r="G3251" s="127">
        <v>0.92307692307692313</v>
      </c>
      <c r="H3251" s="127">
        <v>0</v>
      </c>
      <c r="I3251" s="127"/>
      <c r="J3251" s="191">
        <v>7898</v>
      </c>
      <c r="K3251" s="89"/>
      <c r="L3251" s="89"/>
      <c r="M3251" s="89"/>
    </row>
    <row r="3252" spans="1:13" x14ac:dyDescent="0.25">
      <c r="A3252" s="191">
        <v>7901</v>
      </c>
      <c r="B3252" s="89" t="s">
        <v>3612</v>
      </c>
      <c r="C3252" s="89" t="s">
        <v>3602</v>
      </c>
      <c r="D3252" s="89" t="s">
        <v>3188</v>
      </c>
      <c r="E3252" s="89" t="s">
        <v>4871</v>
      </c>
      <c r="F3252" s="89">
        <v>2</v>
      </c>
      <c r="G3252" s="127">
        <v>1</v>
      </c>
      <c r="H3252" s="127">
        <v>0</v>
      </c>
      <c r="I3252" s="127"/>
      <c r="J3252" s="191">
        <v>7901</v>
      </c>
      <c r="K3252" s="89"/>
      <c r="L3252" s="89"/>
      <c r="M3252" s="89"/>
    </row>
    <row r="3253" spans="1:13" x14ac:dyDescent="0.25">
      <c r="A3253" s="191">
        <v>7905</v>
      </c>
      <c r="B3253" s="89" t="s">
        <v>3613</v>
      </c>
      <c r="C3253" s="89" t="s">
        <v>3602</v>
      </c>
      <c r="D3253" s="89" t="s">
        <v>3188</v>
      </c>
      <c r="E3253" s="89" t="s">
        <v>4871</v>
      </c>
      <c r="F3253" s="89">
        <v>79</v>
      </c>
      <c r="G3253" s="127">
        <v>0.9178082191780822</v>
      </c>
      <c r="H3253" s="127">
        <v>0</v>
      </c>
      <c r="I3253" s="127"/>
      <c r="J3253" s="191">
        <v>7905</v>
      </c>
      <c r="K3253" s="89"/>
      <c r="L3253" s="89"/>
      <c r="M3253" s="89"/>
    </row>
    <row r="3254" spans="1:13" x14ac:dyDescent="0.25">
      <c r="A3254" s="191">
        <v>7924</v>
      </c>
      <c r="B3254" s="89" t="s">
        <v>3614</v>
      </c>
      <c r="C3254" s="89" t="s">
        <v>3615</v>
      </c>
      <c r="D3254" s="89" t="s">
        <v>3188</v>
      </c>
      <c r="E3254" s="89" t="s">
        <v>4871</v>
      </c>
      <c r="F3254" s="89">
        <v>154</v>
      </c>
      <c r="G3254" s="127">
        <v>0.94776119402985071</v>
      </c>
      <c r="H3254" s="127">
        <v>0</v>
      </c>
      <c r="I3254" s="127"/>
      <c r="J3254" s="191">
        <v>7924</v>
      </c>
      <c r="K3254" s="89"/>
      <c r="L3254" s="89"/>
      <c r="M3254" s="89"/>
    </row>
    <row r="3255" spans="1:13" x14ac:dyDescent="0.25">
      <c r="A3255" s="191">
        <v>7927</v>
      </c>
      <c r="B3255" s="89" t="s">
        <v>3616</v>
      </c>
      <c r="C3255" s="89" t="s">
        <v>3615</v>
      </c>
      <c r="D3255" s="89" t="s">
        <v>3188</v>
      </c>
      <c r="E3255" s="89" t="s">
        <v>4871</v>
      </c>
      <c r="F3255" s="89">
        <v>6</v>
      </c>
      <c r="G3255" s="127">
        <v>1</v>
      </c>
      <c r="H3255" s="127">
        <v>0</v>
      </c>
      <c r="I3255" s="127"/>
      <c r="J3255" s="191">
        <v>7927</v>
      </c>
      <c r="K3255" s="89"/>
      <c r="L3255" s="89"/>
      <c r="M3255" s="89"/>
    </row>
    <row r="3256" spans="1:13" x14ac:dyDescent="0.25">
      <c r="A3256" s="191">
        <v>7929</v>
      </c>
      <c r="B3256" s="89" t="s">
        <v>3617</v>
      </c>
      <c r="C3256" s="89" t="s">
        <v>3615</v>
      </c>
      <c r="D3256" s="89" t="s">
        <v>3188</v>
      </c>
      <c r="E3256" s="89" t="s">
        <v>4871</v>
      </c>
      <c r="F3256" s="89">
        <v>29</v>
      </c>
      <c r="G3256" s="127">
        <v>0.94285714285714284</v>
      </c>
      <c r="H3256" s="127">
        <v>0</v>
      </c>
      <c r="I3256" s="127"/>
      <c r="J3256" s="191">
        <v>7929</v>
      </c>
      <c r="K3256" s="89"/>
      <c r="L3256" s="89"/>
      <c r="M3256" s="89"/>
    </row>
    <row r="3257" spans="1:13" x14ac:dyDescent="0.25">
      <c r="A3257" s="191">
        <v>7930</v>
      </c>
      <c r="B3257" s="89" t="s">
        <v>3618</v>
      </c>
      <c r="C3257" s="89" t="s">
        <v>3615</v>
      </c>
      <c r="D3257" s="89" t="s">
        <v>3188</v>
      </c>
      <c r="E3257" s="89" t="s">
        <v>4871</v>
      </c>
      <c r="F3257" s="89">
        <v>12</v>
      </c>
      <c r="G3257" s="127">
        <v>1</v>
      </c>
      <c r="H3257" s="127">
        <v>0</v>
      </c>
      <c r="I3257" s="127"/>
      <c r="J3257" s="191">
        <v>7930</v>
      </c>
      <c r="K3257" s="89"/>
      <c r="L3257" s="89"/>
      <c r="M3257" s="89"/>
    </row>
    <row r="3258" spans="1:13" x14ac:dyDescent="0.25">
      <c r="A3258" s="191">
        <v>7933</v>
      </c>
      <c r="B3258" s="89" t="s">
        <v>3619</v>
      </c>
      <c r="C3258" s="89" t="s">
        <v>3615</v>
      </c>
      <c r="D3258" s="89" t="s">
        <v>3188</v>
      </c>
      <c r="E3258" s="89" t="s">
        <v>4871</v>
      </c>
      <c r="F3258" s="89">
        <v>12</v>
      </c>
      <c r="G3258" s="127">
        <v>1</v>
      </c>
      <c r="H3258" s="127">
        <v>0</v>
      </c>
      <c r="I3258" s="127"/>
      <c r="J3258" s="191">
        <v>7933</v>
      </c>
      <c r="K3258" s="89"/>
      <c r="L3258" s="89"/>
      <c r="M3258" s="89"/>
    </row>
    <row r="3259" spans="1:13" x14ac:dyDescent="0.25">
      <c r="A3259" s="191">
        <v>7936</v>
      </c>
      <c r="B3259" s="89" t="s">
        <v>3620</v>
      </c>
      <c r="C3259" s="89" t="s">
        <v>3615</v>
      </c>
      <c r="D3259" s="89" t="s">
        <v>3188</v>
      </c>
      <c r="E3259" s="89" t="s">
        <v>4871</v>
      </c>
      <c r="F3259" s="89">
        <v>8</v>
      </c>
      <c r="G3259" s="127">
        <v>1</v>
      </c>
      <c r="H3259" s="127">
        <v>0</v>
      </c>
      <c r="I3259" s="127"/>
      <c r="J3259" s="191">
        <v>7936</v>
      </c>
      <c r="K3259" s="89"/>
      <c r="L3259" s="89"/>
      <c r="M3259" s="89"/>
    </row>
    <row r="3260" spans="1:13" x14ac:dyDescent="0.25">
      <c r="A3260" s="191">
        <v>7938</v>
      </c>
      <c r="B3260" s="89" t="s">
        <v>3621</v>
      </c>
      <c r="C3260" s="89" t="s">
        <v>3615</v>
      </c>
      <c r="D3260" s="89" t="s">
        <v>3188</v>
      </c>
      <c r="E3260" s="89" t="s">
        <v>4871</v>
      </c>
      <c r="F3260" s="89">
        <v>5</v>
      </c>
      <c r="G3260" s="127">
        <v>1</v>
      </c>
      <c r="H3260" s="127">
        <v>0</v>
      </c>
      <c r="I3260" s="127"/>
      <c r="J3260" s="191">
        <v>7938</v>
      </c>
      <c r="K3260" s="89"/>
      <c r="L3260" s="89"/>
      <c r="M3260" s="89"/>
    </row>
    <row r="3261" spans="1:13" x14ac:dyDescent="0.25">
      <c r="A3261" s="191">
        <v>7939</v>
      </c>
      <c r="B3261" s="89" t="s">
        <v>3622</v>
      </c>
      <c r="C3261" s="89" t="s">
        <v>3615</v>
      </c>
      <c r="D3261" s="89" t="s">
        <v>3188</v>
      </c>
      <c r="E3261" s="89" t="s">
        <v>4871</v>
      </c>
      <c r="F3261" s="89">
        <v>7</v>
      </c>
      <c r="G3261" s="127">
        <v>1</v>
      </c>
      <c r="H3261" s="127">
        <v>0</v>
      </c>
      <c r="I3261" s="127"/>
      <c r="J3261" s="191">
        <v>7939</v>
      </c>
      <c r="K3261" s="89"/>
      <c r="L3261" s="89"/>
      <c r="M3261" s="89"/>
    </row>
    <row r="3262" spans="1:13" x14ac:dyDescent="0.25">
      <c r="A3262" s="191">
        <v>7940</v>
      </c>
      <c r="B3262" s="89" t="s">
        <v>3623</v>
      </c>
      <c r="C3262" s="89" t="s">
        <v>3615</v>
      </c>
      <c r="D3262" s="89" t="s">
        <v>3188</v>
      </c>
      <c r="E3262" s="89" t="s">
        <v>4871</v>
      </c>
      <c r="F3262" s="89">
        <v>14</v>
      </c>
      <c r="G3262" s="127">
        <v>1</v>
      </c>
      <c r="H3262" s="127">
        <v>0</v>
      </c>
      <c r="I3262" s="127"/>
      <c r="J3262" s="191">
        <v>7940</v>
      </c>
      <c r="K3262" s="89"/>
      <c r="L3262" s="89"/>
      <c r="M3262" s="89"/>
    </row>
    <row r="3263" spans="1:13" x14ac:dyDescent="0.25">
      <c r="A3263" s="191">
        <v>7941</v>
      </c>
      <c r="B3263" s="89" t="s">
        <v>3624</v>
      </c>
      <c r="C3263" s="89" t="s">
        <v>3615</v>
      </c>
      <c r="D3263" s="89" t="s">
        <v>3188</v>
      </c>
      <c r="E3263" s="89" t="s">
        <v>4871</v>
      </c>
      <c r="F3263" s="89">
        <v>425</v>
      </c>
      <c r="G3263" s="127">
        <v>0</v>
      </c>
      <c r="H3263" s="127">
        <v>0.94132029339853296</v>
      </c>
      <c r="I3263" s="127"/>
      <c r="J3263" s="191">
        <v>7941</v>
      </c>
      <c r="K3263" s="89"/>
      <c r="L3263" s="89"/>
      <c r="M3263" s="89"/>
    </row>
    <row r="3264" spans="1:13" x14ac:dyDescent="0.25">
      <c r="A3264" s="191">
        <v>7944</v>
      </c>
      <c r="B3264" s="89" t="s">
        <v>3625</v>
      </c>
      <c r="C3264" s="89" t="s">
        <v>3615</v>
      </c>
      <c r="D3264" s="89" t="s">
        <v>3188</v>
      </c>
      <c r="E3264" s="89" t="s">
        <v>4871</v>
      </c>
      <c r="F3264" s="89">
        <v>10</v>
      </c>
      <c r="G3264" s="127">
        <v>1</v>
      </c>
      <c r="H3264" s="127">
        <v>0</v>
      </c>
      <c r="I3264" s="127"/>
      <c r="J3264" s="191">
        <v>7944</v>
      </c>
      <c r="K3264" s="89"/>
      <c r="L3264" s="89"/>
      <c r="M3264" s="89"/>
    </row>
    <row r="3265" spans="1:13" x14ac:dyDescent="0.25">
      <c r="A3265" s="191">
        <v>7945</v>
      </c>
      <c r="B3265" s="89" t="s">
        <v>3626</v>
      </c>
      <c r="C3265" s="89" t="s">
        <v>3615</v>
      </c>
      <c r="D3265" s="89" t="s">
        <v>3188</v>
      </c>
      <c r="E3265" s="89" t="s">
        <v>4871</v>
      </c>
      <c r="F3265" s="89">
        <v>5</v>
      </c>
      <c r="G3265" s="127">
        <v>1</v>
      </c>
      <c r="H3265" s="127">
        <v>0</v>
      </c>
      <c r="I3265" s="127"/>
      <c r="J3265" s="191">
        <v>7945</v>
      </c>
      <c r="K3265" s="89"/>
      <c r="L3265" s="89"/>
      <c r="M3265" s="89"/>
    </row>
    <row r="3266" spans="1:13" x14ac:dyDescent="0.25">
      <c r="A3266" s="191">
        <v>7956</v>
      </c>
      <c r="B3266" s="89" t="s">
        <v>3627</v>
      </c>
      <c r="C3266" s="89" t="s">
        <v>3628</v>
      </c>
      <c r="D3266" s="89" t="s">
        <v>3188</v>
      </c>
      <c r="E3266" s="89" t="s">
        <v>4871</v>
      </c>
      <c r="F3266" s="89">
        <v>369</v>
      </c>
      <c r="G3266" s="127">
        <v>0</v>
      </c>
      <c r="H3266" s="127">
        <v>0.91327913279132789</v>
      </c>
      <c r="I3266" s="127"/>
      <c r="J3266" s="191">
        <v>7956</v>
      </c>
      <c r="K3266" s="89"/>
      <c r="L3266" s="89"/>
      <c r="M3266" s="89"/>
    </row>
    <row r="3267" spans="1:13" x14ac:dyDescent="0.25">
      <c r="A3267" s="191">
        <v>7958</v>
      </c>
      <c r="B3267" s="89" t="s">
        <v>3629</v>
      </c>
      <c r="C3267" s="89" t="s">
        <v>3628</v>
      </c>
      <c r="D3267" s="89" t="s">
        <v>3188</v>
      </c>
      <c r="E3267" s="89" t="s">
        <v>4871</v>
      </c>
      <c r="F3267" s="89">
        <v>596</v>
      </c>
      <c r="G3267" s="127">
        <v>0.87286527514231504</v>
      </c>
      <c r="H3267" s="127">
        <v>0</v>
      </c>
      <c r="I3267" s="127"/>
      <c r="J3267" s="191">
        <v>7958</v>
      </c>
      <c r="K3267" s="89"/>
      <c r="L3267" s="89"/>
      <c r="M3267" s="89"/>
    </row>
    <row r="3268" spans="1:13" x14ac:dyDescent="0.25">
      <c r="A3268" s="191">
        <v>7959</v>
      </c>
      <c r="B3268" s="89" t="s">
        <v>808</v>
      </c>
      <c r="C3268" s="89" t="s">
        <v>3628</v>
      </c>
      <c r="D3268" s="89" t="s">
        <v>3188</v>
      </c>
      <c r="E3268" s="89" t="s">
        <v>4871</v>
      </c>
      <c r="F3268" s="89">
        <v>475</v>
      </c>
      <c r="G3268" s="127">
        <v>0.89870689655172409</v>
      </c>
      <c r="H3268" s="127">
        <v>0</v>
      </c>
      <c r="I3268" s="127"/>
      <c r="J3268" s="191">
        <v>7959</v>
      </c>
      <c r="K3268" s="89"/>
      <c r="L3268" s="89"/>
      <c r="M3268" s="89"/>
    </row>
    <row r="3269" spans="1:13" x14ac:dyDescent="0.25">
      <c r="A3269" s="191">
        <v>7961</v>
      </c>
      <c r="B3269" s="89" t="s">
        <v>3206</v>
      </c>
      <c r="C3269" s="89" t="s">
        <v>3628</v>
      </c>
      <c r="D3269" s="89" t="s">
        <v>3188</v>
      </c>
      <c r="E3269" s="89" t="s">
        <v>4871</v>
      </c>
      <c r="F3269" s="89">
        <v>157</v>
      </c>
      <c r="G3269" s="127">
        <v>0.84466019417475724</v>
      </c>
      <c r="H3269" s="127">
        <v>0</v>
      </c>
      <c r="I3269" s="127"/>
      <c r="J3269" s="191">
        <v>7961</v>
      </c>
      <c r="K3269" s="89"/>
      <c r="L3269" s="89"/>
      <c r="M3269" s="89"/>
    </row>
    <row r="3270" spans="1:13" x14ac:dyDescent="0.25">
      <c r="A3270" s="191">
        <v>7962</v>
      </c>
      <c r="B3270" s="89" t="s">
        <v>3630</v>
      </c>
      <c r="C3270" s="89" t="s">
        <v>3628</v>
      </c>
      <c r="D3270" s="89" t="s">
        <v>3188</v>
      </c>
      <c r="E3270" s="89" t="s">
        <v>4871</v>
      </c>
      <c r="F3270" s="89">
        <v>60</v>
      </c>
      <c r="G3270" s="127">
        <v>0.98181818181818181</v>
      </c>
      <c r="H3270" s="127">
        <v>0</v>
      </c>
      <c r="I3270" s="127"/>
      <c r="J3270" s="191">
        <v>7962</v>
      </c>
      <c r="K3270" s="89"/>
      <c r="L3270" s="89"/>
      <c r="M3270" s="89"/>
    </row>
    <row r="3271" spans="1:13" x14ac:dyDescent="0.25">
      <c r="A3271" s="191">
        <v>7967</v>
      </c>
      <c r="B3271" s="89" t="s">
        <v>3631</v>
      </c>
      <c r="C3271" s="89" t="s">
        <v>3628</v>
      </c>
      <c r="D3271" s="89" t="s">
        <v>3188</v>
      </c>
      <c r="E3271" s="89" t="s">
        <v>4871</v>
      </c>
      <c r="F3271" s="89">
        <v>70</v>
      </c>
      <c r="G3271" s="127">
        <v>0.9</v>
      </c>
      <c r="H3271" s="127">
        <v>0</v>
      </c>
      <c r="I3271" s="127"/>
      <c r="J3271" s="191">
        <v>7967</v>
      </c>
      <c r="K3271" s="89"/>
      <c r="L3271" s="89"/>
      <c r="M3271" s="89"/>
    </row>
    <row r="3272" spans="1:13" x14ac:dyDescent="0.25">
      <c r="A3272" s="191">
        <v>7968</v>
      </c>
      <c r="B3272" s="89" t="s">
        <v>3632</v>
      </c>
      <c r="C3272" s="89" t="s">
        <v>3628</v>
      </c>
      <c r="D3272" s="89" t="s">
        <v>3188</v>
      </c>
      <c r="E3272" s="89" t="s">
        <v>4871</v>
      </c>
      <c r="F3272" s="89">
        <v>9</v>
      </c>
      <c r="G3272" s="127">
        <v>1</v>
      </c>
      <c r="H3272" s="127">
        <v>0</v>
      </c>
      <c r="I3272" s="127"/>
      <c r="J3272" s="191">
        <v>7968</v>
      </c>
      <c r="K3272" s="89"/>
      <c r="L3272" s="89"/>
      <c r="M3272" s="89"/>
    </row>
    <row r="3273" spans="1:13" x14ac:dyDescent="0.25">
      <c r="A3273" s="191">
        <v>7973</v>
      </c>
      <c r="B3273" s="89" t="s">
        <v>3633</v>
      </c>
      <c r="C3273" s="89" t="s">
        <v>3634</v>
      </c>
      <c r="D3273" s="89" t="s">
        <v>3188</v>
      </c>
      <c r="E3273" s="89" t="s">
        <v>4871</v>
      </c>
      <c r="F3273" s="89">
        <v>558</v>
      </c>
      <c r="G3273" s="127">
        <v>0</v>
      </c>
      <c r="H3273" s="127">
        <v>0.89772727272727271</v>
      </c>
      <c r="I3273" s="127"/>
      <c r="J3273" s="191">
        <v>7973</v>
      </c>
      <c r="K3273" s="89"/>
      <c r="L3273" s="89"/>
      <c r="M3273" s="89"/>
    </row>
    <row r="3274" spans="1:13" x14ac:dyDescent="0.25">
      <c r="A3274" s="191">
        <v>7975</v>
      </c>
      <c r="B3274" s="89" t="s">
        <v>1605</v>
      </c>
      <c r="C3274" s="89" t="s">
        <v>3634</v>
      </c>
      <c r="D3274" s="89" t="s">
        <v>3188</v>
      </c>
      <c r="E3274" s="89" t="s">
        <v>4871</v>
      </c>
      <c r="F3274" s="89">
        <v>329</v>
      </c>
      <c r="G3274" s="127">
        <v>0.92473118279569888</v>
      </c>
      <c r="H3274" s="127">
        <v>0</v>
      </c>
      <c r="I3274" s="127"/>
      <c r="J3274" s="191">
        <v>7975</v>
      </c>
      <c r="K3274" s="89"/>
      <c r="L3274" s="89"/>
      <c r="M3274" s="89"/>
    </row>
    <row r="3275" spans="1:13" x14ac:dyDescent="0.25">
      <c r="A3275" s="191">
        <v>7976</v>
      </c>
      <c r="B3275" s="89" t="s">
        <v>3635</v>
      </c>
      <c r="C3275" s="89" t="s">
        <v>3634</v>
      </c>
      <c r="D3275" s="89" t="s">
        <v>3188</v>
      </c>
      <c r="E3275" s="89" t="s">
        <v>4871</v>
      </c>
      <c r="F3275" s="89">
        <v>339</v>
      </c>
      <c r="G3275" s="127">
        <v>0.8530465949820788</v>
      </c>
      <c r="H3275" s="127">
        <v>0</v>
      </c>
      <c r="I3275" s="127"/>
      <c r="J3275" s="191">
        <v>7976</v>
      </c>
      <c r="K3275" s="89"/>
      <c r="L3275" s="89"/>
      <c r="M3275" s="89"/>
    </row>
    <row r="3276" spans="1:13" x14ac:dyDescent="0.25">
      <c r="A3276" s="191">
        <v>7977</v>
      </c>
      <c r="B3276" s="89" t="s">
        <v>3636</v>
      </c>
      <c r="C3276" s="89" t="s">
        <v>3634</v>
      </c>
      <c r="D3276" s="89" t="s">
        <v>3188</v>
      </c>
      <c r="E3276" s="89" t="s">
        <v>4871</v>
      </c>
      <c r="F3276" s="89">
        <v>282</v>
      </c>
      <c r="G3276" s="127">
        <v>0.91284403669724767</v>
      </c>
      <c r="H3276" s="127">
        <v>0</v>
      </c>
      <c r="I3276" s="127"/>
      <c r="J3276" s="191">
        <v>7977</v>
      </c>
      <c r="K3276" s="89"/>
      <c r="L3276" s="89"/>
      <c r="M3276" s="89"/>
    </row>
    <row r="3277" spans="1:13" x14ac:dyDescent="0.25">
      <c r="A3277" s="191">
        <v>7978</v>
      </c>
      <c r="B3277" s="89" t="s">
        <v>3637</v>
      </c>
      <c r="C3277" s="89" t="s">
        <v>3634</v>
      </c>
      <c r="D3277" s="89" t="s">
        <v>3188</v>
      </c>
      <c r="E3277" s="89" t="s">
        <v>4871</v>
      </c>
      <c r="F3277" s="89">
        <v>20</v>
      </c>
      <c r="G3277" s="127">
        <v>0.93333333333333335</v>
      </c>
      <c r="H3277" s="127">
        <v>0</v>
      </c>
      <c r="I3277" s="127"/>
      <c r="J3277" s="191">
        <v>7978</v>
      </c>
      <c r="K3277" s="89"/>
      <c r="L3277" s="89"/>
      <c r="M3277" s="89"/>
    </row>
    <row r="3278" spans="1:13" x14ac:dyDescent="0.25">
      <c r="A3278" s="191">
        <v>7982</v>
      </c>
      <c r="B3278" s="89" t="s">
        <v>3638</v>
      </c>
      <c r="C3278" s="89" t="s">
        <v>3634</v>
      </c>
      <c r="D3278" s="89" t="s">
        <v>3188</v>
      </c>
      <c r="E3278" s="89" t="s">
        <v>4871</v>
      </c>
      <c r="F3278" s="89">
        <v>61</v>
      </c>
      <c r="G3278" s="127">
        <v>0.93181818181818177</v>
      </c>
      <c r="H3278" s="127">
        <v>0</v>
      </c>
      <c r="I3278" s="127"/>
      <c r="J3278" s="191">
        <v>7982</v>
      </c>
      <c r="K3278" s="89"/>
      <c r="L3278" s="89"/>
      <c r="M3278" s="89"/>
    </row>
    <row r="3279" spans="1:13" x14ac:dyDescent="0.25">
      <c r="A3279" s="191">
        <v>7987</v>
      </c>
      <c r="B3279" s="89" t="s">
        <v>3639</v>
      </c>
      <c r="C3279" s="89" t="s">
        <v>3634</v>
      </c>
      <c r="D3279" s="89" t="s">
        <v>3188</v>
      </c>
      <c r="E3279" s="89" t="s">
        <v>4871</v>
      </c>
      <c r="F3279" s="89">
        <v>17</v>
      </c>
      <c r="G3279" s="127">
        <v>0.8125</v>
      </c>
      <c r="H3279" s="127">
        <v>0</v>
      </c>
      <c r="I3279" s="127"/>
      <c r="J3279" s="191">
        <v>7987</v>
      </c>
      <c r="K3279" s="89"/>
      <c r="L3279" s="89"/>
      <c r="M3279" s="89"/>
    </row>
    <row r="3280" spans="1:13" x14ac:dyDescent="0.25">
      <c r="A3280" s="191">
        <v>7990</v>
      </c>
      <c r="B3280" s="89" t="s">
        <v>3640</v>
      </c>
      <c r="C3280" s="89" t="s">
        <v>3634</v>
      </c>
      <c r="D3280" s="89" t="s">
        <v>3188</v>
      </c>
      <c r="E3280" s="89" t="s">
        <v>4871</v>
      </c>
      <c r="F3280" s="89">
        <v>8</v>
      </c>
      <c r="G3280" s="127">
        <v>1</v>
      </c>
      <c r="H3280" s="127">
        <v>0</v>
      </c>
      <c r="I3280" s="127"/>
      <c r="J3280" s="191">
        <v>7990</v>
      </c>
      <c r="K3280" s="89"/>
      <c r="L3280" s="89"/>
      <c r="M3280" s="89"/>
    </row>
    <row r="3281" spans="1:13" x14ac:dyDescent="0.25">
      <c r="A3281" s="191">
        <v>8001</v>
      </c>
      <c r="B3281" s="89" t="s">
        <v>3641</v>
      </c>
      <c r="C3281" s="89" t="s">
        <v>3642</v>
      </c>
      <c r="D3281" s="89" t="s">
        <v>3188</v>
      </c>
      <c r="E3281" s="89" t="s">
        <v>328</v>
      </c>
      <c r="F3281" s="129">
        <v>1284</v>
      </c>
      <c r="G3281" s="127">
        <v>0</v>
      </c>
      <c r="H3281" s="127">
        <v>0.88888888888888884</v>
      </c>
      <c r="I3281" s="127"/>
      <c r="J3281" s="191">
        <v>8001</v>
      </c>
      <c r="K3281" s="89"/>
      <c r="L3281" s="89"/>
      <c r="M3281" s="89"/>
    </row>
    <row r="3282" spans="1:13" x14ac:dyDescent="0.25">
      <c r="A3282" s="191">
        <v>8003</v>
      </c>
      <c r="B3282" s="89" t="s">
        <v>3643</v>
      </c>
      <c r="C3282" s="89" t="s">
        <v>3642</v>
      </c>
      <c r="D3282" s="89" t="s">
        <v>3188</v>
      </c>
      <c r="E3282" s="89" t="s">
        <v>328</v>
      </c>
      <c r="F3282" s="89">
        <v>574</v>
      </c>
      <c r="G3282" s="127">
        <v>0.82894736842105265</v>
      </c>
      <c r="H3282" s="127">
        <v>0</v>
      </c>
      <c r="I3282" s="127"/>
      <c r="J3282" s="191">
        <v>8003</v>
      </c>
      <c r="K3282" s="89"/>
      <c r="L3282" s="89"/>
      <c r="M3282" s="89"/>
    </row>
    <row r="3283" spans="1:13" x14ac:dyDescent="0.25">
      <c r="A3283" s="191">
        <v>8004</v>
      </c>
      <c r="B3283" s="89" t="s">
        <v>3644</v>
      </c>
      <c r="C3283" s="89" t="s">
        <v>3642</v>
      </c>
      <c r="D3283" s="89" t="s">
        <v>3188</v>
      </c>
      <c r="E3283" s="89" t="s">
        <v>328</v>
      </c>
      <c r="F3283" s="89">
        <v>624</v>
      </c>
      <c r="G3283" s="127">
        <v>0.84029038112522692</v>
      </c>
      <c r="H3283" s="127">
        <v>0</v>
      </c>
      <c r="I3283" s="127"/>
      <c r="J3283" s="191">
        <v>8004</v>
      </c>
      <c r="K3283" s="89"/>
      <c r="L3283" s="89"/>
      <c r="M3283" s="89"/>
    </row>
    <row r="3284" spans="1:13" x14ac:dyDescent="0.25">
      <c r="A3284" s="191">
        <v>8005</v>
      </c>
      <c r="B3284" s="89" t="s">
        <v>3645</v>
      </c>
      <c r="C3284" s="89" t="s">
        <v>3642</v>
      </c>
      <c r="D3284" s="89" t="s">
        <v>3188</v>
      </c>
      <c r="E3284" s="89" t="s">
        <v>328</v>
      </c>
      <c r="F3284" s="89">
        <v>769</v>
      </c>
      <c r="G3284" s="127">
        <v>0.91370558375634514</v>
      </c>
      <c r="H3284" s="127">
        <v>0</v>
      </c>
      <c r="I3284" s="127"/>
      <c r="J3284" s="191">
        <v>8005</v>
      </c>
      <c r="K3284" s="89"/>
      <c r="L3284" s="89"/>
      <c r="M3284" s="89"/>
    </row>
    <row r="3285" spans="1:13" x14ac:dyDescent="0.25">
      <c r="A3285" s="191">
        <v>8006</v>
      </c>
      <c r="B3285" s="89" t="s">
        <v>3646</v>
      </c>
      <c r="C3285" s="89" t="s">
        <v>3642</v>
      </c>
      <c r="D3285" s="89" t="s">
        <v>3188</v>
      </c>
      <c r="E3285" s="89" t="s">
        <v>328</v>
      </c>
      <c r="F3285" s="89">
        <v>276</v>
      </c>
      <c r="G3285" s="127">
        <v>0.79735682819383258</v>
      </c>
      <c r="H3285" s="127">
        <v>0</v>
      </c>
      <c r="I3285" s="127"/>
      <c r="J3285" s="191">
        <v>8006</v>
      </c>
      <c r="K3285" s="89"/>
      <c r="L3285" s="89"/>
      <c r="M3285" s="89"/>
    </row>
    <row r="3286" spans="1:13" x14ac:dyDescent="0.25">
      <c r="A3286" s="191">
        <v>8012</v>
      </c>
      <c r="B3286" s="89" t="s">
        <v>3647</v>
      </c>
      <c r="C3286" s="89" t="s">
        <v>3642</v>
      </c>
      <c r="D3286" s="89" t="s">
        <v>3188</v>
      </c>
      <c r="E3286" s="89" t="s">
        <v>328</v>
      </c>
      <c r="F3286" s="89">
        <v>148</v>
      </c>
      <c r="G3286" s="127">
        <v>0.80769230769230771</v>
      </c>
      <c r="H3286" s="127">
        <v>0</v>
      </c>
      <c r="I3286" s="127"/>
      <c r="J3286" s="191">
        <v>8012</v>
      </c>
      <c r="K3286" s="89"/>
      <c r="L3286" s="89"/>
      <c r="M3286" s="89"/>
    </row>
    <row r="3287" spans="1:13" x14ac:dyDescent="0.25">
      <c r="A3287" s="191">
        <v>8013</v>
      </c>
      <c r="B3287" s="89" t="s">
        <v>3648</v>
      </c>
      <c r="C3287" s="89" t="s">
        <v>3642</v>
      </c>
      <c r="D3287" s="89" t="s">
        <v>3188</v>
      </c>
      <c r="E3287" s="89" t="s">
        <v>328</v>
      </c>
      <c r="F3287" s="89">
        <v>80</v>
      </c>
      <c r="G3287" s="127">
        <v>0.90277777777777779</v>
      </c>
      <c r="H3287" s="127">
        <v>0</v>
      </c>
      <c r="I3287" s="127"/>
      <c r="J3287" s="191">
        <v>8013</v>
      </c>
      <c r="K3287" s="89"/>
      <c r="L3287" s="89"/>
      <c r="M3287" s="89"/>
    </row>
    <row r="3288" spans="1:13" x14ac:dyDescent="0.25">
      <c r="A3288" s="191">
        <v>8014</v>
      </c>
      <c r="B3288" s="89" t="s">
        <v>3649</v>
      </c>
      <c r="C3288" s="89" t="s">
        <v>3642</v>
      </c>
      <c r="D3288" s="89" t="s">
        <v>3188</v>
      </c>
      <c r="E3288" s="89" t="s">
        <v>328</v>
      </c>
      <c r="F3288" s="89">
        <v>15</v>
      </c>
      <c r="G3288" s="127">
        <v>1</v>
      </c>
      <c r="H3288" s="127">
        <v>0</v>
      </c>
      <c r="I3288" s="127"/>
      <c r="J3288" s="191">
        <v>8014</v>
      </c>
      <c r="K3288" s="89"/>
      <c r="L3288" s="89"/>
      <c r="M3288" s="89"/>
    </row>
    <row r="3289" spans="1:13" x14ac:dyDescent="0.25">
      <c r="A3289" s="191">
        <v>8019</v>
      </c>
      <c r="B3289" s="89" t="s">
        <v>3650</v>
      </c>
      <c r="C3289" s="89" t="s">
        <v>3642</v>
      </c>
      <c r="D3289" s="89" t="s">
        <v>3188</v>
      </c>
      <c r="E3289" s="89" t="s">
        <v>328</v>
      </c>
      <c r="F3289" s="89">
        <v>101</v>
      </c>
      <c r="G3289" s="127">
        <v>0.86153846153846159</v>
      </c>
      <c r="H3289" s="127">
        <v>0</v>
      </c>
      <c r="I3289" s="127"/>
      <c r="J3289" s="191">
        <v>8019</v>
      </c>
      <c r="K3289" s="89"/>
      <c r="L3289" s="89"/>
      <c r="M3289" s="89"/>
    </row>
    <row r="3290" spans="1:13" x14ac:dyDescent="0.25">
      <c r="A3290" s="191">
        <v>8020</v>
      </c>
      <c r="B3290" s="89" t="s">
        <v>3651</v>
      </c>
      <c r="C3290" s="89" t="s">
        <v>3642</v>
      </c>
      <c r="D3290" s="89" t="s">
        <v>3188</v>
      </c>
      <c r="E3290" s="89" t="s">
        <v>328</v>
      </c>
      <c r="F3290" s="89">
        <v>8</v>
      </c>
      <c r="G3290" s="127">
        <v>0.83333333333333337</v>
      </c>
      <c r="H3290" s="127">
        <v>0</v>
      </c>
      <c r="I3290" s="127"/>
      <c r="J3290" s="191">
        <v>8020</v>
      </c>
      <c r="K3290" s="89"/>
      <c r="L3290" s="89"/>
      <c r="M3290" s="89"/>
    </row>
    <row r="3291" spans="1:13" x14ac:dyDescent="0.25">
      <c r="A3291" s="191">
        <v>8021</v>
      </c>
      <c r="B3291" s="89" t="s">
        <v>3652</v>
      </c>
      <c r="C3291" s="89" t="s">
        <v>3642</v>
      </c>
      <c r="D3291" s="89" t="s">
        <v>3188</v>
      </c>
      <c r="E3291" s="89" t="s">
        <v>328</v>
      </c>
      <c r="F3291" s="89">
        <v>2</v>
      </c>
      <c r="G3291" s="127">
        <v>1</v>
      </c>
      <c r="H3291" s="127">
        <v>0</v>
      </c>
      <c r="I3291" s="127"/>
      <c r="J3291" s="191">
        <v>8021</v>
      </c>
      <c r="K3291" s="89"/>
      <c r="L3291" s="89"/>
      <c r="M3291" s="89"/>
    </row>
    <row r="3292" spans="1:13" x14ac:dyDescent="0.25">
      <c r="A3292" s="191">
        <v>8022</v>
      </c>
      <c r="B3292" s="89" t="s">
        <v>3653</v>
      </c>
      <c r="C3292" s="89" t="s">
        <v>3642</v>
      </c>
      <c r="D3292" s="89" t="s">
        <v>3188</v>
      </c>
      <c r="E3292" s="89" t="s">
        <v>328</v>
      </c>
      <c r="F3292" s="89">
        <v>10</v>
      </c>
      <c r="G3292" s="127">
        <v>0.8</v>
      </c>
      <c r="H3292" s="127">
        <v>0</v>
      </c>
      <c r="I3292" s="127"/>
      <c r="J3292" s="191">
        <v>8022</v>
      </c>
      <c r="K3292" s="89"/>
      <c r="L3292" s="89"/>
      <c r="M3292" s="89"/>
    </row>
    <row r="3293" spans="1:13" x14ac:dyDescent="0.25">
      <c r="A3293" s="191">
        <v>8027</v>
      </c>
      <c r="B3293" s="89" t="s">
        <v>3654</v>
      </c>
      <c r="C3293" s="89" t="s">
        <v>3642</v>
      </c>
      <c r="D3293" s="89" t="s">
        <v>3188</v>
      </c>
      <c r="E3293" s="89" t="s">
        <v>328</v>
      </c>
      <c r="F3293" s="89">
        <v>89</v>
      </c>
      <c r="G3293" s="127">
        <v>0.90243902439024393</v>
      </c>
      <c r="H3293" s="127">
        <v>0</v>
      </c>
      <c r="I3293" s="127"/>
      <c r="J3293" s="191">
        <v>8027</v>
      </c>
      <c r="K3293" s="89"/>
      <c r="L3293" s="89"/>
      <c r="M3293" s="89"/>
    </row>
    <row r="3294" spans="1:13" x14ac:dyDescent="0.25">
      <c r="A3294" s="191">
        <v>8031</v>
      </c>
      <c r="B3294" s="89" t="s">
        <v>3655</v>
      </c>
      <c r="C3294" s="89" t="s">
        <v>3642</v>
      </c>
      <c r="D3294" s="89" t="s">
        <v>3188</v>
      </c>
      <c r="E3294" s="89" t="s">
        <v>328</v>
      </c>
      <c r="F3294" s="89">
        <v>6</v>
      </c>
      <c r="G3294" s="127">
        <v>0.8571428571428571</v>
      </c>
      <c r="H3294" s="127">
        <v>0</v>
      </c>
      <c r="I3294" s="127"/>
      <c r="J3294" s="191">
        <v>8031</v>
      </c>
      <c r="K3294" s="89"/>
      <c r="L3294" s="89"/>
      <c r="M3294" s="89"/>
    </row>
    <row r="3295" spans="1:13" x14ac:dyDescent="0.25">
      <c r="A3295" s="191">
        <v>8032</v>
      </c>
      <c r="B3295" s="89" t="s">
        <v>3656</v>
      </c>
      <c r="C3295" s="89" t="s">
        <v>3642</v>
      </c>
      <c r="D3295" s="89" t="s">
        <v>3188</v>
      </c>
      <c r="E3295" s="89" t="s">
        <v>328</v>
      </c>
      <c r="F3295" s="89">
        <v>6</v>
      </c>
      <c r="G3295" s="127">
        <v>1</v>
      </c>
      <c r="H3295" s="127">
        <v>0</v>
      </c>
      <c r="I3295" s="127"/>
      <c r="J3295" s="191">
        <v>8032</v>
      </c>
      <c r="K3295" s="89"/>
      <c r="L3295" s="89"/>
      <c r="M3295" s="89"/>
    </row>
    <row r="3296" spans="1:13" x14ac:dyDescent="0.25">
      <c r="A3296" s="191">
        <v>8036</v>
      </c>
      <c r="B3296" s="89" t="s">
        <v>3657</v>
      </c>
      <c r="C3296" s="89" t="s">
        <v>3642</v>
      </c>
      <c r="D3296" s="89" t="s">
        <v>3188</v>
      </c>
      <c r="E3296" s="89" t="s">
        <v>328</v>
      </c>
      <c r="F3296" s="89">
        <v>47</v>
      </c>
      <c r="G3296" s="127">
        <v>0.9375</v>
      </c>
      <c r="H3296" s="127">
        <v>0</v>
      </c>
      <c r="I3296" s="127"/>
      <c r="J3296" s="191">
        <v>8036</v>
      </c>
      <c r="K3296" s="89"/>
      <c r="L3296" s="89"/>
      <c r="M3296" s="89"/>
    </row>
    <row r="3297" spans="1:13" x14ac:dyDescent="0.25">
      <c r="A3297" s="191">
        <v>8037</v>
      </c>
      <c r="B3297" s="89" t="s">
        <v>3658</v>
      </c>
      <c r="C3297" s="89" t="s">
        <v>3642</v>
      </c>
      <c r="D3297" s="89" t="s">
        <v>3188</v>
      </c>
      <c r="E3297" s="89" t="s">
        <v>328</v>
      </c>
      <c r="F3297" s="89">
        <v>14</v>
      </c>
      <c r="G3297" s="127">
        <v>0.84615384615384615</v>
      </c>
      <c r="H3297" s="127">
        <v>0</v>
      </c>
      <c r="I3297" s="127"/>
      <c r="J3297" s="191">
        <v>8037</v>
      </c>
      <c r="K3297" s="89"/>
      <c r="L3297" s="89"/>
      <c r="M3297" s="89"/>
    </row>
    <row r="3298" spans="1:13" x14ac:dyDescent="0.25">
      <c r="A3298" s="191">
        <v>8038</v>
      </c>
      <c r="B3298" s="89" t="s">
        <v>3659</v>
      </c>
      <c r="C3298" s="89" t="s">
        <v>3642</v>
      </c>
      <c r="D3298" s="89" t="s">
        <v>3188</v>
      </c>
      <c r="E3298" s="89" t="s">
        <v>328</v>
      </c>
      <c r="F3298" s="89">
        <v>10</v>
      </c>
      <c r="G3298" s="127">
        <v>0.875</v>
      </c>
      <c r="H3298" s="127">
        <v>0</v>
      </c>
      <c r="I3298" s="127"/>
      <c r="J3298" s="191">
        <v>8038</v>
      </c>
      <c r="K3298" s="89"/>
      <c r="L3298" s="89"/>
      <c r="M3298" s="89"/>
    </row>
    <row r="3299" spans="1:13" x14ac:dyDescent="0.25">
      <c r="A3299" s="191">
        <v>8044</v>
      </c>
      <c r="B3299" s="89" t="s">
        <v>3660</v>
      </c>
      <c r="C3299" s="89" t="s">
        <v>3661</v>
      </c>
      <c r="D3299" s="89" t="s">
        <v>3188</v>
      </c>
      <c r="E3299" s="89" t="s">
        <v>328</v>
      </c>
      <c r="F3299" s="89">
        <v>262</v>
      </c>
      <c r="G3299" s="127">
        <v>0</v>
      </c>
      <c r="H3299" s="127">
        <v>0.96946564885496178</v>
      </c>
      <c r="I3299" s="127"/>
      <c r="J3299" s="191">
        <v>8044</v>
      </c>
      <c r="K3299" s="89"/>
      <c r="L3299" s="89"/>
      <c r="M3299" s="89"/>
    </row>
    <row r="3300" spans="1:13" x14ac:dyDescent="0.25">
      <c r="A3300" s="191">
        <v>8046</v>
      </c>
      <c r="B3300" s="89" t="s">
        <v>3662</v>
      </c>
      <c r="C3300" s="89" t="s">
        <v>3661</v>
      </c>
      <c r="D3300" s="89" t="s">
        <v>3188</v>
      </c>
      <c r="E3300" s="89" t="s">
        <v>328</v>
      </c>
      <c r="F3300" s="89">
        <v>103</v>
      </c>
      <c r="G3300" s="127">
        <v>0.9821428571428571</v>
      </c>
      <c r="H3300" s="127">
        <v>0</v>
      </c>
      <c r="I3300" s="127"/>
      <c r="J3300" s="191">
        <v>8046</v>
      </c>
      <c r="K3300" s="89"/>
      <c r="L3300" s="89"/>
      <c r="M3300" s="89"/>
    </row>
    <row r="3301" spans="1:13" x14ac:dyDescent="0.25">
      <c r="A3301" s="191">
        <v>8047</v>
      </c>
      <c r="B3301" s="89" t="s">
        <v>3663</v>
      </c>
      <c r="C3301" s="89" t="s">
        <v>3661</v>
      </c>
      <c r="D3301" s="89" t="s">
        <v>3188</v>
      </c>
      <c r="E3301" s="89" t="s">
        <v>328</v>
      </c>
      <c r="F3301" s="89">
        <v>337</v>
      </c>
      <c r="G3301" s="127">
        <v>0.83190883190883191</v>
      </c>
      <c r="H3301" s="127">
        <v>0</v>
      </c>
      <c r="I3301" s="127"/>
      <c r="J3301" s="191">
        <v>8047</v>
      </c>
      <c r="K3301" s="89"/>
      <c r="L3301" s="89"/>
      <c r="M3301" s="89"/>
    </row>
    <row r="3302" spans="1:13" x14ac:dyDescent="0.25">
      <c r="A3302" s="191">
        <v>8048</v>
      </c>
      <c r="B3302" s="89" t="s">
        <v>3664</v>
      </c>
      <c r="C3302" s="89" t="s">
        <v>3661</v>
      </c>
      <c r="D3302" s="89" t="s">
        <v>3188</v>
      </c>
      <c r="E3302" s="89" t="s">
        <v>328</v>
      </c>
      <c r="F3302" s="89">
        <v>95</v>
      </c>
      <c r="G3302" s="127">
        <v>0.90109890109890112</v>
      </c>
      <c r="H3302" s="127">
        <v>0</v>
      </c>
      <c r="I3302" s="127"/>
      <c r="J3302" s="191">
        <v>8048</v>
      </c>
      <c r="K3302" s="89"/>
      <c r="L3302" s="89"/>
      <c r="M3302" s="89"/>
    </row>
    <row r="3303" spans="1:13" x14ac:dyDescent="0.25">
      <c r="A3303" s="191">
        <v>8049</v>
      </c>
      <c r="B3303" s="89" t="s">
        <v>3665</v>
      </c>
      <c r="C3303" s="89" t="s">
        <v>3661</v>
      </c>
      <c r="D3303" s="89" t="s">
        <v>3188</v>
      </c>
      <c r="E3303" s="89" t="s">
        <v>328</v>
      </c>
      <c r="F3303" s="89">
        <v>49</v>
      </c>
      <c r="G3303" s="127">
        <v>0.89333333333333331</v>
      </c>
      <c r="H3303" s="127">
        <v>0</v>
      </c>
      <c r="I3303" s="127"/>
      <c r="J3303" s="191">
        <v>8049</v>
      </c>
      <c r="K3303" s="89"/>
      <c r="L3303" s="89"/>
      <c r="M3303" s="89"/>
    </row>
    <row r="3304" spans="1:13" x14ac:dyDescent="0.25">
      <c r="A3304" s="191">
        <v>8050</v>
      </c>
      <c r="B3304" s="89" t="s">
        <v>3666</v>
      </c>
      <c r="C3304" s="89" t="s">
        <v>3661</v>
      </c>
      <c r="D3304" s="89" t="s">
        <v>3188</v>
      </c>
      <c r="E3304" s="89" t="s">
        <v>328</v>
      </c>
      <c r="F3304" s="89">
        <v>41</v>
      </c>
      <c r="G3304" s="127">
        <v>0.94444444444444442</v>
      </c>
      <c r="H3304" s="127">
        <v>0</v>
      </c>
      <c r="I3304" s="127"/>
      <c r="J3304" s="191">
        <v>8050</v>
      </c>
      <c r="K3304" s="89"/>
      <c r="L3304" s="89"/>
      <c r="M3304" s="89"/>
    </row>
    <row r="3305" spans="1:13" x14ac:dyDescent="0.25">
      <c r="A3305" s="191">
        <v>8051</v>
      </c>
      <c r="B3305" s="89" t="s">
        <v>3667</v>
      </c>
      <c r="C3305" s="89" t="s">
        <v>3661</v>
      </c>
      <c r="D3305" s="89" t="s">
        <v>3188</v>
      </c>
      <c r="E3305" s="89" t="s">
        <v>328</v>
      </c>
      <c r="F3305" s="89">
        <v>111</v>
      </c>
      <c r="G3305" s="127">
        <v>0.898876404494382</v>
      </c>
      <c r="H3305" s="127">
        <v>0</v>
      </c>
      <c r="I3305" s="127"/>
      <c r="J3305" s="191">
        <v>8051</v>
      </c>
      <c r="K3305" s="89"/>
      <c r="L3305" s="89"/>
      <c r="M3305" s="89"/>
    </row>
    <row r="3306" spans="1:13" x14ac:dyDescent="0.25">
      <c r="A3306" s="191">
        <v>8053</v>
      </c>
      <c r="B3306" s="89" t="s">
        <v>3668</v>
      </c>
      <c r="C3306" s="89" t="s">
        <v>3661</v>
      </c>
      <c r="D3306" s="89" t="s">
        <v>3188</v>
      </c>
      <c r="E3306" s="89" t="s">
        <v>328</v>
      </c>
      <c r="F3306" s="89">
        <v>102</v>
      </c>
      <c r="G3306" s="127">
        <v>0.92771084337349397</v>
      </c>
      <c r="H3306" s="127">
        <v>0</v>
      </c>
      <c r="I3306" s="127"/>
      <c r="J3306" s="191">
        <v>8053</v>
      </c>
      <c r="K3306" s="89"/>
      <c r="L3306" s="89"/>
      <c r="M3306" s="89"/>
    </row>
    <row r="3307" spans="1:13" x14ac:dyDescent="0.25">
      <c r="A3307" s="191">
        <v>8054</v>
      </c>
      <c r="B3307" s="89" t="s">
        <v>3335</v>
      </c>
      <c r="C3307" s="89" t="s">
        <v>3661</v>
      </c>
      <c r="D3307" s="89" t="s">
        <v>3188</v>
      </c>
      <c r="E3307" s="89" t="s">
        <v>328</v>
      </c>
      <c r="F3307" s="89">
        <v>103</v>
      </c>
      <c r="G3307" s="127">
        <v>0.898876404494382</v>
      </c>
      <c r="H3307" s="127">
        <v>0</v>
      </c>
      <c r="I3307" s="127"/>
      <c r="J3307" s="191">
        <v>8054</v>
      </c>
      <c r="K3307" s="89"/>
      <c r="L3307" s="89"/>
      <c r="M3307" s="89"/>
    </row>
    <row r="3308" spans="1:13" x14ac:dyDescent="0.25">
      <c r="A3308" s="191">
        <v>8061</v>
      </c>
      <c r="B3308" s="89" t="s">
        <v>3669</v>
      </c>
      <c r="C3308" s="89" t="s">
        <v>3661</v>
      </c>
      <c r="D3308" s="89" t="s">
        <v>3188</v>
      </c>
      <c r="E3308" s="89" t="s">
        <v>328</v>
      </c>
      <c r="F3308" s="89">
        <v>10</v>
      </c>
      <c r="G3308" s="127">
        <v>1</v>
      </c>
      <c r="H3308" s="127">
        <v>0</v>
      </c>
      <c r="I3308" s="127"/>
      <c r="J3308" s="191">
        <v>8061</v>
      </c>
      <c r="K3308" s="89"/>
      <c r="L3308" s="89"/>
      <c r="M3308" s="89"/>
    </row>
    <row r="3309" spans="1:13" x14ac:dyDescent="0.25">
      <c r="A3309" s="191">
        <v>8071</v>
      </c>
      <c r="B3309" s="89" t="s">
        <v>3670</v>
      </c>
      <c r="C3309" s="89" t="s">
        <v>3661</v>
      </c>
      <c r="D3309" s="89" t="s">
        <v>3188</v>
      </c>
      <c r="E3309" s="89" t="s">
        <v>328</v>
      </c>
      <c r="F3309" s="89">
        <v>3</v>
      </c>
      <c r="G3309" s="127">
        <v>1</v>
      </c>
      <c r="H3309" s="127">
        <v>0</v>
      </c>
      <c r="I3309" s="127"/>
      <c r="J3309" s="191">
        <v>8071</v>
      </c>
      <c r="K3309" s="89"/>
      <c r="L3309" s="89"/>
      <c r="M3309" s="89"/>
    </row>
    <row r="3310" spans="1:13" x14ac:dyDescent="0.25">
      <c r="A3310" s="191">
        <v>8075</v>
      </c>
      <c r="B3310" s="89" t="s">
        <v>3671</v>
      </c>
      <c r="C3310" s="89" t="s">
        <v>3661</v>
      </c>
      <c r="D3310" s="89" t="s">
        <v>3188</v>
      </c>
      <c r="E3310" s="89" t="s">
        <v>328</v>
      </c>
      <c r="F3310" s="89">
        <v>6</v>
      </c>
      <c r="G3310" s="127">
        <v>1</v>
      </c>
      <c r="H3310" s="127">
        <v>0</v>
      </c>
      <c r="I3310" s="127"/>
      <c r="J3310" s="191">
        <v>8075</v>
      </c>
      <c r="K3310" s="89"/>
      <c r="L3310" s="89"/>
      <c r="M3310" s="89"/>
    </row>
    <row r="3311" spans="1:13" x14ac:dyDescent="0.25">
      <c r="A3311" s="191">
        <v>8080</v>
      </c>
      <c r="B3311" s="89" t="s">
        <v>3672</v>
      </c>
      <c r="C3311" s="89" t="s">
        <v>3661</v>
      </c>
      <c r="D3311" s="89" t="s">
        <v>3188</v>
      </c>
      <c r="E3311" s="89" t="s">
        <v>328</v>
      </c>
      <c r="F3311" s="89">
        <v>1</v>
      </c>
      <c r="G3311" s="127">
        <v>1</v>
      </c>
      <c r="H3311" s="127">
        <v>0</v>
      </c>
      <c r="I3311" s="127"/>
      <c r="J3311" s="191">
        <v>8080</v>
      </c>
      <c r="K3311" s="89"/>
      <c r="L3311" s="89"/>
      <c r="M3311" s="89"/>
    </row>
    <row r="3312" spans="1:13" x14ac:dyDescent="0.25">
      <c r="A3312" s="191">
        <v>8085</v>
      </c>
      <c r="B3312" s="89" t="s">
        <v>3673</v>
      </c>
      <c r="C3312" s="89" t="s">
        <v>3661</v>
      </c>
      <c r="D3312" s="89" t="s">
        <v>3188</v>
      </c>
      <c r="E3312" s="89" t="s">
        <v>328</v>
      </c>
      <c r="F3312" s="89">
        <v>90</v>
      </c>
      <c r="G3312" s="127">
        <v>0.91549295774647887</v>
      </c>
      <c r="H3312" s="127">
        <v>0</v>
      </c>
      <c r="I3312" s="127"/>
      <c r="J3312" s="191">
        <v>8085</v>
      </c>
      <c r="K3312" s="89"/>
      <c r="L3312" s="89"/>
      <c r="M3312" s="89"/>
    </row>
    <row r="3313" spans="1:13" x14ac:dyDescent="0.25">
      <c r="A3313" s="191">
        <v>8092</v>
      </c>
      <c r="B3313" s="89" t="s">
        <v>3674</v>
      </c>
      <c r="C3313" s="89" t="s">
        <v>3661</v>
      </c>
      <c r="D3313" s="89" t="s">
        <v>3188</v>
      </c>
      <c r="E3313" s="89" t="s">
        <v>328</v>
      </c>
      <c r="F3313" s="89">
        <v>110</v>
      </c>
      <c r="G3313" s="127">
        <v>0.92</v>
      </c>
      <c r="H3313" s="127">
        <v>0</v>
      </c>
      <c r="I3313" s="127"/>
      <c r="J3313" s="191">
        <v>8092</v>
      </c>
      <c r="K3313" s="89"/>
      <c r="L3313" s="89"/>
      <c r="M3313" s="89"/>
    </row>
    <row r="3314" spans="1:13" x14ac:dyDescent="0.25">
      <c r="A3314" s="191">
        <v>8094</v>
      </c>
      <c r="B3314" s="89" t="s">
        <v>3675</v>
      </c>
      <c r="C3314" s="89" t="s">
        <v>3661</v>
      </c>
      <c r="D3314" s="89" t="s">
        <v>3188</v>
      </c>
      <c r="E3314" s="89" t="s">
        <v>328</v>
      </c>
      <c r="F3314" s="89">
        <v>5</v>
      </c>
      <c r="G3314" s="127">
        <v>0.8</v>
      </c>
      <c r="H3314" s="127">
        <v>0</v>
      </c>
      <c r="I3314" s="127"/>
      <c r="J3314" s="191">
        <v>8094</v>
      </c>
      <c r="K3314" s="89"/>
      <c r="L3314" s="89"/>
      <c r="M3314" s="89"/>
    </row>
    <row r="3315" spans="1:13" x14ac:dyDescent="0.25">
      <c r="A3315" s="191">
        <v>8095</v>
      </c>
      <c r="B3315" s="89" t="s">
        <v>3676</v>
      </c>
      <c r="C3315" s="89" t="s">
        <v>3661</v>
      </c>
      <c r="D3315" s="89" t="s">
        <v>3188</v>
      </c>
      <c r="E3315" s="89" t="s">
        <v>328</v>
      </c>
      <c r="F3315" s="89">
        <v>9</v>
      </c>
      <c r="G3315" s="127">
        <v>1</v>
      </c>
      <c r="H3315" s="127">
        <v>0</v>
      </c>
      <c r="I3315" s="127"/>
      <c r="J3315" s="191">
        <v>8095</v>
      </c>
      <c r="K3315" s="89"/>
      <c r="L3315" s="89"/>
      <c r="M3315" s="89"/>
    </row>
    <row r="3316" spans="1:13" x14ac:dyDescent="0.25">
      <c r="A3316" s="191">
        <v>8096</v>
      </c>
      <c r="B3316" s="89" t="s">
        <v>3677</v>
      </c>
      <c r="C3316" s="89" t="s">
        <v>3661</v>
      </c>
      <c r="D3316" s="89" t="s">
        <v>3188</v>
      </c>
      <c r="E3316" s="89" t="s">
        <v>328</v>
      </c>
      <c r="F3316" s="89">
        <v>3</v>
      </c>
      <c r="G3316" s="127">
        <v>1</v>
      </c>
      <c r="H3316" s="127">
        <v>0</v>
      </c>
      <c r="I3316" s="127"/>
      <c r="J3316" s="191">
        <v>8096</v>
      </c>
      <c r="K3316" s="89"/>
      <c r="L3316" s="89"/>
      <c r="M3316" s="89"/>
    </row>
    <row r="3317" spans="1:13" x14ac:dyDescent="0.25">
      <c r="A3317" s="191">
        <v>8099</v>
      </c>
      <c r="B3317" s="89" t="s">
        <v>3678</v>
      </c>
      <c r="C3317" s="89" t="s">
        <v>3661</v>
      </c>
      <c r="D3317" s="89" t="s">
        <v>3188</v>
      </c>
      <c r="E3317" s="89" t="s">
        <v>328</v>
      </c>
      <c r="F3317" s="89">
        <v>30</v>
      </c>
      <c r="G3317" s="127">
        <v>0.89655172413793105</v>
      </c>
      <c r="H3317" s="127">
        <v>0</v>
      </c>
      <c r="I3317" s="127"/>
      <c r="J3317" s="191">
        <v>8099</v>
      </c>
      <c r="K3317" s="89"/>
      <c r="L3317" s="89"/>
      <c r="M3317" s="89"/>
    </row>
    <row r="3318" spans="1:13" x14ac:dyDescent="0.25">
      <c r="A3318" s="191">
        <v>8100</v>
      </c>
      <c r="B3318" s="89" t="s">
        <v>3562</v>
      </c>
      <c r="C3318" s="89" t="s">
        <v>3661</v>
      </c>
      <c r="D3318" s="89" t="s">
        <v>3188</v>
      </c>
      <c r="E3318" s="89" t="s">
        <v>328</v>
      </c>
      <c r="F3318" s="89">
        <v>87</v>
      </c>
      <c r="G3318" s="127">
        <v>0.98837209302325579</v>
      </c>
      <c r="H3318" s="127">
        <v>0</v>
      </c>
      <c r="I3318" s="127"/>
      <c r="J3318" s="191">
        <v>8100</v>
      </c>
      <c r="K3318" s="89"/>
      <c r="L3318" s="89"/>
      <c r="M3318" s="89"/>
    </row>
    <row r="3319" spans="1:13" x14ac:dyDescent="0.25">
      <c r="A3319" s="191">
        <v>8102</v>
      </c>
      <c r="B3319" s="89" t="s">
        <v>3679</v>
      </c>
      <c r="C3319" s="89" t="s">
        <v>3661</v>
      </c>
      <c r="D3319" s="89" t="s">
        <v>3188</v>
      </c>
      <c r="E3319" s="89" t="s">
        <v>328</v>
      </c>
      <c r="F3319" s="89">
        <v>4</v>
      </c>
      <c r="G3319" s="127">
        <v>1</v>
      </c>
      <c r="H3319" s="127">
        <v>0</v>
      </c>
      <c r="I3319" s="127"/>
      <c r="J3319" s="191">
        <v>8102</v>
      </c>
      <c r="K3319" s="89"/>
      <c r="L3319" s="89"/>
      <c r="M3319" s="89"/>
    </row>
    <row r="3320" spans="1:13" x14ac:dyDescent="0.25">
      <c r="A3320" s="191">
        <v>8103</v>
      </c>
      <c r="B3320" s="89" t="s">
        <v>3680</v>
      </c>
      <c r="C3320" s="89" t="s">
        <v>3661</v>
      </c>
      <c r="D3320" s="89" t="s">
        <v>3188</v>
      </c>
      <c r="E3320" s="89" t="s">
        <v>328</v>
      </c>
      <c r="F3320" s="89">
        <v>81</v>
      </c>
      <c r="G3320" s="127">
        <v>0.9821428571428571</v>
      </c>
      <c r="H3320" s="127">
        <v>0</v>
      </c>
      <c r="I3320" s="127"/>
      <c r="J3320" s="191">
        <v>8103</v>
      </c>
      <c r="K3320" s="89"/>
      <c r="L3320" s="89"/>
      <c r="M3320" s="89"/>
    </row>
    <row r="3321" spans="1:13" x14ac:dyDescent="0.25">
      <c r="A3321" s="191">
        <v>8104</v>
      </c>
      <c r="B3321" s="89" t="s">
        <v>3681</v>
      </c>
      <c r="C3321" s="89" t="s">
        <v>3661</v>
      </c>
      <c r="D3321" s="89" t="s">
        <v>3188</v>
      </c>
      <c r="E3321" s="89" t="s">
        <v>328</v>
      </c>
      <c r="F3321" s="89">
        <v>25</v>
      </c>
      <c r="G3321" s="127">
        <v>0.8125</v>
      </c>
      <c r="H3321" s="127">
        <v>0</v>
      </c>
      <c r="I3321" s="127"/>
      <c r="J3321" s="191">
        <v>8104</v>
      </c>
      <c r="K3321" s="89"/>
      <c r="L3321" s="89"/>
      <c r="M3321" s="89"/>
    </row>
    <row r="3322" spans="1:13" x14ac:dyDescent="0.25">
      <c r="A3322" s="191">
        <v>8105</v>
      </c>
      <c r="B3322" s="89" t="s">
        <v>3682</v>
      </c>
      <c r="C3322" s="89" t="s">
        <v>3661</v>
      </c>
      <c r="D3322" s="89" t="s">
        <v>3188</v>
      </c>
      <c r="E3322" s="89" t="s">
        <v>328</v>
      </c>
      <c r="F3322" s="89">
        <v>550</v>
      </c>
      <c r="G3322" s="127">
        <v>0.76811594202898548</v>
      </c>
      <c r="H3322" s="127">
        <v>0.875</v>
      </c>
      <c r="I3322" s="127"/>
      <c r="J3322" s="191">
        <v>8105</v>
      </c>
      <c r="K3322" s="89"/>
      <c r="L3322" s="89"/>
      <c r="M3322" s="89"/>
    </row>
    <row r="3323" spans="1:13" x14ac:dyDescent="0.25">
      <c r="A3323" s="191">
        <v>8107</v>
      </c>
      <c r="B3323" s="89" t="s">
        <v>3683</v>
      </c>
      <c r="C3323" s="89" t="s">
        <v>3661</v>
      </c>
      <c r="D3323" s="89" t="s">
        <v>3188</v>
      </c>
      <c r="E3323" s="89" t="s">
        <v>328</v>
      </c>
      <c r="F3323" s="89">
        <v>61</v>
      </c>
      <c r="G3323" s="127">
        <v>0</v>
      </c>
      <c r="H3323" s="127">
        <v>0</v>
      </c>
      <c r="I3323" s="128">
        <v>0.8592480374604049</v>
      </c>
      <c r="J3323" s="191">
        <v>8107</v>
      </c>
      <c r="K3323" s="89"/>
      <c r="L3323" s="89"/>
      <c r="M3323" s="89"/>
    </row>
    <row r="3324" spans="1:13" x14ac:dyDescent="0.25">
      <c r="A3324" s="191">
        <v>8111</v>
      </c>
      <c r="B3324" s="89" t="s">
        <v>3684</v>
      </c>
      <c r="C3324" s="89" t="s">
        <v>3685</v>
      </c>
      <c r="D3324" s="89" t="s">
        <v>3188</v>
      </c>
      <c r="E3324" s="89" t="s">
        <v>336</v>
      </c>
      <c r="F3324" s="89">
        <v>219</v>
      </c>
      <c r="G3324" s="127">
        <v>0</v>
      </c>
      <c r="H3324" s="127">
        <v>0.875</v>
      </c>
      <c r="I3324" s="127"/>
      <c r="J3324" s="191">
        <v>8111</v>
      </c>
      <c r="K3324" s="89"/>
      <c r="L3324" s="89"/>
      <c r="M3324" s="89"/>
    </row>
    <row r="3325" spans="1:13" x14ac:dyDescent="0.25">
      <c r="A3325" s="191">
        <v>8112</v>
      </c>
      <c r="B3325" s="89" t="s">
        <v>3686</v>
      </c>
      <c r="C3325" s="89" t="s">
        <v>3687</v>
      </c>
      <c r="D3325" s="89" t="s">
        <v>3188</v>
      </c>
      <c r="E3325" s="89" t="s">
        <v>328</v>
      </c>
      <c r="F3325" s="89">
        <v>46</v>
      </c>
      <c r="G3325" s="127">
        <v>0.83333333333333337</v>
      </c>
      <c r="H3325" s="127">
        <v>0</v>
      </c>
      <c r="I3325" s="127"/>
      <c r="J3325" s="191">
        <v>8112</v>
      </c>
      <c r="K3325" s="89"/>
      <c r="L3325" s="89"/>
      <c r="M3325" s="89"/>
    </row>
    <row r="3326" spans="1:13" x14ac:dyDescent="0.25">
      <c r="A3326" s="191">
        <v>8113</v>
      </c>
      <c r="B3326" s="89" t="s">
        <v>3688</v>
      </c>
      <c r="C3326" s="89" t="s">
        <v>3685</v>
      </c>
      <c r="D3326" s="89" t="s">
        <v>3188</v>
      </c>
      <c r="E3326" s="89" t="s">
        <v>336</v>
      </c>
      <c r="F3326" s="89">
        <v>37</v>
      </c>
      <c r="G3326" s="127">
        <v>0.875</v>
      </c>
      <c r="H3326" s="127">
        <v>0</v>
      </c>
      <c r="I3326" s="127"/>
      <c r="J3326" s="191">
        <v>8113</v>
      </c>
      <c r="K3326" s="89"/>
      <c r="L3326" s="89"/>
      <c r="M3326" s="89"/>
    </row>
    <row r="3327" spans="1:13" x14ac:dyDescent="0.25">
      <c r="A3327" s="191">
        <v>8114</v>
      </c>
      <c r="B3327" s="89" t="s">
        <v>3689</v>
      </c>
      <c r="C3327" s="89" t="s">
        <v>3685</v>
      </c>
      <c r="D3327" s="89" t="s">
        <v>3188</v>
      </c>
      <c r="E3327" s="89" t="s">
        <v>336</v>
      </c>
      <c r="F3327" s="89">
        <v>110</v>
      </c>
      <c r="G3327" s="127">
        <v>0.93406593406593408</v>
      </c>
      <c r="H3327" s="127">
        <v>0</v>
      </c>
      <c r="I3327" s="127"/>
      <c r="J3327" s="191">
        <v>8114</v>
      </c>
      <c r="K3327" s="89"/>
      <c r="L3327" s="89"/>
      <c r="M3327" s="89"/>
    </row>
    <row r="3328" spans="1:13" x14ac:dyDescent="0.25">
      <c r="A3328" s="191">
        <v>8115</v>
      </c>
      <c r="B3328" s="89" t="s">
        <v>3690</v>
      </c>
      <c r="C3328" s="89" t="s">
        <v>3685</v>
      </c>
      <c r="D3328" s="89" t="s">
        <v>3188</v>
      </c>
      <c r="E3328" s="89" t="s">
        <v>336</v>
      </c>
      <c r="F3328" s="89">
        <v>1</v>
      </c>
      <c r="G3328" s="127">
        <v>1</v>
      </c>
      <c r="H3328" s="127">
        <v>0</v>
      </c>
      <c r="I3328" s="127"/>
      <c r="J3328" s="191">
        <v>8115</v>
      </c>
      <c r="K3328" s="89"/>
      <c r="L3328" s="89"/>
      <c r="M3328" s="89"/>
    </row>
    <row r="3329" spans="1:13" x14ac:dyDescent="0.25">
      <c r="A3329" s="191">
        <v>8116</v>
      </c>
      <c r="B3329" s="89" t="s">
        <v>3691</v>
      </c>
      <c r="C3329" s="89" t="s">
        <v>3685</v>
      </c>
      <c r="D3329" s="89" t="s">
        <v>3188</v>
      </c>
      <c r="E3329" s="89" t="s">
        <v>336</v>
      </c>
      <c r="F3329" s="89">
        <v>6</v>
      </c>
      <c r="G3329" s="127">
        <v>0.875</v>
      </c>
      <c r="H3329" s="127">
        <v>0</v>
      </c>
      <c r="I3329" s="127"/>
      <c r="J3329" s="191">
        <v>8116</v>
      </c>
      <c r="K3329" s="89"/>
      <c r="L3329" s="89"/>
      <c r="M3329" s="89"/>
    </row>
    <row r="3330" spans="1:13" x14ac:dyDescent="0.25">
      <c r="A3330" s="191">
        <v>8117</v>
      </c>
      <c r="B3330" s="89" t="s">
        <v>3692</v>
      </c>
      <c r="C3330" s="89" t="s">
        <v>3685</v>
      </c>
      <c r="D3330" s="89" t="s">
        <v>3188</v>
      </c>
      <c r="E3330" s="89" t="s">
        <v>336</v>
      </c>
      <c r="F3330" s="89">
        <v>112</v>
      </c>
      <c r="G3330" s="127">
        <v>0.93269230769230771</v>
      </c>
      <c r="H3330" s="127">
        <v>0</v>
      </c>
      <c r="I3330" s="127"/>
      <c r="J3330" s="191">
        <v>8117</v>
      </c>
      <c r="K3330" s="89"/>
      <c r="L3330" s="89"/>
      <c r="M3330" s="89"/>
    </row>
    <row r="3331" spans="1:13" x14ac:dyDescent="0.25">
      <c r="A3331" s="191">
        <v>8120</v>
      </c>
      <c r="B3331" s="89" t="s">
        <v>3693</v>
      </c>
      <c r="C3331" s="89" t="s">
        <v>3685</v>
      </c>
      <c r="D3331" s="89" t="s">
        <v>3188</v>
      </c>
      <c r="E3331" s="89" t="s">
        <v>336</v>
      </c>
      <c r="F3331" s="89">
        <v>6</v>
      </c>
      <c r="G3331" s="127">
        <v>1</v>
      </c>
      <c r="H3331" s="127">
        <v>0</v>
      </c>
      <c r="I3331" s="127"/>
      <c r="J3331" s="191">
        <v>8120</v>
      </c>
      <c r="K3331" s="89"/>
      <c r="L3331" s="89"/>
      <c r="M3331" s="89"/>
    </row>
    <row r="3332" spans="1:13" x14ac:dyDescent="0.25">
      <c r="A3332" s="191">
        <v>8122</v>
      </c>
      <c r="B3332" s="89" t="s">
        <v>3694</v>
      </c>
      <c r="C3332" s="89" t="s">
        <v>3685</v>
      </c>
      <c r="D3332" s="89" t="s">
        <v>3188</v>
      </c>
      <c r="E3332" s="89" t="s">
        <v>336</v>
      </c>
      <c r="F3332" s="89">
        <v>3</v>
      </c>
      <c r="G3332" s="127">
        <v>1</v>
      </c>
      <c r="H3332" s="127">
        <v>0</v>
      </c>
      <c r="I3332" s="127"/>
      <c r="J3332" s="191">
        <v>8122</v>
      </c>
      <c r="K3332" s="89"/>
      <c r="L3332" s="89"/>
      <c r="M3332" s="89"/>
    </row>
    <row r="3333" spans="1:13" x14ac:dyDescent="0.25">
      <c r="A3333" s="191">
        <v>8124</v>
      </c>
      <c r="B3333" s="89" t="s">
        <v>3695</v>
      </c>
      <c r="C3333" s="89" t="s">
        <v>3685</v>
      </c>
      <c r="D3333" s="89" t="s">
        <v>3188</v>
      </c>
      <c r="E3333" s="89" t="s">
        <v>336</v>
      </c>
      <c r="F3333" s="89">
        <v>3</v>
      </c>
      <c r="G3333" s="127">
        <v>1</v>
      </c>
      <c r="H3333" s="127">
        <v>0</v>
      </c>
      <c r="I3333" s="127"/>
      <c r="J3333" s="191">
        <v>8124</v>
      </c>
      <c r="K3333" s="89"/>
      <c r="L3333" s="89"/>
      <c r="M3333" s="89"/>
    </row>
    <row r="3334" spans="1:13" x14ac:dyDescent="0.25">
      <c r="A3334" s="191">
        <v>8130</v>
      </c>
      <c r="B3334" s="89" t="s">
        <v>3696</v>
      </c>
      <c r="C3334" s="89" t="s">
        <v>3687</v>
      </c>
      <c r="D3334" s="89" t="s">
        <v>3188</v>
      </c>
      <c r="E3334" s="89" t="s">
        <v>328</v>
      </c>
      <c r="F3334" s="89">
        <v>4</v>
      </c>
      <c r="G3334" s="127">
        <v>1</v>
      </c>
      <c r="H3334" s="127">
        <v>0</v>
      </c>
      <c r="I3334" s="127"/>
      <c r="J3334" s="191">
        <v>8130</v>
      </c>
      <c r="K3334" s="89"/>
      <c r="L3334" s="89"/>
      <c r="M3334" s="89"/>
    </row>
    <row r="3335" spans="1:13" x14ac:dyDescent="0.25">
      <c r="A3335" s="191">
        <v>8131</v>
      </c>
      <c r="B3335" s="89" t="s">
        <v>3697</v>
      </c>
      <c r="C3335" s="89" t="s">
        <v>3685</v>
      </c>
      <c r="D3335" s="89" t="s">
        <v>3188</v>
      </c>
      <c r="E3335" s="89" t="s">
        <v>336</v>
      </c>
      <c r="F3335" s="89">
        <v>7</v>
      </c>
      <c r="G3335" s="127">
        <v>1</v>
      </c>
      <c r="H3335" s="127">
        <v>0</v>
      </c>
      <c r="I3335" s="127"/>
      <c r="J3335" s="191">
        <v>8131</v>
      </c>
      <c r="K3335" s="89"/>
      <c r="L3335" s="89"/>
      <c r="M3335" s="89"/>
    </row>
    <row r="3336" spans="1:13" x14ac:dyDescent="0.25">
      <c r="A3336" s="191">
        <v>8132</v>
      </c>
      <c r="B3336" s="89" t="s">
        <v>3698</v>
      </c>
      <c r="C3336" s="89" t="s">
        <v>3685</v>
      </c>
      <c r="D3336" s="89" t="s">
        <v>3188</v>
      </c>
      <c r="E3336" s="89" t="s">
        <v>336</v>
      </c>
      <c r="F3336" s="89">
        <v>3</v>
      </c>
      <c r="G3336" s="127">
        <v>1</v>
      </c>
      <c r="H3336" s="127">
        <v>0</v>
      </c>
      <c r="I3336" s="127"/>
      <c r="J3336" s="191">
        <v>8132</v>
      </c>
      <c r="K3336" s="89"/>
      <c r="L3336" s="89"/>
      <c r="M3336" s="89"/>
    </row>
    <row r="3337" spans="1:13" x14ac:dyDescent="0.25">
      <c r="A3337" s="191">
        <v>8133</v>
      </c>
      <c r="B3337" s="89" t="s">
        <v>3699</v>
      </c>
      <c r="C3337" s="89" t="s">
        <v>3685</v>
      </c>
      <c r="D3337" s="89" t="s">
        <v>3188</v>
      </c>
      <c r="E3337" s="89" t="s">
        <v>336</v>
      </c>
      <c r="F3337" s="89">
        <v>22</v>
      </c>
      <c r="G3337" s="127">
        <v>0.92592592592592593</v>
      </c>
      <c r="H3337" s="127">
        <v>0</v>
      </c>
      <c r="I3337" s="127"/>
      <c r="J3337" s="191">
        <v>8133</v>
      </c>
      <c r="K3337" s="89"/>
      <c r="L3337" s="89"/>
      <c r="M3337" s="89"/>
    </row>
    <row r="3338" spans="1:13" x14ac:dyDescent="0.25">
      <c r="A3338" s="191">
        <v>8135</v>
      </c>
      <c r="B3338" s="89" t="s">
        <v>3700</v>
      </c>
      <c r="C3338" s="89" t="s">
        <v>3685</v>
      </c>
      <c r="D3338" s="89" t="s">
        <v>3188</v>
      </c>
      <c r="E3338" s="89" t="s">
        <v>336</v>
      </c>
      <c r="F3338" s="89">
        <v>24</v>
      </c>
      <c r="G3338" s="127">
        <v>0.94444444444444442</v>
      </c>
      <c r="H3338" s="127">
        <v>0</v>
      </c>
      <c r="I3338" s="127"/>
      <c r="J3338" s="191">
        <v>8135</v>
      </c>
      <c r="K3338" s="89"/>
      <c r="L3338" s="89"/>
      <c r="M3338" s="89"/>
    </row>
    <row r="3339" spans="1:13" x14ac:dyDescent="0.25">
      <c r="A3339" s="191">
        <v>8136</v>
      </c>
      <c r="B3339" s="89" t="s">
        <v>3701</v>
      </c>
      <c r="C3339" s="89" t="s">
        <v>3685</v>
      </c>
      <c r="D3339" s="89" t="s">
        <v>3188</v>
      </c>
      <c r="E3339" s="89" t="s">
        <v>336</v>
      </c>
      <c r="F3339" s="89">
        <v>2</v>
      </c>
      <c r="G3339" s="127">
        <v>1</v>
      </c>
      <c r="H3339" s="127">
        <v>0</v>
      </c>
      <c r="I3339" s="127"/>
      <c r="J3339" s="191">
        <v>8136</v>
      </c>
      <c r="K3339" s="89"/>
      <c r="L3339" s="89"/>
      <c r="M3339" s="89"/>
    </row>
    <row r="3340" spans="1:13" x14ac:dyDescent="0.25">
      <c r="A3340" s="191">
        <v>8139</v>
      </c>
      <c r="B3340" s="89" t="s">
        <v>3702</v>
      </c>
      <c r="C3340" s="89" t="s">
        <v>3685</v>
      </c>
      <c r="D3340" s="89" t="s">
        <v>3188</v>
      </c>
      <c r="E3340" s="89" t="s">
        <v>336</v>
      </c>
      <c r="F3340" s="89">
        <v>9</v>
      </c>
      <c r="G3340" s="127">
        <v>1</v>
      </c>
      <c r="H3340" s="127">
        <v>0</v>
      </c>
      <c r="I3340" s="127"/>
      <c r="J3340" s="191">
        <v>8139</v>
      </c>
      <c r="K3340" s="89"/>
      <c r="L3340" s="89"/>
      <c r="M3340" s="89"/>
    </row>
    <row r="3341" spans="1:13" x14ac:dyDescent="0.25">
      <c r="A3341" s="191">
        <v>8141</v>
      </c>
      <c r="B3341" s="89" t="s">
        <v>3455</v>
      </c>
      <c r="C3341" s="89" t="s">
        <v>3685</v>
      </c>
      <c r="D3341" s="89" t="s">
        <v>3188</v>
      </c>
      <c r="E3341" s="89" t="s">
        <v>336</v>
      </c>
      <c r="F3341" s="89">
        <v>1</v>
      </c>
      <c r="G3341" s="127">
        <v>1</v>
      </c>
      <c r="H3341" s="127">
        <v>0</v>
      </c>
      <c r="I3341" s="127"/>
      <c r="J3341" s="191">
        <v>8141</v>
      </c>
      <c r="K3341" s="89"/>
      <c r="L3341" s="89"/>
      <c r="M3341" s="89"/>
    </row>
    <row r="3342" spans="1:13" x14ac:dyDescent="0.25">
      <c r="A3342" s="191">
        <v>8142</v>
      </c>
      <c r="B3342" s="89" t="s">
        <v>3703</v>
      </c>
      <c r="C3342" s="89" t="s">
        <v>3685</v>
      </c>
      <c r="D3342" s="89" t="s">
        <v>3188</v>
      </c>
      <c r="E3342" s="89" t="s">
        <v>336</v>
      </c>
      <c r="F3342" s="89">
        <v>31</v>
      </c>
      <c r="G3342" s="127">
        <v>0.93103448275862066</v>
      </c>
      <c r="H3342" s="127">
        <v>0</v>
      </c>
      <c r="I3342" s="127"/>
      <c r="J3342" s="191">
        <v>8142</v>
      </c>
      <c r="K3342" s="89"/>
      <c r="L3342" s="89"/>
      <c r="M3342" s="89"/>
    </row>
    <row r="3343" spans="1:13" x14ac:dyDescent="0.25">
      <c r="A3343" s="191">
        <v>8143</v>
      </c>
      <c r="B3343" s="89" t="s">
        <v>3704</v>
      </c>
      <c r="C3343" s="89" t="s">
        <v>3685</v>
      </c>
      <c r="D3343" s="89" t="s">
        <v>3188</v>
      </c>
      <c r="E3343" s="89" t="s">
        <v>336</v>
      </c>
      <c r="F3343" s="89">
        <v>2</v>
      </c>
      <c r="G3343" s="127">
        <v>1</v>
      </c>
      <c r="H3343" s="127">
        <v>0</v>
      </c>
      <c r="I3343" s="127"/>
      <c r="J3343" s="191">
        <v>8143</v>
      </c>
      <c r="K3343" s="89"/>
      <c r="L3343" s="89"/>
      <c r="M3343" s="89"/>
    </row>
    <row r="3344" spans="1:13" x14ac:dyDescent="0.25">
      <c r="A3344" s="191">
        <v>8144</v>
      </c>
      <c r="B3344" s="89" t="s">
        <v>3705</v>
      </c>
      <c r="C3344" s="89" t="s">
        <v>3687</v>
      </c>
      <c r="D3344" s="89" t="s">
        <v>3188</v>
      </c>
      <c r="E3344" s="89" t="s">
        <v>328</v>
      </c>
      <c r="F3344" s="89">
        <v>21</v>
      </c>
      <c r="G3344" s="127">
        <v>0.9</v>
      </c>
      <c r="H3344" s="127">
        <v>0</v>
      </c>
      <c r="I3344" s="127"/>
      <c r="J3344" s="191">
        <v>8144</v>
      </c>
      <c r="K3344" s="89"/>
      <c r="L3344" s="89"/>
      <c r="M3344" s="89"/>
    </row>
    <row r="3345" spans="1:13" x14ac:dyDescent="0.25">
      <c r="A3345" s="191">
        <v>8147</v>
      </c>
      <c r="B3345" s="89" t="s">
        <v>3706</v>
      </c>
      <c r="C3345" s="89" t="s">
        <v>3687</v>
      </c>
      <c r="D3345" s="89" t="s">
        <v>3188</v>
      </c>
      <c r="E3345" s="89" t="s">
        <v>328</v>
      </c>
      <c r="F3345" s="89">
        <v>268</v>
      </c>
      <c r="G3345" s="127">
        <v>0.92682926829268297</v>
      </c>
      <c r="H3345" s="127">
        <v>0</v>
      </c>
      <c r="I3345" s="127"/>
      <c r="J3345" s="191">
        <v>8147</v>
      </c>
      <c r="K3345" s="89"/>
      <c r="L3345" s="89"/>
      <c r="M3345" s="89"/>
    </row>
    <row r="3346" spans="1:13" x14ac:dyDescent="0.25">
      <c r="A3346" s="191">
        <v>8149</v>
      </c>
      <c r="B3346" s="89" t="s">
        <v>3707</v>
      </c>
      <c r="C3346" s="89" t="s">
        <v>3687</v>
      </c>
      <c r="D3346" s="89" t="s">
        <v>3188</v>
      </c>
      <c r="E3346" s="89" t="s">
        <v>328</v>
      </c>
      <c r="F3346" s="89">
        <v>2</v>
      </c>
      <c r="G3346" s="127">
        <v>1</v>
      </c>
      <c r="H3346" s="127">
        <v>0</v>
      </c>
      <c r="I3346" s="127"/>
      <c r="J3346" s="191">
        <v>8149</v>
      </c>
      <c r="K3346" s="89"/>
      <c r="L3346" s="89"/>
      <c r="M3346" s="89"/>
    </row>
    <row r="3347" spans="1:13" x14ac:dyDescent="0.25">
      <c r="A3347" s="191">
        <v>8150</v>
      </c>
      <c r="B3347" s="89" t="s">
        <v>3708</v>
      </c>
      <c r="C3347" s="89" t="s">
        <v>3687</v>
      </c>
      <c r="D3347" s="89" t="s">
        <v>3188</v>
      </c>
      <c r="E3347" s="89" t="s">
        <v>328</v>
      </c>
      <c r="F3347" s="89">
        <v>3</v>
      </c>
      <c r="G3347" s="127">
        <v>1</v>
      </c>
      <c r="H3347" s="127">
        <v>0</v>
      </c>
      <c r="I3347" s="127"/>
      <c r="J3347" s="191">
        <v>8150</v>
      </c>
      <c r="K3347" s="89"/>
      <c r="L3347" s="89"/>
      <c r="M3347" s="89"/>
    </row>
    <row r="3348" spans="1:13" x14ac:dyDescent="0.25">
      <c r="A3348" s="191">
        <v>8157</v>
      </c>
      <c r="B3348" s="89" t="s">
        <v>3709</v>
      </c>
      <c r="C3348" s="89" t="s">
        <v>3687</v>
      </c>
      <c r="D3348" s="89" t="s">
        <v>3188</v>
      </c>
      <c r="E3348" s="89" t="s">
        <v>328</v>
      </c>
      <c r="F3348" s="89">
        <v>3</v>
      </c>
      <c r="G3348" s="127">
        <v>1</v>
      </c>
      <c r="H3348" s="127">
        <v>0</v>
      </c>
      <c r="I3348" s="127"/>
      <c r="J3348" s="191">
        <v>8157</v>
      </c>
      <c r="K3348" s="89"/>
      <c r="L3348" s="89"/>
      <c r="M3348" s="89"/>
    </row>
    <row r="3349" spans="1:13" x14ac:dyDescent="0.25">
      <c r="A3349" s="191">
        <v>8158</v>
      </c>
      <c r="B3349" s="89" t="s">
        <v>3710</v>
      </c>
      <c r="C3349" s="89" t="s">
        <v>3687</v>
      </c>
      <c r="D3349" s="89" t="s">
        <v>3188</v>
      </c>
      <c r="E3349" s="89" t="s">
        <v>328</v>
      </c>
      <c r="F3349" s="89">
        <v>24</v>
      </c>
      <c r="G3349" s="127">
        <v>0.95833333333333337</v>
      </c>
      <c r="H3349" s="127">
        <v>0</v>
      </c>
      <c r="I3349" s="127"/>
      <c r="J3349" s="191">
        <v>8158</v>
      </c>
      <c r="K3349" s="89"/>
      <c r="L3349" s="89"/>
      <c r="M3349" s="89"/>
    </row>
    <row r="3350" spans="1:13" x14ac:dyDescent="0.25">
      <c r="A3350" s="191">
        <v>8159</v>
      </c>
      <c r="B3350" s="89" t="s">
        <v>3711</v>
      </c>
      <c r="C3350" s="89" t="s">
        <v>3687</v>
      </c>
      <c r="D3350" s="89" t="s">
        <v>3188</v>
      </c>
      <c r="E3350" s="89" t="s">
        <v>328</v>
      </c>
      <c r="F3350" s="89">
        <v>40</v>
      </c>
      <c r="G3350" s="127">
        <v>0.91666666666666663</v>
      </c>
      <c r="H3350" s="127">
        <v>0</v>
      </c>
      <c r="I3350" s="127"/>
      <c r="J3350" s="191">
        <v>8159</v>
      </c>
      <c r="K3350" s="89"/>
      <c r="L3350" s="89"/>
      <c r="M3350" s="89"/>
    </row>
    <row r="3351" spans="1:13" x14ac:dyDescent="0.25">
      <c r="A3351" s="191">
        <v>8160</v>
      </c>
      <c r="B3351" s="89" t="s">
        <v>3712</v>
      </c>
      <c r="C3351" s="89" t="s">
        <v>3687</v>
      </c>
      <c r="D3351" s="89" t="s">
        <v>3188</v>
      </c>
      <c r="E3351" s="89" t="s">
        <v>328</v>
      </c>
      <c r="F3351" s="89">
        <v>13</v>
      </c>
      <c r="G3351" s="127">
        <v>1</v>
      </c>
      <c r="H3351" s="127">
        <v>0</v>
      </c>
      <c r="I3351" s="127"/>
      <c r="J3351" s="191">
        <v>8160</v>
      </c>
      <c r="K3351" s="89"/>
      <c r="L3351" s="89"/>
      <c r="M3351" s="89"/>
    </row>
    <row r="3352" spans="1:13" x14ac:dyDescent="0.25">
      <c r="A3352" s="191">
        <v>8161</v>
      </c>
      <c r="B3352" s="89" t="s">
        <v>3713</v>
      </c>
      <c r="C3352" s="89" t="s">
        <v>3687</v>
      </c>
      <c r="D3352" s="89" t="s">
        <v>3188</v>
      </c>
      <c r="E3352" s="89" t="s">
        <v>328</v>
      </c>
      <c r="F3352" s="89">
        <v>383</v>
      </c>
      <c r="G3352" s="127">
        <v>0.91228070175438591</v>
      </c>
      <c r="H3352" s="127">
        <v>0</v>
      </c>
      <c r="I3352" s="127"/>
      <c r="J3352" s="191">
        <v>8161</v>
      </c>
      <c r="K3352" s="89"/>
      <c r="L3352" s="89"/>
      <c r="M3352" s="89"/>
    </row>
    <row r="3353" spans="1:13" x14ac:dyDescent="0.25">
      <c r="A3353" s="191">
        <v>8162</v>
      </c>
      <c r="B3353" s="89" t="s">
        <v>3714</v>
      </c>
      <c r="C3353" s="89" t="s">
        <v>3715</v>
      </c>
      <c r="D3353" s="89" t="s">
        <v>3188</v>
      </c>
      <c r="E3353" s="89" t="s">
        <v>328</v>
      </c>
      <c r="F3353" s="89">
        <v>455</v>
      </c>
      <c r="G3353" s="127">
        <v>0.86857142857142855</v>
      </c>
      <c r="H3353" s="127">
        <v>0</v>
      </c>
      <c r="I3353" s="127"/>
      <c r="J3353" s="191">
        <v>8162</v>
      </c>
      <c r="K3353" s="89"/>
      <c r="L3353" s="89"/>
      <c r="M3353" s="89"/>
    </row>
    <row r="3354" spans="1:13" x14ac:dyDescent="0.25">
      <c r="A3354" s="191">
        <v>8163</v>
      </c>
      <c r="B3354" s="89" t="s">
        <v>3716</v>
      </c>
      <c r="C3354" s="89" t="s">
        <v>3715</v>
      </c>
      <c r="D3354" s="89" t="s">
        <v>3188</v>
      </c>
      <c r="E3354" s="89" t="s">
        <v>328</v>
      </c>
      <c r="F3354" s="89">
        <v>1</v>
      </c>
      <c r="G3354" s="127">
        <v>1</v>
      </c>
      <c r="H3354" s="127">
        <v>0</v>
      </c>
      <c r="I3354" s="127"/>
      <c r="J3354" s="191">
        <v>8163</v>
      </c>
      <c r="K3354" s="89"/>
      <c r="L3354" s="89"/>
      <c r="M3354" s="89"/>
    </row>
    <row r="3355" spans="1:13" x14ac:dyDescent="0.25">
      <c r="A3355" s="191">
        <v>8164</v>
      </c>
      <c r="B3355" s="89" t="s">
        <v>3717</v>
      </c>
      <c r="C3355" s="89" t="s">
        <v>3715</v>
      </c>
      <c r="D3355" s="89" t="s">
        <v>3188</v>
      </c>
      <c r="E3355" s="89" t="s">
        <v>328</v>
      </c>
      <c r="F3355" s="89">
        <v>1</v>
      </c>
      <c r="G3355" s="127">
        <v>1</v>
      </c>
      <c r="H3355" s="127">
        <v>0</v>
      </c>
      <c r="I3355" s="127"/>
      <c r="J3355" s="191">
        <v>8164</v>
      </c>
      <c r="K3355" s="89"/>
      <c r="L3355" s="89"/>
      <c r="M3355" s="89"/>
    </row>
    <row r="3356" spans="1:13" x14ac:dyDescent="0.25">
      <c r="A3356" s="191">
        <v>8165</v>
      </c>
      <c r="B3356" s="89" t="s">
        <v>3718</v>
      </c>
      <c r="C3356" s="89" t="s">
        <v>3715</v>
      </c>
      <c r="D3356" s="89" t="s">
        <v>3188</v>
      </c>
      <c r="E3356" s="89" t="s">
        <v>328</v>
      </c>
      <c r="F3356" s="89">
        <v>35</v>
      </c>
      <c r="G3356" s="127">
        <v>0.967741935483871</v>
      </c>
      <c r="H3356" s="127">
        <v>0</v>
      </c>
      <c r="I3356" s="127"/>
      <c r="J3356" s="191">
        <v>8165</v>
      </c>
      <c r="K3356" s="89"/>
      <c r="L3356" s="89"/>
      <c r="M3356" s="89"/>
    </row>
    <row r="3357" spans="1:13" x14ac:dyDescent="0.25">
      <c r="A3357" s="191">
        <v>8166</v>
      </c>
      <c r="B3357" s="89" t="s">
        <v>3255</v>
      </c>
      <c r="C3357" s="89" t="s">
        <v>3715</v>
      </c>
      <c r="D3357" s="89" t="s">
        <v>3188</v>
      </c>
      <c r="E3357" s="89" t="s">
        <v>328</v>
      </c>
      <c r="F3357" s="89">
        <v>2</v>
      </c>
      <c r="G3357" s="127">
        <v>1</v>
      </c>
      <c r="H3357" s="127">
        <v>0</v>
      </c>
      <c r="I3357" s="127"/>
      <c r="J3357" s="191">
        <v>8166</v>
      </c>
      <c r="K3357" s="89"/>
      <c r="L3357" s="89"/>
      <c r="M3357" s="89"/>
    </row>
    <row r="3358" spans="1:13" x14ac:dyDescent="0.25">
      <c r="A3358" s="191">
        <v>8167</v>
      </c>
      <c r="B3358" s="89" t="s">
        <v>3719</v>
      </c>
      <c r="C3358" s="89" t="s">
        <v>3715</v>
      </c>
      <c r="D3358" s="89" t="s">
        <v>3188</v>
      </c>
      <c r="E3358" s="89" t="s">
        <v>328</v>
      </c>
      <c r="F3358" s="89">
        <v>3</v>
      </c>
      <c r="G3358" s="127">
        <v>1</v>
      </c>
      <c r="H3358" s="127">
        <v>0</v>
      </c>
      <c r="I3358" s="127"/>
      <c r="J3358" s="191">
        <v>8167</v>
      </c>
      <c r="K3358" s="89"/>
      <c r="L3358" s="89"/>
      <c r="M3358" s="89"/>
    </row>
    <row r="3359" spans="1:13" x14ac:dyDescent="0.25">
      <c r="A3359" s="191">
        <v>8169</v>
      </c>
      <c r="B3359" s="89" t="s">
        <v>3720</v>
      </c>
      <c r="C3359" s="89" t="s">
        <v>3715</v>
      </c>
      <c r="D3359" s="89" t="s">
        <v>3188</v>
      </c>
      <c r="E3359" s="89" t="s">
        <v>328</v>
      </c>
      <c r="F3359" s="89">
        <v>66</v>
      </c>
      <c r="G3359" s="127">
        <v>0.90909090909090906</v>
      </c>
      <c r="H3359" s="127">
        <v>0</v>
      </c>
      <c r="I3359" s="127"/>
      <c r="J3359" s="191">
        <v>8169</v>
      </c>
      <c r="K3359" s="89"/>
      <c r="L3359" s="89"/>
      <c r="M3359" s="89"/>
    </row>
    <row r="3360" spans="1:13" x14ac:dyDescent="0.25">
      <c r="A3360" s="191">
        <v>8170</v>
      </c>
      <c r="B3360" s="89" t="s">
        <v>3721</v>
      </c>
      <c r="C3360" s="89" t="s">
        <v>3715</v>
      </c>
      <c r="D3360" s="89" t="s">
        <v>3188</v>
      </c>
      <c r="E3360" s="89" t="s">
        <v>328</v>
      </c>
      <c r="F3360" s="89">
        <v>39</v>
      </c>
      <c r="G3360" s="127">
        <v>0.88571428571428568</v>
      </c>
      <c r="H3360" s="127">
        <v>0</v>
      </c>
      <c r="I3360" s="127"/>
      <c r="J3360" s="191">
        <v>8170</v>
      </c>
      <c r="K3360" s="89"/>
      <c r="L3360" s="89"/>
      <c r="M3360" s="89"/>
    </row>
    <row r="3361" spans="1:13" x14ac:dyDescent="0.25">
      <c r="A3361" s="191">
        <v>8173</v>
      </c>
      <c r="B3361" s="89" t="s">
        <v>3722</v>
      </c>
      <c r="C3361" s="89" t="s">
        <v>3715</v>
      </c>
      <c r="D3361" s="89" t="s">
        <v>3188</v>
      </c>
      <c r="E3361" s="89" t="s">
        <v>328</v>
      </c>
      <c r="F3361" s="89">
        <v>6</v>
      </c>
      <c r="G3361" s="127">
        <v>1</v>
      </c>
      <c r="H3361" s="127">
        <v>0</v>
      </c>
      <c r="I3361" s="127"/>
      <c r="J3361" s="191">
        <v>8173</v>
      </c>
      <c r="K3361" s="89"/>
      <c r="L3361" s="89"/>
      <c r="M3361" s="89"/>
    </row>
    <row r="3362" spans="1:13" x14ac:dyDescent="0.25">
      <c r="A3362" s="191">
        <v>8174</v>
      </c>
      <c r="B3362" s="89" t="s">
        <v>3723</v>
      </c>
      <c r="C3362" s="89" t="s">
        <v>3724</v>
      </c>
      <c r="D3362" s="89" t="s">
        <v>3188</v>
      </c>
      <c r="E3362" s="89" t="s">
        <v>328</v>
      </c>
      <c r="F3362" s="89">
        <v>820</v>
      </c>
      <c r="G3362" s="127">
        <v>0.81118881118881114</v>
      </c>
      <c r="H3362" s="127">
        <v>0</v>
      </c>
      <c r="I3362" s="127"/>
      <c r="J3362" s="191">
        <v>8174</v>
      </c>
      <c r="K3362" s="89"/>
      <c r="L3362" s="89"/>
      <c r="M3362" s="89"/>
    </row>
    <row r="3363" spans="1:13" x14ac:dyDescent="0.25">
      <c r="A3363" s="191">
        <v>8176</v>
      </c>
      <c r="B3363" s="89" t="s">
        <v>3725</v>
      </c>
      <c r="C3363" s="89" t="s">
        <v>3724</v>
      </c>
      <c r="D3363" s="89" t="s">
        <v>3188</v>
      </c>
      <c r="E3363" s="89" t="s">
        <v>328</v>
      </c>
      <c r="F3363" s="89">
        <v>32</v>
      </c>
      <c r="G3363" s="127">
        <v>0.97058823529411764</v>
      </c>
      <c r="H3363" s="127">
        <v>0</v>
      </c>
      <c r="I3363" s="127"/>
      <c r="J3363" s="191">
        <v>8176</v>
      </c>
      <c r="K3363" s="89"/>
      <c r="L3363" s="89"/>
      <c r="M3363" s="89"/>
    </row>
    <row r="3364" spans="1:13" x14ac:dyDescent="0.25">
      <c r="A3364" s="191">
        <v>8177</v>
      </c>
      <c r="B3364" s="89" t="s">
        <v>3726</v>
      </c>
      <c r="C3364" s="89" t="s">
        <v>3724</v>
      </c>
      <c r="D3364" s="89" t="s">
        <v>3188</v>
      </c>
      <c r="E3364" s="89" t="s">
        <v>328</v>
      </c>
      <c r="F3364" s="89">
        <v>41</v>
      </c>
      <c r="G3364" s="127">
        <v>1</v>
      </c>
      <c r="H3364" s="127">
        <v>0</v>
      </c>
      <c r="I3364" s="127"/>
      <c r="J3364" s="191">
        <v>8177</v>
      </c>
      <c r="K3364" s="89"/>
      <c r="L3364" s="89"/>
      <c r="M3364" s="89"/>
    </row>
    <row r="3365" spans="1:13" x14ac:dyDescent="0.25">
      <c r="A3365" s="191">
        <v>8179</v>
      </c>
      <c r="B3365" s="89" t="s">
        <v>3727</v>
      </c>
      <c r="C3365" s="89" t="s">
        <v>3724</v>
      </c>
      <c r="D3365" s="89" t="s">
        <v>3188</v>
      </c>
      <c r="E3365" s="89" t="s">
        <v>328</v>
      </c>
      <c r="F3365" s="89">
        <v>6</v>
      </c>
      <c r="G3365" s="127">
        <v>1</v>
      </c>
      <c r="H3365" s="127">
        <v>0</v>
      </c>
      <c r="I3365" s="127"/>
      <c r="J3365" s="191">
        <v>8179</v>
      </c>
      <c r="K3365" s="89"/>
      <c r="L3365" s="89"/>
      <c r="M3365" s="89"/>
    </row>
    <row r="3366" spans="1:13" x14ac:dyDescent="0.25">
      <c r="A3366" s="191">
        <v>8180</v>
      </c>
      <c r="B3366" s="89" t="s">
        <v>3728</v>
      </c>
      <c r="C3366" s="89" t="s">
        <v>3724</v>
      </c>
      <c r="D3366" s="89" t="s">
        <v>3188</v>
      </c>
      <c r="E3366" s="89" t="s">
        <v>328</v>
      </c>
      <c r="F3366" s="89">
        <v>31</v>
      </c>
      <c r="G3366" s="127">
        <v>0.94871794871794868</v>
      </c>
      <c r="H3366" s="127">
        <v>0</v>
      </c>
      <c r="I3366" s="127"/>
      <c r="J3366" s="191">
        <v>8180</v>
      </c>
      <c r="K3366" s="89"/>
      <c r="L3366" s="89"/>
      <c r="M3366" s="89"/>
    </row>
    <row r="3367" spans="1:13" x14ac:dyDescent="0.25">
      <c r="A3367" s="191">
        <v>8181</v>
      </c>
      <c r="B3367" s="89" t="s">
        <v>3729</v>
      </c>
      <c r="C3367" s="89" t="s">
        <v>3724</v>
      </c>
      <c r="D3367" s="89" t="s">
        <v>3188</v>
      </c>
      <c r="E3367" s="89" t="s">
        <v>328</v>
      </c>
      <c r="F3367" s="89">
        <v>23</v>
      </c>
      <c r="G3367" s="127">
        <v>0.88888888888888884</v>
      </c>
      <c r="H3367" s="127">
        <v>0</v>
      </c>
      <c r="I3367" s="127"/>
      <c r="J3367" s="191">
        <v>8181</v>
      </c>
      <c r="K3367" s="89"/>
      <c r="L3367" s="89"/>
      <c r="M3367" s="89"/>
    </row>
    <row r="3368" spans="1:13" x14ac:dyDescent="0.25">
      <c r="A3368" s="191">
        <v>8182</v>
      </c>
      <c r="B3368" s="89" t="s">
        <v>3730</v>
      </c>
      <c r="C3368" s="89" t="s">
        <v>3724</v>
      </c>
      <c r="D3368" s="89" t="s">
        <v>3188</v>
      </c>
      <c r="E3368" s="89" t="s">
        <v>328</v>
      </c>
      <c r="F3368" s="89">
        <v>12</v>
      </c>
      <c r="G3368" s="127">
        <v>0.92307692307692313</v>
      </c>
      <c r="H3368" s="127">
        <v>0</v>
      </c>
      <c r="I3368" s="127"/>
      <c r="J3368" s="191">
        <v>8182</v>
      </c>
      <c r="K3368" s="89"/>
      <c r="L3368" s="89"/>
      <c r="M3368" s="89"/>
    </row>
    <row r="3369" spans="1:13" x14ac:dyDescent="0.25">
      <c r="A3369" s="191">
        <v>8183</v>
      </c>
      <c r="B3369" s="89" t="s">
        <v>3731</v>
      </c>
      <c r="C3369" s="89" t="s">
        <v>3724</v>
      </c>
      <c r="D3369" s="89" t="s">
        <v>3188</v>
      </c>
      <c r="E3369" s="89" t="s">
        <v>328</v>
      </c>
      <c r="F3369" s="89">
        <v>10</v>
      </c>
      <c r="G3369" s="127">
        <v>0.94117647058823528</v>
      </c>
      <c r="H3369" s="127">
        <v>0</v>
      </c>
      <c r="I3369" s="127"/>
      <c r="J3369" s="191">
        <v>8183</v>
      </c>
      <c r="K3369" s="89"/>
      <c r="L3369" s="89"/>
      <c r="M3369" s="89"/>
    </row>
    <row r="3370" spans="1:13" x14ac:dyDescent="0.25">
      <c r="A3370" s="191">
        <v>8184</v>
      </c>
      <c r="B3370" s="89" t="s">
        <v>3732</v>
      </c>
      <c r="C3370" s="89" t="s">
        <v>3724</v>
      </c>
      <c r="D3370" s="89" t="s">
        <v>3188</v>
      </c>
      <c r="E3370" s="89" t="s">
        <v>328</v>
      </c>
      <c r="F3370" s="89">
        <v>15</v>
      </c>
      <c r="G3370" s="127">
        <v>0.93333333333333335</v>
      </c>
      <c r="H3370" s="127">
        <v>0</v>
      </c>
      <c r="I3370" s="127"/>
      <c r="J3370" s="191">
        <v>8184</v>
      </c>
      <c r="K3370" s="89"/>
      <c r="L3370" s="89"/>
      <c r="M3370" s="89"/>
    </row>
    <row r="3371" spans="1:13" x14ac:dyDescent="0.25">
      <c r="A3371" s="191">
        <v>8186</v>
      </c>
      <c r="B3371" s="89" t="s">
        <v>3733</v>
      </c>
      <c r="C3371" s="89" t="s">
        <v>3724</v>
      </c>
      <c r="D3371" s="89" t="s">
        <v>3188</v>
      </c>
      <c r="E3371" s="89" t="s">
        <v>328</v>
      </c>
      <c r="F3371" s="89">
        <v>48</v>
      </c>
      <c r="G3371" s="127">
        <v>0.83720930232558144</v>
      </c>
      <c r="H3371" s="127">
        <v>0</v>
      </c>
      <c r="I3371" s="127"/>
      <c r="J3371" s="191">
        <v>8186</v>
      </c>
      <c r="K3371" s="89"/>
      <c r="L3371" s="89"/>
      <c r="M3371" s="89"/>
    </row>
    <row r="3372" spans="1:13" x14ac:dyDescent="0.25">
      <c r="A3372" s="191">
        <v>8188</v>
      </c>
      <c r="B3372" s="89" t="s">
        <v>3725</v>
      </c>
      <c r="C3372" s="89" t="s">
        <v>3724</v>
      </c>
      <c r="D3372" s="89" t="s">
        <v>3188</v>
      </c>
      <c r="E3372" s="89" t="s">
        <v>328</v>
      </c>
      <c r="F3372" s="89">
        <v>26</v>
      </c>
      <c r="G3372" s="127">
        <v>0.9285714285714286</v>
      </c>
      <c r="H3372" s="127">
        <v>0</v>
      </c>
      <c r="I3372" s="127"/>
      <c r="J3372" s="191">
        <v>8188</v>
      </c>
      <c r="K3372" s="89"/>
      <c r="L3372" s="89"/>
      <c r="M3372" s="89"/>
    </row>
    <row r="3373" spans="1:13" x14ac:dyDescent="0.25">
      <c r="A3373" s="191">
        <v>8189</v>
      </c>
      <c r="B3373" s="89" t="s">
        <v>3734</v>
      </c>
      <c r="C3373" s="89" t="s">
        <v>3724</v>
      </c>
      <c r="D3373" s="89" t="s">
        <v>3188</v>
      </c>
      <c r="E3373" s="89" t="s">
        <v>328</v>
      </c>
      <c r="F3373" s="89">
        <v>93</v>
      </c>
      <c r="G3373" s="127">
        <v>0.84337349397590367</v>
      </c>
      <c r="H3373" s="127">
        <v>0</v>
      </c>
      <c r="I3373" s="127"/>
      <c r="J3373" s="191">
        <v>8189</v>
      </c>
      <c r="K3373" s="89"/>
      <c r="L3373" s="89"/>
      <c r="M3373" s="89"/>
    </row>
    <row r="3374" spans="1:13" x14ac:dyDescent="0.25">
      <c r="A3374" s="191">
        <v>8191</v>
      </c>
      <c r="B3374" s="89" t="s">
        <v>3735</v>
      </c>
      <c r="C3374" s="89" t="s">
        <v>3724</v>
      </c>
      <c r="D3374" s="89" t="s">
        <v>3188</v>
      </c>
      <c r="E3374" s="89" t="s">
        <v>328</v>
      </c>
      <c r="F3374" s="89">
        <v>39</v>
      </c>
      <c r="G3374" s="127">
        <v>0.88235294117647056</v>
      </c>
      <c r="H3374" s="127">
        <v>0</v>
      </c>
      <c r="I3374" s="127"/>
      <c r="J3374" s="191">
        <v>8191</v>
      </c>
      <c r="K3374" s="89"/>
      <c r="L3374" s="89"/>
      <c r="M3374" s="89"/>
    </row>
    <row r="3375" spans="1:13" x14ac:dyDescent="0.25">
      <c r="A3375" s="191">
        <v>8195</v>
      </c>
      <c r="B3375" s="89" t="s">
        <v>3736</v>
      </c>
      <c r="C3375" s="89" t="s">
        <v>3737</v>
      </c>
      <c r="D3375" s="89" t="s">
        <v>3188</v>
      </c>
      <c r="E3375" s="89" t="s">
        <v>328</v>
      </c>
      <c r="F3375" s="89">
        <v>133</v>
      </c>
      <c r="G3375" s="127">
        <v>0.82</v>
      </c>
      <c r="H3375" s="127">
        <v>0</v>
      </c>
      <c r="I3375" s="127"/>
      <c r="J3375" s="191">
        <v>8195</v>
      </c>
      <c r="K3375" s="89"/>
      <c r="L3375" s="89"/>
      <c r="M3375" s="89"/>
    </row>
    <row r="3376" spans="1:13" x14ac:dyDescent="0.25">
      <c r="A3376" s="191">
        <v>8197</v>
      </c>
      <c r="B3376" s="89" t="s">
        <v>3738</v>
      </c>
      <c r="C3376" s="89" t="s">
        <v>3737</v>
      </c>
      <c r="D3376" s="89" t="s">
        <v>3188</v>
      </c>
      <c r="E3376" s="89" t="s">
        <v>328</v>
      </c>
      <c r="F3376" s="89">
        <v>5</v>
      </c>
      <c r="G3376" s="127">
        <v>0.9</v>
      </c>
      <c r="H3376" s="127">
        <v>0</v>
      </c>
      <c r="I3376" s="127"/>
      <c r="J3376" s="191">
        <v>8197</v>
      </c>
      <c r="K3376" s="89"/>
      <c r="L3376" s="89"/>
      <c r="M3376" s="89"/>
    </row>
    <row r="3377" spans="1:13" x14ac:dyDescent="0.25">
      <c r="A3377" s="191">
        <v>8200</v>
      </c>
      <c r="B3377" s="89" t="s">
        <v>3739</v>
      </c>
      <c r="C3377" s="89" t="s">
        <v>3737</v>
      </c>
      <c r="D3377" s="89" t="s">
        <v>3188</v>
      </c>
      <c r="E3377" s="89" t="s">
        <v>328</v>
      </c>
      <c r="F3377" s="89">
        <v>14</v>
      </c>
      <c r="G3377" s="127">
        <v>0.92307692307692313</v>
      </c>
      <c r="H3377" s="127">
        <v>0</v>
      </c>
      <c r="I3377" s="127"/>
      <c r="J3377" s="191">
        <v>8200</v>
      </c>
      <c r="K3377" s="89"/>
      <c r="L3377" s="89"/>
      <c r="M3377" s="89"/>
    </row>
    <row r="3378" spans="1:13" x14ac:dyDescent="0.25">
      <c r="A3378" s="191">
        <v>8201</v>
      </c>
      <c r="B3378" s="89" t="s">
        <v>3740</v>
      </c>
      <c r="C3378" s="89" t="s">
        <v>3737</v>
      </c>
      <c r="D3378" s="89" t="s">
        <v>3188</v>
      </c>
      <c r="E3378" s="89" t="s">
        <v>328</v>
      </c>
      <c r="F3378" s="89">
        <v>50</v>
      </c>
      <c r="G3378" s="127">
        <v>0.92105263157894735</v>
      </c>
      <c r="H3378" s="127">
        <v>0</v>
      </c>
      <c r="I3378" s="127"/>
      <c r="J3378" s="191">
        <v>8201</v>
      </c>
      <c r="K3378" s="89"/>
      <c r="L3378" s="89"/>
      <c r="M3378" s="89"/>
    </row>
    <row r="3379" spans="1:13" x14ac:dyDescent="0.25">
      <c r="A3379" s="191">
        <v>8202</v>
      </c>
      <c r="B3379" s="89" t="s">
        <v>3741</v>
      </c>
      <c r="C3379" s="89" t="s">
        <v>3737</v>
      </c>
      <c r="D3379" s="89" t="s">
        <v>3188</v>
      </c>
      <c r="E3379" s="89" t="s">
        <v>328</v>
      </c>
      <c r="F3379" s="89">
        <v>33</v>
      </c>
      <c r="G3379" s="127">
        <v>0.92592592592592593</v>
      </c>
      <c r="H3379" s="127">
        <v>0</v>
      </c>
      <c r="I3379" s="127"/>
      <c r="J3379" s="191">
        <v>8202</v>
      </c>
      <c r="K3379" s="89"/>
      <c r="L3379" s="89"/>
      <c r="M3379" s="89"/>
    </row>
    <row r="3380" spans="1:13" x14ac:dyDescent="0.25">
      <c r="A3380" s="191">
        <v>8203</v>
      </c>
      <c r="B3380" s="89" t="s">
        <v>3396</v>
      </c>
      <c r="C3380" s="89" t="s">
        <v>3737</v>
      </c>
      <c r="D3380" s="89" t="s">
        <v>3188</v>
      </c>
      <c r="E3380" s="89" t="s">
        <v>328</v>
      </c>
      <c r="F3380" s="89">
        <v>45</v>
      </c>
      <c r="G3380" s="127">
        <v>0.88235294117647056</v>
      </c>
      <c r="H3380" s="127">
        <v>0</v>
      </c>
      <c r="I3380" s="127"/>
      <c r="J3380" s="191">
        <v>8203</v>
      </c>
      <c r="K3380" s="89"/>
      <c r="L3380" s="89"/>
      <c r="M3380" s="89"/>
    </row>
    <row r="3381" spans="1:13" x14ac:dyDescent="0.25">
      <c r="A3381" s="191">
        <v>8205</v>
      </c>
      <c r="B3381" s="89" t="s">
        <v>3742</v>
      </c>
      <c r="C3381" s="89" t="s">
        <v>3737</v>
      </c>
      <c r="D3381" s="89" t="s">
        <v>3188</v>
      </c>
      <c r="E3381" s="89" t="s">
        <v>328</v>
      </c>
      <c r="F3381" s="89">
        <v>64</v>
      </c>
      <c r="G3381" s="127">
        <v>0.82758620689655171</v>
      </c>
      <c r="H3381" s="127">
        <v>0</v>
      </c>
      <c r="I3381" s="127"/>
      <c r="J3381" s="191">
        <v>8205</v>
      </c>
      <c r="K3381" s="89"/>
      <c r="L3381" s="89"/>
      <c r="M3381" s="89"/>
    </row>
    <row r="3382" spans="1:13" x14ac:dyDescent="0.25">
      <c r="A3382" s="191">
        <v>8206</v>
      </c>
      <c r="B3382" s="89" t="s">
        <v>3743</v>
      </c>
      <c r="C3382" s="89" t="s">
        <v>3744</v>
      </c>
      <c r="D3382" s="89" t="s">
        <v>3188</v>
      </c>
      <c r="E3382" s="89" t="s">
        <v>328</v>
      </c>
      <c r="F3382" s="89">
        <v>943</v>
      </c>
      <c r="G3382" s="127">
        <v>0.8556034482758621</v>
      </c>
      <c r="H3382" s="127">
        <v>0</v>
      </c>
      <c r="I3382" s="127"/>
      <c r="J3382" s="191">
        <v>8206</v>
      </c>
      <c r="K3382" s="89"/>
      <c r="L3382" s="89"/>
      <c r="M3382" s="89"/>
    </row>
    <row r="3383" spans="1:13" x14ac:dyDescent="0.25">
      <c r="A3383" s="191">
        <v>8207</v>
      </c>
      <c r="B3383" s="89" t="s">
        <v>3745</v>
      </c>
      <c r="C3383" s="89" t="s">
        <v>3744</v>
      </c>
      <c r="D3383" s="89" t="s">
        <v>3188</v>
      </c>
      <c r="E3383" s="89" t="s">
        <v>328</v>
      </c>
      <c r="F3383" s="89">
        <v>73</v>
      </c>
      <c r="G3383" s="127">
        <v>0.88709677419354838</v>
      </c>
      <c r="H3383" s="127">
        <v>0</v>
      </c>
      <c r="I3383" s="127"/>
      <c r="J3383" s="191">
        <v>8207</v>
      </c>
      <c r="K3383" s="89"/>
      <c r="L3383" s="89"/>
      <c r="M3383" s="89"/>
    </row>
    <row r="3384" spans="1:13" x14ac:dyDescent="0.25">
      <c r="A3384" s="191">
        <v>8208</v>
      </c>
      <c r="B3384" s="89" t="s">
        <v>3746</v>
      </c>
      <c r="C3384" s="89" t="s">
        <v>3744</v>
      </c>
      <c r="D3384" s="89" t="s">
        <v>3188</v>
      </c>
      <c r="E3384" s="89" t="s">
        <v>328</v>
      </c>
      <c r="F3384" s="89">
        <v>34</v>
      </c>
      <c r="G3384" s="127">
        <v>0.93939393939393945</v>
      </c>
      <c r="H3384" s="127">
        <v>0</v>
      </c>
      <c r="I3384" s="127"/>
      <c r="J3384" s="191">
        <v>8208</v>
      </c>
      <c r="K3384" s="89"/>
      <c r="L3384" s="89"/>
      <c r="M3384" s="89"/>
    </row>
    <row r="3385" spans="1:13" x14ac:dyDescent="0.25">
      <c r="A3385" s="191">
        <v>8210</v>
      </c>
      <c r="B3385" s="89" t="s">
        <v>3747</v>
      </c>
      <c r="C3385" s="89" t="s">
        <v>3744</v>
      </c>
      <c r="D3385" s="89" t="s">
        <v>3188</v>
      </c>
      <c r="E3385" s="89" t="s">
        <v>328</v>
      </c>
      <c r="F3385" s="89">
        <v>67</v>
      </c>
      <c r="G3385" s="127">
        <v>0.97142857142857142</v>
      </c>
      <c r="H3385" s="127">
        <v>0</v>
      </c>
      <c r="I3385" s="127"/>
      <c r="J3385" s="191">
        <v>8210</v>
      </c>
      <c r="K3385" s="89"/>
      <c r="L3385" s="89"/>
      <c r="M3385" s="89"/>
    </row>
    <row r="3386" spans="1:13" x14ac:dyDescent="0.25">
      <c r="A3386" s="191">
        <v>8211</v>
      </c>
      <c r="B3386" s="89" t="s">
        <v>3319</v>
      </c>
      <c r="C3386" s="89" t="s">
        <v>3744</v>
      </c>
      <c r="D3386" s="89" t="s">
        <v>3188</v>
      </c>
      <c r="E3386" s="89" t="s">
        <v>328</v>
      </c>
      <c r="F3386" s="89">
        <v>95</v>
      </c>
      <c r="G3386" s="127">
        <v>0.8936170212765957</v>
      </c>
      <c r="H3386" s="127">
        <v>0</v>
      </c>
      <c r="I3386" s="127"/>
      <c r="J3386" s="191">
        <v>8211</v>
      </c>
      <c r="K3386" s="89"/>
      <c r="L3386" s="89"/>
      <c r="M3386" s="89"/>
    </row>
    <row r="3387" spans="1:13" x14ac:dyDescent="0.25">
      <c r="A3387" s="191">
        <v>8213</v>
      </c>
      <c r="B3387" s="89" t="s">
        <v>3748</v>
      </c>
      <c r="C3387" s="89" t="s">
        <v>3744</v>
      </c>
      <c r="D3387" s="89" t="s">
        <v>3188</v>
      </c>
      <c r="E3387" s="89" t="s">
        <v>328</v>
      </c>
      <c r="F3387" s="89">
        <v>25</v>
      </c>
      <c r="G3387" s="127">
        <v>0.94117647058823528</v>
      </c>
      <c r="H3387" s="127">
        <v>0</v>
      </c>
      <c r="I3387" s="127"/>
      <c r="J3387" s="191">
        <v>8213</v>
      </c>
      <c r="K3387" s="89"/>
      <c r="L3387" s="89"/>
      <c r="M3387" s="89"/>
    </row>
    <row r="3388" spans="1:13" x14ac:dyDescent="0.25">
      <c r="A3388" s="191">
        <v>8216</v>
      </c>
      <c r="B3388" s="89" t="s">
        <v>3749</v>
      </c>
      <c r="C3388" s="89" t="s">
        <v>3744</v>
      </c>
      <c r="D3388" s="89" t="s">
        <v>3188</v>
      </c>
      <c r="E3388" s="89" t="s">
        <v>328</v>
      </c>
      <c r="F3388" s="89">
        <v>11</v>
      </c>
      <c r="G3388" s="127">
        <v>1</v>
      </c>
      <c r="H3388" s="127">
        <v>0</v>
      </c>
      <c r="I3388" s="127"/>
      <c r="J3388" s="191">
        <v>8216</v>
      </c>
      <c r="K3388" s="89"/>
      <c r="L3388" s="89"/>
      <c r="M3388" s="89"/>
    </row>
    <row r="3389" spans="1:13" x14ac:dyDescent="0.25">
      <c r="A3389" s="191">
        <v>8217</v>
      </c>
      <c r="B3389" s="89" t="s">
        <v>3750</v>
      </c>
      <c r="C3389" s="89" t="s">
        <v>3744</v>
      </c>
      <c r="D3389" s="89" t="s">
        <v>3188</v>
      </c>
      <c r="E3389" s="89" t="s">
        <v>328</v>
      </c>
      <c r="F3389" s="89">
        <v>13</v>
      </c>
      <c r="G3389" s="127">
        <v>1</v>
      </c>
      <c r="H3389" s="127">
        <v>0</v>
      </c>
      <c r="I3389" s="127"/>
      <c r="J3389" s="191">
        <v>8217</v>
      </c>
      <c r="K3389" s="89"/>
      <c r="L3389" s="89"/>
      <c r="M3389" s="89"/>
    </row>
    <row r="3390" spans="1:13" x14ac:dyDescent="0.25">
      <c r="A3390" s="191">
        <v>8219</v>
      </c>
      <c r="B3390" s="89" t="s">
        <v>3751</v>
      </c>
      <c r="C3390" s="89" t="s">
        <v>3744</v>
      </c>
      <c r="D3390" s="89" t="s">
        <v>3188</v>
      </c>
      <c r="E3390" s="89" t="s">
        <v>328</v>
      </c>
      <c r="F3390" s="89">
        <v>10</v>
      </c>
      <c r="G3390" s="127">
        <v>1</v>
      </c>
      <c r="H3390" s="127">
        <v>0</v>
      </c>
      <c r="I3390" s="127"/>
      <c r="J3390" s="191">
        <v>8219</v>
      </c>
      <c r="K3390" s="89"/>
      <c r="L3390" s="89"/>
      <c r="M3390" s="89"/>
    </row>
    <row r="3391" spans="1:13" x14ac:dyDescent="0.25">
      <c r="A3391" s="191">
        <v>8220</v>
      </c>
      <c r="B3391" s="89" t="s">
        <v>3752</v>
      </c>
      <c r="C3391" s="89" t="s">
        <v>3744</v>
      </c>
      <c r="D3391" s="89" t="s">
        <v>3188</v>
      </c>
      <c r="E3391" s="89" t="s">
        <v>328</v>
      </c>
      <c r="F3391" s="89">
        <v>46</v>
      </c>
      <c r="G3391" s="127">
        <v>0.94871794871794868</v>
      </c>
      <c r="H3391" s="127">
        <v>0</v>
      </c>
      <c r="I3391" s="127"/>
      <c r="J3391" s="191">
        <v>8220</v>
      </c>
      <c r="K3391" s="89"/>
      <c r="L3391" s="89"/>
      <c r="M3391" s="89"/>
    </row>
    <row r="3392" spans="1:13" x14ac:dyDescent="0.25">
      <c r="A3392" s="191">
        <v>8225</v>
      </c>
      <c r="B3392" s="89" t="s">
        <v>3753</v>
      </c>
      <c r="C3392" s="89" t="s">
        <v>3744</v>
      </c>
      <c r="D3392" s="89" t="s">
        <v>3188</v>
      </c>
      <c r="E3392" s="89" t="s">
        <v>328</v>
      </c>
      <c r="F3392" s="89">
        <v>12</v>
      </c>
      <c r="G3392" s="127">
        <v>0.84615384615384615</v>
      </c>
      <c r="H3392" s="127">
        <v>0</v>
      </c>
      <c r="I3392" s="127"/>
      <c r="J3392" s="191">
        <v>8225</v>
      </c>
      <c r="K3392" s="89"/>
      <c r="L3392" s="89"/>
      <c r="M3392" s="89"/>
    </row>
    <row r="3393" spans="1:13" x14ac:dyDescent="0.25">
      <c r="A3393" s="191">
        <v>8226</v>
      </c>
      <c r="B3393" s="89" t="s">
        <v>3754</v>
      </c>
      <c r="C3393" s="89" t="s">
        <v>3744</v>
      </c>
      <c r="D3393" s="89" t="s">
        <v>3188</v>
      </c>
      <c r="E3393" s="89" t="s">
        <v>328</v>
      </c>
      <c r="F3393" s="89">
        <v>6</v>
      </c>
      <c r="G3393" s="127">
        <v>1</v>
      </c>
      <c r="H3393" s="127">
        <v>0</v>
      </c>
      <c r="I3393" s="127"/>
      <c r="J3393" s="191">
        <v>8226</v>
      </c>
      <c r="K3393" s="89"/>
      <c r="L3393" s="89"/>
      <c r="M3393" s="89"/>
    </row>
    <row r="3394" spans="1:13" x14ac:dyDescent="0.25">
      <c r="A3394" s="191">
        <v>8227</v>
      </c>
      <c r="B3394" s="89" t="s">
        <v>3755</v>
      </c>
      <c r="C3394" s="89" t="s">
        <v>3744</v>
      </c>
      <c r="D3394" s="89" t="s">
        <v>3188</v>
      </c>
      <c r="E3394" s="89" t="s">
        <v>328</v>
      </c>
      <c r="F3394" s="89">
        <v>26</v>
      </c>
      <c r="G3394" s="127">
        <v>0.88888888888888884</v>
      </c>
      <c r="H3394" s="127">
        <v>0</v>
      </c>
      <c r="I3394" s="127"/>
      <c r="J3394" s="191">
        <v>8227</v>
      </c>
      <c r="K3394" s="89"/>
      <c r="L3394" s="89"/>
      <c r="M3394" s="89"/>
    </row>
    <row r="3395" spans="1:13" x14ac:dyDescent="0.25">
      <c r="A3395" s="191">
        <v>8228</v>
      </c>
      <c r="B3395" s="89" t="s">
        <v>3756</v>
      </c>
      <c r="C3395" s="89" t="s">
        <v>3744</v>
      </c>
      <c r="D3395" s="89" t="s">
        <v>3188</v>
      </c>
      <c r="E3395" s="89" t="s">
        <v>328</v>
      </c>
      <c r="F3395" s="89">
        <v>14</v>
      </c>
      <c r="G3395" s="127">
        <v>1</v>
      </c>
      <c r="H3395" s="127">
        <v>0</v>
      </c>
      <c r="I3395" s="127"/>
      <c r="J3395" s="191">
        <v>8228</v>
      </c>
      <c r="K3395" s="89"/>
      <c r="L3395" s="89"/>
      <c r="M3395" s="89"/>
    </row>
    <row r="3396" spans="1:13" x14ac:dyDescent="0.25">
      <c r="A3396" s="191">
        <v>8231</v>
      </c>
      <c r="B3396" s="89" t="s">
        <v>3757</v>
      </c>
      <c r="C3396" s="89" t="s">
        <v>3744</v>
      </c>
      <c r="D3396" s="89" t="s">
        <v>3188</v>
      </c>
      <c r="E3396" s="89" t="s">
        <v>328</v>
      </c>
      <c r="F3396" s="89">
        <v>23</v>
      </c>
      <c r="G3396" s="127">
        <v>0.82608695652173914</v>
      </c>
      <c r="H3396" s="127">
        <v>0</v>
      </c>
      <c r="I3396" s="127"/>
      <c r="J3396" s="191">
        <v>8231</v>
      </c>
      <c r="K3396" s="89"/>
      <c r="L3396" s="89"/>
      <c r="M3396" s="89"/>
    </row>
    <row r="3397" spans="1:13" x14ac:dyDescent="0.25">
      <c r="A3397" s="191">
        <v>8234</v>
      </c>
      <c r="B3397" s="89" t="s">
        <v>3758</v>
      </c>
      <c r="C3397" s="89" t="s">
        <v>3744</v>
      </c>
      <c r="D3397" s="89" t="s">
        <v>3188</v>
      </c>
      <c r="E3397" s="89" t="s">
        <v>328</v>
      </c>
      <c r="F3397" s="89">
        <v>8</v>
      </c>
      <c r="G3397" s="127">
        <v>0.90909090909090906</v>
      </c>
      <c r="H3397" s="127">
        <v>0</v>
      </c>
      <c r="I3397" s="127"/>
      <c r="J3397" s="191">
        <v>8234</v>
      </c>
      <c r="K3397" s="89"/>
      <c r="L3397" s="89"/>
      <c r="M3397" s="89"/>
    </row>
    <row r="3398" spans="1:13" x14ac:dyDescent="0.25">
      <c r="A3398" s="191">
        <v>8236</v>
      </c>
      <c r="B3398" s="89" t="s">
        <v>3759</v>
      </c>
      <c r="C3398" s="89" t="s">
        <v>3760</v>
      </c>
      <c r="D3398" s="89" t="s">
        <v>3188</v>
      </c>
      <c r="E3398" s="89" t="s">
        <v>328</v>
      </c>
      <c r="F3398" s="89">
        <v>199</v>
      </c>
      <c r="G3398" s="127">
        <v>0.83908045977011492</v>
      </c>
      <c r="H3398" s="127">
        <v>0</v>
      </c>
      <c r="I3398" s="127"/>
      <c r="J3398" s="191">
        <v>8236</v>
      </c>
      <c r="K3398" s="89"/>
      <c r="L3398" s="89"/>
      <c r="M3398" s="89"/>
    </row>
    <row r="3399" spans="1:13" x14ac:dyDescent="0.25">
      <c r="A3399" s="191">
        <v>8237</v>
      </c>
      <c r="B3399" s="89" t="s">
        <v>3761</v>
      </c>
      <c r="C3399" s="89" t="s">
        <v>3760</v>
      </c>
      <c r="D3399" s="89" t="s">
        <v>3188</v>
      </c>
      <c r="E3399" s="89" t="s">
        <v>328</v>
      </c>
      <c r="F3399" s="89">
        <v>4</v>
      </c>
      <c r="G3399" s="127">
        <v>0.8571428571428571</v>
      </c>
      <c r="H3399" s="127">
        <v>0</v>
      </c>
      <c r="I3399" s="127"/>
      <c r="J3399" s="191">
        <v>8237</v>
      </c>
      <c r="K3399" s="89"/>
      <c r="L3399" s="89"/>
      <c r="M3399" s="89"/>
    </row>
    <row r="3400" spans="1:13" x14ac:dyDescent="0.25">
      <c r="A3400" s="191">
        <v>8239</v>
      </c>
      <c r="B3400" s="89" t="s">
        <v>3762</v>
      </c>
      <c r="C3400" s="89" t="s">
        <v>3760</v>
      </c>
      <c r="D3400" s="89" t="s">
        <v>3188</v>
      </c>
      <c r="E3400" s="89" t="s">
        <v>328</v>
      </c>
      <c r="F3400" s="89">
        <v>6</v>
      </c>
      <c r="G3400" s="127">
        <v>0.8571428571428571</v>
      </c>
      <c r="H3400" s="127">
        <v>0</v>
      </c>
      <c r="I3400" s="127"/>
      <c r="J3400" s="191">
        <v>8239</v>
      </c>
      <c r="K3400" s="89"/>
      <c r="L3400" s="89"/>
      <c r="M3400" s="89"/>
    </row>
    <row r="3401" spans="1:13" x14ac:dyDescent="0.25">
      <c r="A3401" s="191">
        <v>8241</v>
      </c>
      <c r="B3401" s="89" t="s">
        <v>3763</v>
      </c>
      <c r="C3401" s="89" t="s">
        <v>3760</v>
      </c>
      <c r="D3401" s="89" t="s">
        <v>3188</v>
      </c>
      <c r="E3401" s="89" t="s">
        <v>328</v>
      </c>
      <c r="F3401" s="89">
        <v>163</v>
      </c>
      <c r="G3401" s="127">
        <v>0.9285714285714286</v>
      </c>
      <c r="H3401" s="127">
        <v>0</v>
      </c>
      <c r="I3401" s="127"/>
      <c r="J3401" s="191">
        <v>8241</v>
      </c>
      <c r="K3401" s="89"/>
      <c r="L3401" s="89"/>
      <c r="M3401" s="89"/>
    </row>
    <row r="3402" spans="1:13" x14ac:dyDescent="0.25">
      <c r="A3402" s="191">
        <v>8243</v>
      </c>
      <c r="B3402" s="89" t="s">
        <v>3764</v>
      </c>
      <c r="C3402" s="89" t="s">
        <v>3760</v>
      </c>
      <c r="D3402" s="89" t="s">
        <v>3188</v>
      </c>
      <c r="E3402" s="89" t="s">
        <v>328</v>
      </c>
      <c r="F3402" s="89">
        <v>24</v>
      </c>
      <c r="G3402" s="127">
        <v>0.96969696969696972</v>
      </c>
      <c r="H3402" s="127">
        <v>0</v>
      </c>
      <c r="I3402" s="127"/>
      <c r="J3402" s="191">
        <v>8243</v>
      </c>
      <c r="K3402" s="89"/>
      <c r="L3402" s="89"/>
      <c r="M3402" s="89"/>
    </row>
    <row r="3403" spans="1:13" x14ac:dyDescent="0.25">
      <c r="A3403" s="191">
        <v>8244</v>
      </c>
      <c r="B3403" s="89" t="s">
        <v>3765</v>
      </c>
      <c r="C3403" s="89" t="s">
        <v>3760</v>
      </c>
      <c r="D3403" s="89" t="s">
        <v>3188</v>
      </c>
      <c r="E3403" s="89" t="s">
        <v>328</v>
      </c>
      <c r="F3403" s="89">
        <v>5</v>
      </c>
      <c r="G3403" s="127">
        <v>1</v>
      </c>
      <c r="H3403" s="127">
        <v>0</v>
      </c>
      <c r="I3403" s="127"/>
      <c r="J3403" s="191">
        <v>8244</v>
      </c>
      <c r="K3403" s="89"/>
      <c r="L3403" s="89"/>
      <c r="M3403" s="89"/>
    </row>
    <row r="3404" spans="1:13" x14ac:dyDescent="0.25">
      <c r="A3404" s="191">
        <v>8247</v>
      </c>
      <c r="B3404" s="89" t="s">
        <v>3766</v>
      </c>
      <c r="C3404" s="89" t="s">
        <v>3760</v>
      </c>
      <c r="D3404" s="89" t="s">
        <v>3188</v>
      </c>
      <c r="E3404" s="89" t="s">
        <v>328</v>
      </c>
      <c r="F3404" s="89">
        <v>36</v>
      </c>
      <c r="G3404" s="127">
        <v>1</v>
      </c>
      <c r="H3404" s="127">
        <v>0</v>
      </c>
      <c r="I3404" s="127"/>
      <c r="J3404" s="191">
        <v>8247</v>
      </c>
      <c r="K3404" s="89"/>
      <c r="L3404" s="89"/>
      <c r="M3404" s="89"/>
    </row>
    <row r="3405" spans="1:13" x14ac:dyDescent="0.25">
      <c r="A3405" s="191">
        <v>8251</v>
      </c>
      <c r="B3405" s="89" t="s">
        <v>3767</v>
      </c>
      <c r="C3405" s="89" t="s">
        <v>3760</v>
      </c>
      <c r="D3405" s="89" t="s">
        <v>3188</v>
      </c>
      <c r="E3405" s="89" t="s">
        <v>328</v>
      </c>
      <c r="F3405" s="89">
        <v>15</v>
      </c>
      <c r="G3405" s="127">
        <v>1</v>
      </c>
      <c r="H3405" s="127">
        <v>0</v>
      </c>
      <c r="I3405" s="127"/>
      <c r="J3405" s="191">
        <v>8251</v>
      </c>
      <c r="K3405" s="89"/>
      <c r="L3405" s="89"/>
      <c r="M3405" s="89"/>
    </row>
    <row r="3406" spans="1:13" x14ac:dyDescent="0.25">
      <c r="A3406" s="191">
        <v>8254</v>
      </c>
      <c r="B3406" s="89" t="s">
        <v>3768</v>
      </c>
      <c r="C3406" s="89" t="s">
        <v>3760</v>
      </c>
      <c r="D3406" s="89" t="s">
        <v>3188</v>
      </c>
      <c r="E3406" s="89" t="s">
        <v>328</v>
      </c>
      <c r="F3406" s="89">
        <v>5</v>
      </c>
      <c r="G3406" s="127">
        <v>1</v>
      </c>
      <c r="H3406" s="127">
        <v>0</v>
      </c>
      <c r="I3406" s="127"/>
      <c r="J3406" s="191">
        <v>8254</v>
      </c>
      <c r="K3406" s="89"/>
      <c r="L3406" s="89"/>
      <c r="M3406" s="89"/>
    </row>
    <row r="3407" spans="1:13" x14ac:dyDescent="0.25">
      <c r="A3407" s="191">
        <v>8255</v>
      </c>
      <c r="B3407" s="89" t="s">
        <v>3769</v>
      </c>
      <c r="C3407" s="89" t="s">
        <v>3770</v>
      </c>
      <c r="D3407" s="89" t="s">
        <v>3188</v>
      </c>
      <c r="E3407" s="89" t="s">
        <v>328</v>
      </c>
      <c r="F3407" s="89">
        <v>515</v>
      </c>
      <c r="G3407" s="127">
        <v>0</v>
      </c>
      <c r="H3407" s="127">
        <v>0.87730061349693256</v>
      </c>
      <c r="I3407" s="127"/>
      <c r="J3407" s="191">
        <v>8255</v>
      </c>
      <c r="K3407" s="89"/>
      <c r="L3407" s="89"/>
      <c r="M3407" s="89"/>
    </row>
    <row r="3408" spans="1:13" x14ac:dyDescent="0.25">
      <c r="A3408" s="191">
        <v>8256</v>
      </c>
      <c r="B3408" s="89" t="s">
        <v>3771</v>
      </c>
      <c r="C3408" s="89" t="s">
        <v>3770</v>
      </c>
      <c r="D3408" s="89" t="s">
        <v>3188</v>
      </c>
      <c r="E3408" s="89" t="s">
        <v>328</v>
      </c>
      <c r="F3408" s="89">
        <v>583</v>
      </c>
      <c r="G3408" s="127">
        <v>0.88427947598253276</v>
      </c>
      <c r="H3408" s="127">
        <v>0</v>
      </c>
      <c r="I3408" s="127"/>
      <c r="J3408" s="191">
        <v>8256</v>
      </c>
      <c r="K3408" s="89"/>
      <c r="L3408" s="89"/>
      <c r="M3408" s="89"/>
    </row>
    <row r="3409" spans="1:13" x14ac:dyDescent="0.25">
      <c r="A3409" s="191">
        <v>8257</v>
      </c>
      <c r="B3409" s="89" t="s">
        <v>3772</v>
      </c>
      <c r="C3409" s="89" t="s">
        <v>3770</v>
      </c>
      <c r="D3409" s="89" t="s">
        <v>3188</v>
      </c>
      <c r="E3409" s="89" t="s">
        <v>328</v>
      </c>
      <c r="F3409" s="89">
        <v>5</v>
      </c>
      <c r="G3409" s="127">
        <v>1</v>
      </c>
      <c r="H3409" s="127">
        <v>0</v>
      </c>
      <c r="I3409" s="127"/>
      <c r="J3409" s="191">
        <v>8257</v>
      </c>
      <c r="K3409" s="89"/>
      <c r="L3409" s="89"/>
      <c r="M3409" s="89"/>
    </row>
    <row r="3410" spans="1:13" x14ac:dyDescent="0.25">
      <c r="A3410" s="191">
        <v>8258</v>
      </c>
      <c r="B3410" s="89" t="s">
        <v>3773</v>
      </c>
      <c r="C3410" s="89" t="s">
        <v>3770</v>
      </c>
      <c r="D3410" s="89" t="s">
        <v>3188</v>
      </c>
      <c r="E3410" s="89" t="s">
        <v>328</v>
      </c>
      <c r="F3410" s="89">
        <v>5</v>
      </c>
      <c r="G3410" s="127">
        <v>1</v>
      </c>
      <c r="H3410" s="127">
        <v>0</v>
      </c>
      <c r="I3410" s="127"/>
      <c r="J3410" s="191">
        <v>8258</v>
      </c>
      <c r="K3410" s="89"/>
      <c r="L3410" s="89"/>
      <c r="M3410" s="89"/>
    </row>
    <row r="3411" spans="1:13" x14ac:dyDescent="0.25">
      <c r="A3411" s="191">
        <v>8260</v>
      </c>
      <c r="B3411" s="89" t="s">
        <v>3774</v>
      </c>
      <c r="C3411" s="89" t="s">
        <v>3770</v>
      </c>
      <c r="D3411" s="89" t="s">
        <v>3188</v>
      </c>
      <c r="E3411" s="89" t="s">
        <v>328</v>
      </c>
      <c r="F3411" s="89">
        <v>5</v>
      </c>
      <c r="G3411" s="127">
        <v>1</v>
      </c>
      <c r="H3411" s="127">
        <v>0</v>
      </c>
      <c r="I3411" s="127"/>
      <c r="J3411" s="191">
        <v>8260</v>
      </c>
      <c r="K3411" s="89"/>
      <c r="L3411" s="89"/>
      <c r="M3411" s="89"/>
    </row>
    <row r="3412" spans="1:13" x14ac:dyDescent="0.25">
      <c r="A3412" s="191">
        <v>8261</v>
      </c>
      <c r="B3412" s="89" t="s">
        <v>3775</v>
      </c>
      <c r="C3412" s="89" t="s">
        <v>3770</v>
      </c>
      <c r="D3412" s="89" t="s">
        <v>3188</v>
      </c>
      <c r="E3412" s="89" t="s">
        <v>328</v>
      </c>
      <c r="F3412" s="89">
        <v>20</v>
      </c>
      <c r="G3412" s="127">
        <v>0.82352941176470584</v>
      </c>
      <c r="H3412" s="127">
        <v>0</v>
      </c>
      <c r="I3412" s="127"/>
      <c r="J3412" s="191">
        <v>8261</v>
      </c>
      <c r="K3412" s="89"/>
      <c r="L3412" s="89"/>
      <c r="M3412" s="89"/>
    </row>
    <row r="3413" spans="1:13" x14ac:dyDescent="0.25">
      <c r="A3413" s="191">
        <v>8262</v>
      </c>
      <c r="B3413" s="89" t="s">
        <v>3776</v>
      </c>
      <c r="C3413" s="89" t="s">
        <v>3770</v>
      </c>
      <c r="D3413" s="89" t="s">
        <v>3188</v>
      </c>
      <c r="E3413" s="89" t="s">
        <v>328</v>
      </c>
      <c r="F3413" s="89">
        <v>4</v>
      </c>
      <c r="G3413" s="127">
        <v>1</v>
      </c>
      <c r="H3413" s="127">
        <v>0</v>
      </c>
      <c r="I3413" s="127"/>
      <c r="J3413" s="191">
        <v>8262</v>
      </c>
      <c r="K3413" s="89"/>
      <c r="L3413" s="89"/>
      <c r="M3413" s="89"/>
    </row>
    <row r="3414" spans="1:13" x14ac:dyDescent="0.25">
      <c r="A3414" s="191">
        <v>8263</v>
      </c>
      <c r="B3414" s="89" t="s">
        <v>3777</v>
      </c>
      <c r="C3414" s="89" t="s">
        <v>3770</v>
      </c>
      <c r="D3414" s="89" t="s">
        <v>3188</v>
      </c>
      <c r="E3414" s="89" t="s">
        <v>328</v>
      </c>
      <c r="F3414" s="89">
        <v>33</v>
      </c>
      <c r="G3414" s="127">
        <v>0.94285714285714284</v>
      </c>
      <c r="H3414" s="127">
        <v>0</v>
      </c>
      <c r="I3414" s="127"/>
      <c r="J3414" s="191">
        <v>8263</v>
      </c>
      <c r="K3414" s="89"/>
      <c r="L3414" s="89"/>
      <c r="M3414" s="89"/>
    </row>
    <row r="3415" spans="1:13" x14ac:dyDescent="0.25">
      <c r="A3415" s="191">
        <v>8264</v>
      </c>
      <c r="B3415" s="89" t="s">
        <v>3778</v>
      </c>
      <c r="C3415" s="89" t="s">
        <v>3770</v>
      </c>
      <c r="D3415" s="89" t="s">
        <v>3188</v>
      </c>
      <c r="E3415" s="89" t="s">
        <v>328</v>
      </c>
      <c r="F3415" s="89">
        <v>154</v>
      </c>
      <c r="G3415" s="127">
        <v>0.90476190476190477</v>
      </c>
      <c r="H3415" s="127">
        <v>0</v>
      </c>
      <c r="I3415" s="127"/>
      <c r="J3415" s="191">
        <v>8264</v>
      </c>
      <c r="K3415" s="89"/>
      <c r="L3415" s="89"/>
      <c r="M3415" s="89"/>
    </row>
    <row r="3416" spans="1:13" x14ac:dyDescent="0.25">
      <c r="A3416" s="191">
        <v>8265</v>
      </c>
      <c r="B3416" s="89" t="s">
        <v>3779</v>
      </c>
      <c r="C3416" s="89" t="s">
        <v>3770</v>
      </c>
      <c r="D3416" s="89" t="s">
        <v>3188</v>
      </c>
      <c r="E3416" s="89" t="s">
        <v>328</v>
      </c>
      <c r="F3416" s="89">
        <v>6</v>
      </c>
      <c r="G3416" s="127">
        <v>1</v>
      </c>
      <c r="H3416" s="127">
        <v>0</v>
      </c>
      <c r="I3416" s="127"/>
      <c r="J3416" s="191">
        <v>8265</v>
      </c>
      <c r="K3416" s="89"/>
      <c r="L3416" s="89"/>
      <c r="M3416" s="89"/>
    </row>
    <row r="3417" spans="1:13" x14ac:dyDescent="0.25">
      <c r="A3417" s="191">
        <v>8267</v>
      </c>
      <c r="B3417" s="89" t="s">
        <v>3780</v>
      </c>
      <c r="C3417" s="89" t="s">
        <v>3770</v>
      </c>
      <c r="D3417" s="89" t="s">
        <v>3188</v>
      </c>
      <c r="E3417" s="89" t="s">
        <v>328</v>
      </c>
      <c r="F3417" s="89">
        <v>6</v>
      </c>
      <c r="G3417" s="127">
        <v>1</v>
      </c>
      <c r="H3417" s="127">
        <v>0</v>
      </c>
      <c r="I3417" s="127"/>
      <c r="J3417" s="191">
        <v>8267</v>
      </c>
      <c r="K3417" s="89"/>
      <c r="L3417" s="89"/>
      <c r="M3417" s="89"/>
    </row>
    <row r="3418" spans="1:13" x14ac:dyDescent="0.25">
      <c r="A3418" s="191">
        <v>8268</v>
      </c>
      <c r="B3418" s="89" t="s">
        <v>3781</v>
      </c>
      <c r="C3418" s="89" t="s">
        <v>3770</v>
      </c>
      <c r="D3418" s="89" t="s">
        <v>3188</v>
      </c>
      <c r="E3418" s="89" t="s">
        <v>328</v>
      </c>
      <c r="F3418" s="89">
        <v>30</v>
      </c>
      <c r="G3418" s="127">
        <v>0.96153846153846156</v>
      </c>
      <c r="H3418" s="127">
        <v>0</v>
      </c>
      <c r="I3418" s="127"/>
      <c r="J3418" s="191">
        <v>8268</v>
      </c>
      <c r="K3418" s="89"/>
      <c r="L3418" s="89"/>
      <c r="M3418" s="89"/>
    </row>
    <row r="3419" spans="1:13" x14ac:dyDescent="0.25">
      <c r="A3419" s="191">
        <v>8269</v>
      </c>
      <c r="B3419" s="89" t="s">
        <v>3782</v>
      </c>
      <c r="C3419" s="89" t="s">
        <v>3770</v>
      </c>
      <c r="D3419" s="89" t="s">
        <v>3188</v>
      </c>
      <c r="E3419" s="89" t="s">
        <v>328</v>
      </c>
      <c r="F3419" s="89">
        <v>27</v>
      </c>
      <c r="G3419" s="127">
        <v>0.96</v>
      </c>
      <c r="H3419" s="127">
        <v>0</v>
      </c>
      <c r="I3419" s="127"/>
      <c r="J3419" s="191">
        <v>8269</v>
      </c>
      <c r="K3419" s="89"/>
      <c r="L3419" s="89"/>
      <c r="M3419" s="89"/>
    </row>
    <row r="3420" spans="1:13" x14ac:dyDescent="0.25">
      <c r="A3420" s="191">
        <v>8271</v>
      </c>
      <c r="B3420" s="89" t="s">
        <v>3783</v>
      </c>
      <c r="C3420" s="89" t="s">
        <v>3770</v>
      </c>
      <c r="D3420" s="89" t="s">
        <v>3188</v>
      </c>
      <c r="E3420" s="89" t="s">
        <v>328</v>
      </c>
      <c r="F3420" s="89">
        <v>3</v>
      </c>
      <c r="G3420" s="127">
        <v>1</v>
      </c>
      <c r="H3420" s="127">
        <v>0</v>
      </c>
      <c r="I3420" s="127"/>
      <c r="J3420" s="191">
        <v>8271</v>
      </c>
      <c r="K3420" s="89"/>
      <c r="L3420" s="89"/>
      <c r="M3420" s="89"/>
    </row>
    <row r="3421" spans="1:13" x14ac:dyDescent="0.25">
      <c r="A3421" s="191">
        <v>8274</v>
      </c>
      <c r="B3421" s="89" t="s">
        <v>3784</v>
      </c>
      <c r="C3421" s="89" t="s">
        <v>3770</v>
      </c>
      <c r="D3421" s="89" t="s">
        <v>3188</v>
      </c>
      <c r="E3421" s="89" t="s">
        <v>328</v>
      </c>
      <c r="F3421" s="89">
        <v>18</v>
      </c>
      <c r="G3421" s="127">
        <v>0.82352941176470584</v>
      </c>
      <c r="H3421" s="127">
        <v>0</v>
      </c>
      <c r="I3421" s="127"/>
      <c r="J3421" s="191">
        <v>8274</v>
      </c>
      <c r="K3421" s="89"/>
      <c r="L3421" s="89"/>
      <c r="M3421" s="89"/>
    </row>
    <row r="3422" spans="1:13" x14ac:dyDescent="0.25">
      <c r="A3422" s="191">
        <v>8275</v>
      </c>
      <c r="B3422" s="89" t="s">
        <v>3785</v>
      </c>
      <c r="C3422" s="89" t="s">
        <v>3770</v>
      </c>
      <c r="D3422" s="89" t="s">
        <v>3188</v>
      </c>
      <c r="E3422" s="89" t="s">
        <v>328</v>
      </c>
      <c r="F3422" s="89">
        <v>12</v>
      </c>
      <c r="G3422" s="127">
        <v>1</v>
      </c>
      <c r="H3422" s="127">
        <v>0</v>
      </c>
      <c r="I3422" s="127"/>
      <c r="J3422" s="191">
        <v>8275</v>
      </c>
      <c r="K3422" s="89"/>
      <c r="L3422" s="89"/>
      <c r="M3422" s="89"/>
    </row>
    <row r="3423" spans="1:13" x14ac:dyDescent="0.25">
      <c r="A3423" s="191">
        <v>8276</v>
      </c>
      <c r="B3423" s="89" t="s">
        <v>3786</v>
      </c>
      <c r="C3423" s="89" t="s">
        <v>3770</v>
      </c>
      <c r="D3423" s="89" t="s">
        <v>3188</v>
      </c>
      <c r="E3423" s="89" t="s">
        <v>328</v>
      </c>
      <c r="F3423" s="89">
        <v>7</v>
      </c>
      <c r="G3423" s="127">
        <v>1</v>
      </c>
      <c r="H3423" s="127">
        <v>0</v>
      </c>
      <c r="I3423" s="127"/>
      <c r="J3423" s="191">
        <v>8276</v>
      </c>
      <c r="K3423" s="89"/>
      <c r="L3423" s="89"/>
      <c r="M3423" s="89"/>
    </row>
    <row r="3424" spans="1:13" x14ac:dyDescent="0.25">
      <c r="A3424" s="191">
        <v>8277</v>
      </c>
      <c r="B3424" s="89" t="s">
        <v>3787</v>
      </c>
      <c r="C3424" s="89" t="s">
        <v>3770</v>
      </c>
      <c r="D3424" s="89" t="s">
        <v>3188</v>
      </c>
      <c r="E3424" s="89" t="s">
        <v>328</v>
      </c>
      <c r="F3424" s="89">
        <v>2</v>
      </c>
      <c r="G3424" s="127">
        <v>1</v>
      </c>
      <c r="H3424" s="127">
        <v>0</v>
      </c>
      <c r="I3424" s="127"/>
      <c r="J3424" s="191">
        <v>8277</v>
      </c>
      <c r="K3424" s="89"/>
      <c r="L3424" s="89"/>
      <c r="M3424" s="89"/>
    </row>
    <row r="3425" spans="1:13" x14ac:dyDescent="0.25">
      <c r="A3425" s="191">
        <v>8278</v>
      </c>
      <c r="B3425" s="89" t="s">
        <v>3788</v>
      </c>
      <c r="C3425" s="89" t="s">
        <v>3770</v>
      </c>
      <c r="D3425" s="89" t="s">
        <v>3188</v>
      </c>
      <c r="E3425" s="89" t="s">
        <v>328</v>
      </c>
      <c r="F3425" s="89">
        <v>9</v>
      </c>
      <c r="G3425" s="127">
        <v>1</v>
      </c>
      <c r="H3425" s="127">
        <v>0</v>
      </c>
      <c r="I3425" s="127"/>
      <c r="J3425" s="191">
        <v>8278</v>
      </c>
      <c r="K3425" s="89"/>
      <c r="L3425" s="89"/>
      <c r="M3425" s="89"/>
    </row>
    <row r="3426" spans="1:13" x14ac:dyDescent="0.25">
      <c r="A3426" s="191">
        <v>8281</v>
      </c>
      <c r="B3426" s="89" t="s">
        <v>3789</v>
      </c>
      <c r="C3426" s="89" t="s">
        <v>3770</v>
      </c>
      <c r="D3426" s="89" t="s">
        <v>3188</v>
      </c>
      <c r="E3426" s="89" t="s">
        <v>328</v>
      </c>
      <c r="F3426" s="89">
        <v>9</v>
      </c>
      <c r="G3426" s="127">
        <v>1</v>
      </c>
      <c r="H3426" s="127">
        <v>0</v>
      </c>
      <c r="I3426" s="127"/>
      <c r="J3426" s="191">
        <v>8281</v>
      </c>
      <c r="K3426" s="89"/>
      <c r="L3426" s="89"/>
      <c r="M3426" s="89"/>
    </row>
    <row r="3427" spans="1:13" x14ac:dyDescent="0.25">
      <c r="A3427" s="191">
        <v>8284</v>
      </c>
      <c r="B3427" s="89" t="s">
        <v>3790</v>
      </c>
      <c r="C3427" s="89" t="s">
        <v>3770</v>
      </c>
      <c r="D3427" s="89" t="s">
        <v>3188</v>
      </c>
      <c r="E3427" s="89" t="s">
        <v>328</v>
      </c>
      <c r="F3427" s="89">
        <v>93</v>
      </c>
      <c r="G3427" s="127">
        <v>0.89393939393939392</v>
      </c>
      <c r="H3427" s="127">
        <v>0</v>
      </c>
      <c r="I3427" s="127"/>
      <c r="J3427" s="191">
        <v>8284</v>
      </c>
      <c r="K3427" s="89"/>
      <c r="L3427" s="89"/>
      <c r="M3427" s="89"/>
    </row>
    <row r="3428" spans="1:13" x14ac:dyDescent="0.25">
      <c r="A3428" s="191">
        <v>8285</v>
      </c>
      <c r="B3428" s="89" t="s">
        <v>3791</v>
      </c>
      <c r="C3428" s="89" t="s">
        <v>3770</v>
      </c>
      <c r="D3428" s="89" t="s">
        <v>3188</v>
      </c>
      <c r="E3428" s="89" t="s">
        <v>328</v>
      </c>
      <c r="F3428" s="89">
        <v>3</v>
      </c>
      <c r="G3428" s="127">
        <v>1</v>
      </c>
      <c r="H3428" s="127">
        <v>0</v>
      </c>
      <c r="I3428" s="127"/>
      <c r="J3428" s="191">
        <v>8285</v>
      </c>
      <c r="K3428" s="89"/>
      <c r="L3428" s="89"/>
      <c r="M3428" s="89"/>
    </row>
    <row r="3429" spans="1:13" x14ac:dyDescent="0.25">
      <c r="A3429" s="191">
        <v>8286</v>
      </c>
      <c r="B3429" s="89" t="s">
        <v>3572</v>
      </c>
      <c r="C3429" s="89" t="s">
        <v>3770</v>
      </c>
      <c r="D3429" s="89" t="s">
        <v>3188</v>
      </c>
      <c r="E3429" s="89" t="s">
        <v>328</v>
      </c>
      <c r="F3429" s="89">
        <v>13</v>
      </c>
      <c r="G3429" s="127">
        <v>1</v>
      </c>
      <c r="H3429" s="127">
        <v>0</v>
      </c>
      <c r="I3429" s="127"/>
      <c r="J3429" s="191">
        <v>8286</v>
      </c>
      <c r="K3429" s="89"/>
      <c r="L3429" s="89"/>
      <c r="M3429" s="89"/>
    </row>
    <row r="3430" spans="1:13" x14ac:dyDescent="0.25">
      <c r="A3430" s="191">
        <v>8287</v>
      </c>
      <c r="B3430" s="89" t="s">
        <v>3792</v>
      </c>
      <c r="C3430" s="89" t="s">
        <v>3770</v>
      </c>
      <c r="D3430" s="89" t="s">
        <v>3188</v>
      </c>
      <c r="E3430" s="89" t="s">
        <v>328</v>
      </c>
      <c r="F3430" s="89">
        <v>22</v>
      </c>
      <c r="G3430" s="127">
        <v>0.95652173913043481</v>
      </c>
      <c r="H3430" s="127">
        <v>0</v>
      </c>
      <c r="I3430" s="127"/>
      <c r="J3430" s="191">
        <v>8287</v>
      </c>
      <c r="K3430" s="89"/>
      <c r="L3430" s="89"/>
      <c r="M3430" s="89"/>
    </row>
    <row r="3431" spans="1:13" x14ac:dyDescent="0.25">
      <c r="A3431" s="191">
        <v>8288</v>
      </c>
      <c r="B3431" s="89" t="s">
        <v>3793</v>
      </c>
      <c r="C3431" s="89" t="s">
        <v>3770</v>
      </c>
      <c r="D3431" s="89" t="s">
        <v>3188</v>
      </c>
      <c r="E3431" s="89" t="s">
        <v>328</v>
      </c>
      <c r="F3431" s="89">
        <v>58</v>
      </c>
      <c r="G3431" s="127">
        <v>1</v>
      </c>
      <c r="H3431" s="127">
        <v>0</v>
      </c>
      <c r="I3431" s="127"/>
      <c r="J3431" s="191">
        <v>8288</v>
      </c>
      <c r="K3431" s="89"/>
      <c r="L3431" s="89"/>
      <c r="M3431" s="89"/>
    </row>
    <row r="3432" spans="1:13" x14ac:dyDescent="0.25">
      <c r="A3432" s="191">
        <v>8289</v>
      </c>
      <c r="B3432" s="89" t="s">
        <v>3794</v>
      </c>
      <c r="C3432" s="89" t="s">
        <v>3770</v>
      </c>
      <c r="D3432" s="89" t="s">
        <v>3188</v>
      </c>
      <c r="E3432" s="89" t="s">
        <v>328</v>
      </c>
      <c r="F3432" s="89">
        <v>212</v>
      </c>
      <c r="G3432" s="127">
        <v>0.93121693121693117</v>
      </c>
      <c r="H3432" s="127">
        <v>0</v>
      </c>
      <c r="I3432" s="127"/>
      <c r="J3432" s="191">
        <v>8289</v>
      </c>
      <c r="K3432" s="89"/>
      <c r="L3432" s="89"/>
      <c r="M3432" s="89"/>
    </row>
    <row r="3433" spans="1:13" x14ac:dyDescent="0.25">
      <c r="A3433" s="191">
        <v>8290</v>
      </c>
      <c r="B3433" s="89" t="s">
        <v>3795</v>
      </c>
      <c r="C3433" s="89" t="s">
        <v>3770</v>
      </c>
      <c r="D3433" s="89" t="s">
        <v>3188</v>
      </c>
      <c r="E3433" s="89" t="s">
        <v>328</v>
      </c>
      <c r="F3433" s="89">
        <v>52</v>
      </c>
      <c r="G3433" s="127">
        <v>0.95121951219512191</v>
      </c>
      <c r="H3433" s="127">
        <v>0</v>
      </c>
      <c r="I3433" s="127"/>
      <c r="J3433" s="191">
        <v>8290</v>
      </c>
      <c r="K3433" s="89"/>
      <c r="L3433" s="89"/>
      <c r="M3433" s="89"/>
    </row>
    <row r="3434" spans="1:13" x14ac:dyDescent="0.25">
      <c r="A3434" s="191">
        <v>8294</v>
      </c>
      <c r="B3434" s="89" t="s">
        <v>3796</v>
      </c>
      <c r="C3434" s="89" t="s">
        <v>3797</v>
      </c>
      <c r="D3434" s="89" t="s">
        <v>3188</v>
      </c>
      <c r="E3434" s="89" t="s">
        <v>336</v>
      </c>
      <c r="F3434" s="89">
        <v>3</v>
      </c>
      <c r="G3434" s="127">
        <v>1</v>
      </c>
      <c r="H3434" s="127">
        <v>0</v>
      </c>
      <c r="I3434" s="127"/>
      <c r="J3434" s="191">
        <v>8294</v>
      </c>
      <c r="K3434" s="89"/>
      <c r="L3434" s="89"/>
      <c r="M3434" s="89"/>
    </row>
    <row r="3435" spans="1:13" x14ac:dyDescent="0.25">
      <c r="A3435" s="191">
        <v>8295</v>
      </c>
      <c r="B3435" s="89" t="s">
        <v>3798</v>
      </c>
      <c r="C3435" s="89" t="s">
        <v>3797</v>
      </c>
      <c r="D3435" s="89" t="s">
        <v>3188</v>
      </c>
      <c r="E3435" s="89" t="s">
        <v>336</v>
      </c>
      <c r="F3435" s="89">
        <v>11</v>
      </c>
      <c r="G3435" s="127">
        <v>0.93333333333333335</v>
      </c>
      <c r="H3435" s="127">
        <v>0</v>
      </c>
      <c r="I3435" s="127"/>
      <c r="J3435" s="191">
        <v>8295</v>
      </c>
      <c r="K3435" s="89"/>
      <c r="L3435" s="89"/>
      <c r="M3435" s="89"/>
    </row>
    <row r="3436" spans="1:13" x14ac:dyDescent="0.25">
      <c r="A3436" s="191">
        <v>8299</v>
      </c>
      <c r="B3436" s="89" t="s">
        <v>3799</v>
      </c>
      <c r="C3436" s="89" t="s">
        <v>3797</v>
      </c>
      <c r="D3436" s="89" t="s">
        <v>3188</v>
      </c>
      <c r="E3436" s="89" t="s">
        <v>336</v>
      </c>
      <c r="F3436" s="89">
        <v>8</v>
      </c>
      <c r="G3436" s="127">
        <v>1</v>
      </c>
      <c r="H3436" s="127">
        <v>0</v>
      </c>
      <c r="I3436" s="127"/>
      <c r="J3436" s="191">
        <v>8299</v>
      </c>
      <c r="K3436" s="89"/>
      <c r="L3436" s="89"/>
      <c r="M3436" s="89"/>
    </row>
    <row r="3437" spans="1:13" x14ac:dyDescent="0.25">
      <c r="A3437" s="191">
        <v>8300</v>
      </c>
      <c r="B3437" s="89" t="s">
        <v>3800</v>
      </c>
      <c r="C3437" s="89" t="s">
        <v>3797</v>
      </c>
      <c r="D3437" s="89" t="s">
        <v>3188</v>
      </c>
      <c r="E3437" s="89" t="s">
        <v>336</v>
      </c>
      <c r="F3437" s="89">
        <v>7</v>
      </c>
      <c r="G3437" s="127">
        <v>1</v>
      </c>
      <c r="H3437" s="127">
        <v>0</v>
      </c>
      <c r="I3437" s="127"/>
      <c r="J3437" s="191">
        <v>8300</v>
      </c>
      <c r="K3437" s="89"/>
      <c r="L3437" s="89"/>
      <c r="M3437" s="89"/>
    </row>
    <row r="3438" spans="1:13" x14ac:dyDescent="0.25">
      <c r="A3438" s="191">
        <v>8301</v>
      </c>
      <c r="B3438" s="89" t="s">
        <v>3801</v>
      </c>
      <c r="C3438" s="89" t="s">
        <v>3797</v>
      </c>
      <c r="D3438" s="89" t="s">
        <v>3188</v>
      </c>
      <c r="E3438" s="89" t="s">
        <v>336</v>
      </c>
      <c r="F3438" s="89">
        <v>30</v>
      </c>
      <c r="G3438" s="127">
        <v>0.9375</v>
      </c>
      <c r="H3438" s="127">
        <v>0</v>
      </c>
      <c r="I3438" s="127"/>
      <c r="J3438" s="191">
        <v>8301</v>
      </c>
      <c r="K3438" s="89"/>
      <c r="L3438" s="89"/>
      <c r="M3438" s="89"/>
    </row>
    <row r="3439" spans="1:13" x14ac:dyDescent="0.25">
      <c r="A3439" s="191">
        <v>8303</v>
      </c>
      <c r="B3439" s="89" t="s">
        <v>3802</v>
      </c>
      <c r="C3439" s="89" t="s">
        <v>3797</v>
      </c>
      <c r="D3439" s="89" t="s">
        <v>3188</v>
      </c>
      <c r="E3439" s="89" t="s">
        <v>336</v>
      </c>
      <c r="F3439" s="89">
        <v>6</v>
      </c>
      <c r="G3439" s="127">
        <v>1</v>
      </c>
      <c r="H3439" s="127">
        <v>0</v>
      </c>
      <c r="I3439" s="127"/>
      <c r="J3439" s="191">
        <v>8303</v>
      </c>
      <c r="K3439" s="89"/>
      <c r="L3439" s="89"/>
      <c r="M3439" s="89"/>
    </row>
    <row r="3440" spans="1:13" x14ac:dyDescent="0.25">
      <c r="A3440" s="191">
        <v>8304</v>
      </c>
      <c r="B3440" s="89" t="s">
        <v>3803</v>
      </c>
      <c r="C3440" s="89" t="s">
        <v>3797</v>
      </c>
      <c r="D3440" s="89" t="s">
        <v>3188</v>
      </c>
      <c r="E3440" s="89" t="s">
        <v>336</v>
      </c>
      <c r="F3440" s="89">
        <v>6</v>
      </c>
      <c r="G3440" s="127">
        <v>1</v>
      </c>
      <c r="H3440" s="127">
        <v>0</v>
      </c>
      <c r="I3440" s="127"/>
      <c r="J3440" s="191">
        <v>8304</v>
      </c>
      <c r="K3440" s="89"/>
      <c r="L3440" s="89"/>
      <c r="M3440" s="89"/>
    </row>
    <row r="3441" spans="1:13" x14ac:dyDescent="0.25">
      <c r="A3441" s="191">
        <v>8305</v>
      </c>
      <c r="B3441" s="89" t="s">
        <v>3804</v>
      </c>
      <c r="C3441" s="89" t="s">
        <v>3797</v>
      </c>
      <c r="D3441" s="89" t="s">
        <v>3188</v>
      </c>
      <c r="E3441" s="89" t="s">
        <v>336</v>
      </c>
      <c r="F3441" s="89">
        <v>5</v>
      </c>
      <c r="G3441" s="127">
        <v>1</v>
      </c>
      <c r="H3441" s="127">
        <v>0</v>
      </c>
      <c r="I3441" s="127"/>
      <c r="J3441" s="191">
        <v>8305</v>
      </c>
      <c r="K3441" s="89"/>
      <c r="L3441" s="89"/>
      <c r="M3441" s="89"/>
    </row>
    <row r="3442" spans="1:13" x14ac:dyDescent="0.25">
      <c r="A3442" s="191">
        <v>8306</v>
      </c>
      <c r="B3442" s="89" t="s">
        <v>3805</v>
      </c>
      <c r="C3442" s="89" t="s">
        <v>3797</v>
      </c>
      <c r="D3442" s="89" t="s">
        <v>3188</v>
      </c>
      <c r="E3442" s="89" t="s">
        <v>336</v>
      </c>
      <c r="F3442" s="89">
        <v>15</v>
      </c>
      <c r="G3442" s="127">
        <v>0.8571428571428571</v>
      </c>
      <c r="H3442" s="127">
        <v>0</v>
      </c>
      <c r="I3442" s="127"/>
      <c r="J3442" s="191">
        <v>8306</v>
      </c>
      <c r="K3442" s="89"/>
      <c r="L3442" s="89"/>
      <c r="M3442" s="89"/>
    </row>
    <row r="3443" spans="1:13" x14ac:dyDescent="0.25">
      <c r="A3443" s="191">
        <v>8309</v>
      </c>
      <c r="B3443" s="89" t="s">
        <v>3806</v>
      </c>
      <c r="C3443" s="89" t="s">
        <v>3797</v>
      </c>
      <c r="D3443" s="89" t="s">
        <v>3188</v>
      </c>
      <c r="E3443" s="89" t="s">
        <v>336</v>
      </c>
      <c r="F3443" s="89">
        <v>183</v>
      </c>
      <c r="G3443" s="127">
        <v>0.93333333333333335</v>
      </c>
      <c r="H3443" s="127">
        <v>0</v>
      </c>
      <c r="I3443" s="127"/>
      <c r="J3443" s="191">
        <v>8309</v>
      </c>
      <c r="K3443" s="89"/>
      <c r="L3443" s="89"/>
      <c r="M3443" s="89"/>
    </row>
    <row r="3444" spans="1:13" x14ac:dyDescent="0.25">
      <c r="A3444" s="191">
        <v>8310</v>
      </c>
      <c r="B3444" s="89" t="s">
        <v>3807</v>
      </c>
      <c r="C3444" s="89" t="s">
        <v>3808</v>
      </c>
      <c r="D3444" s="89" t="s">
        <v>3188</v>
      </c>
      <c r="E3444" s="89" t="s">
        <v>336</v>
      </c>
      <c r="F3444" s="89">
        <v>350</v>
      </c>
      <c r="G3444" s="127">
        <v>0.88079470198675491</v>
      </c>
      <c r="H3444" s="127">
        <v>0</v>
      </c>
      <c r="I3444" s="127"/>
      <c r="J3444" s="191">
        <v>8310</v>
      </c>
      <c r="K3444" s="89"/>
      <c r="L3444" s="89"/>
      <c r="M3444" s="89"/>
    </row>
    <row r="3445" spans="1:13" x14ac:dyDescent="0.25">
      <c r="A3445" s="191">
        <v>8311</v>
      </c>
      <c r="B3445" s="89" t="s">
        <v>3809</v>
      </c>
      <c r="C3445" s="89" t="s">
        <v>3808</v>
      </c>
      <c r="D3445" s="89" t="s">
        <v>3188</v>
      </c>
      <c r="E3445" s="89" t="s">
        <v>336</v>
      </c>
      <c r="F3445" s="89">
        <v>77</v>
      </c>
      <c r="G3445" s="127">
        <v>0.95833333333333337</v>
      </c>
      <c r="H3445" s="127">
        <v>0</v>
      </c>
      <c r="I3445" s="127"/>
      <c r="J3445" s="191">
        <v>8311</v>
      </c>
      <c r="K3445" s="89"/>
      <c r="L3445" s="89"/>
      <c r="M3445" s="89"/>
    </row>
    <row r="3446" spans="1:13" x14ac:dyDescent="0.25">
      <c r="A3446" s="191">
        <v>8312</v>
      </c>
      <c r="B3446" s="89" t="s">
        <v>3810</v>
      </c>
      <c r="C3446" s="89" t="s">
        <v>3808</v>
      </c>
      <c r="D3446" s="89" t="s">
        <v>3188</v>
      </c>
      <c r="E3446" s="89" t="s">
        <v>336</v>
      </c>
      <c r="F3446" s="89">
        <v>21</v>
      </c>
      <c r="G3446" s="127">
        <v>0.95454545454545459</v>
      </c>
      <c r="H3446" s="127">
        <v>0</v>
      </c>
      <c r="I3446" s="127"/>
      <c r="J3446" s="191">
        <v>8312</v>
      </c>
      <c r="K3446" s="89"/>
      <c r="L3446" s="89"/>
      <c r="M3446" s="89"/>
    </row>
    <row r="3447" spans="1:13" x14ac:dyDescent="0.25">
      <c r="A3447" s="191">
        <v>8313</v>
      </c>
      <c r="B3447" s="89" t="s">
        <v>3811</v>
      </c>
      <c r="C3447" s="89" t="s">
        <v>3808</v>
      </c>
      <c r="D3447" s="89" t="s">
        <v>3188</v>
      </c>
      <c r="E3447" s="89" t="s">
        <v>336</v>
      </c>
      <c r="F3447" s="89">
        <v>77</v>
      </c>
      <c r="G3447" s="127">
        <v>0.93333333333333335</v>
      </c>
      <c r="H3447" s="127">
        <v>0</v>
      </c>
      <c r="I3447" s="127"/>
      <c r="J3447" s="191">
        <v>8313</v>
      </c>
      <c r="K3447" s="89"/>
      <c r="L3447" s="89"/>
      <c r="M3447" s="89"/>
    </row>
    <row r="3448" spans="1:13" x14ac:dyDescent="0.25">
      <c r="A3448" s="191">
        <v>8314</v>
      </c>
      <c r="B3448" s="89" t="s">
        <v>3784</v>
      </c>
      <c r="C3448" s="89" t="s">
        <v>3808</v>
      </c>
      <c r="D3448" s="89" t="s">
        <v>3188</v>
      </c>
      <c r="E3448" s="89" t="s">
        <v>336</v>
      </c>
      <c r="F3448" s="89">
        <v>6</v>
      </c>
      <c r="G3448" s="127">
        <v>1</v>
      </c>
      <c r="H3448" s="127">
        <v>0</v>
      </c>
      <c r="I3448" s="127"/>
      <c r="J3448" s="191">
        <v>8314</v>
      </c>
      <c r="K3448" s="89"/>
      <c r="L3448" s="89"/>
      <c r="M3448" s="89"/>
    </row>
    <row r="3449" spans="1:13" x14ac:dyDescent="0.25">
      <c r="A3449" s="191">
        <v>8315</v>
      </c>
      <c r="B3449" s="89" t="s">
        <v>3812</v>
      </c>
      <c r="C3449" s="89" t="s">
        <v>3808</v>
      </c>
      <c r="D3449" s="89" t="s">
        <v>3188</v>
      </c>
      <c r="E3449" s="89" t="s">
        <v>336</v>
      </c>
      <c r="F3449" s="89">
        <v>2</v>
      </c>
      <c r="G3449" s="127">
        <v>1</v>
      </c>
      <c r="H3449" s="127">
        <v>0</v>
      </c>
      <c r="I3449" s="127"/>
      <c r="J3449" s="191">
        <v>8315</v>
      </c>
      <c r="K3449" s="89"/>
      <c r="L3449" s="89"/>
      <c r="M3449" s="89"/>
    </row>
    <row r="3450" spans="1:13" x14ac:dyDescent="0.25">
      <c r="A3450" s="191">
        <v>8317</v>
      </c>
      <c r="B3450" s="89" t="s">
        <v>3813</v>
      </c>
      <c r="C3450" s="89" t="s">
        <v>3808</v>
      </c>
      <c r="D3450" s="89" t="s">
        <v>3188</v>
      </c>
      <c r="E3450" s="89" t="s">
        <v>336</v>
      </c>
      <c r="F3450" s="89">
        <v>2</v>
      </c>
      <c r="G3450" s="127">
        <v>1</v>
      </c>
      <c r="H3450" s="127">
        <v>0</v>
      </c>
      <c r="I3450" s="127"/>
      <c r="J3450" s="191">
        <v>8317</v>
      </c>
      <c r="K3450" s="89"/>
      <c r="L3450" s="89"/>
      <c r="M3450" s="89"/>
    </row>
    <row r="3451" spans="1:13" x14ac:dyDescent="0.25">
      <c r="A3451" s="191">
        <v>8318</v>
      </c>
      <c r="B3451" s="89" t="s">
        <v>3814</v>
      </c>
      <c r="C3451" s="89" t="s">
        <v>3808</v>
      </c>
      <c r="D3451" s="89" t="s">
        <v>3188</v>
      </c>
      <c r="E3451" s="89" t="s">
        <v>336</v>
      </c>
      <c r="F3451" s="89">
        <v>7</v>
      </c>
      <c r="G3451" s="127">
        <v>1</v>
      </c>
      <c r="H3451" s="127">
        <v>0</v>
      </c>
      <c r="I3451" s="127"/>
      <c r="J3451" s="191">
        <v>8318</v>
      </c>
      <c r="K3451" s="89"/>
      <c r="L3451" s="89"/>
      <c r="M3451" s="89"/>
    </row>
    <row r="3452" spans="1:13" x14ac:dyDescent="0.25">
      <c r="A3452" s="191">
        <v>8319</v>
      </c>
      <c r="B3452" s="89" t="s">
        <v>3815</v>
      </c>
      <c r="C3452" s="89" t="s">
        <v>3808</v>
      </c>
      <c r="D3452" s="89" t="s">
        <v>3188</v>
      </c>
      <c r="E3452" s="89" t="s">
        <v>336</v>
      </c>
      <c r="F3452" s="89">
        <v>3</v>
      </c>
      <c r="G3452" s="127">
        <v>1</v>
      </c>
      <c r="H3452" s="127">
        <v>0</v>
      </c>
      <c r="I3452" s="127"/>
      <c r="J3452" s="191">
        <v>8319</v>
      </c>
      <c r="K3452" s="89"/>
      <c r="L3452" s="89"/>
      <c r="M3452" s="89"/>
    </row>
    <row r="3453" spans="1:13" x14ac:dyDescent="0.25">
      <c r="A3453" s="191">
        <v>8320</v>
      </c>
      <c r="B3453" s="89" t="s">
        <v>3816</v>
      </c>
      <c r="C3453" s="89" t="s">
        <v>3808</v>
      </c>
      <c r="D3453" s="89" t="s">
        <v>3188</v>
      </c>
      <c r="E3453" s="89" t="s">
        <v>336</v>
      </c>
      <c r="F3453" s="89">
        <v>8</v>
      </c>
      <c r="G3453" s="127">
        <v>1</v>
      </c>
      <c r="H3453" s="127">
        <v>0</v>
      </c>
      <c r="I3453" s="127"/>
      <c r="J3453" s="191">
        <v>8320</v>
      </c>
      <c r="K3453" s="89"/>
      <c r="L3453" s="89"/>
      <c r="M3453" s="89"/>
    </row>
    <row r="3454" spans="1:13" x14ac:dyDescent="0.25">
      <c r="A3454" s="191">
        <v>8321</v>
      </c>
      <c r="B3454" s="89" t="s">
        <v>3817</v>
      </c>
      <c r="C3454" s="89" t="s">
        <v>3808</v>
      </c>
      <c r="D3454" s="89" t="s">
        <v>3188</v>
      </c>
      <c r="E3454" s="89" t="s">
        <v>336</v>
      </c>
      <c r="F3454" s="89">
        <v>63</v>
      </c>
      <c r="G3454" s="127">
        <v>0.91304347826086951</v>
      </c>
      <c r="H3454" s="127">
        <v>0</v>
      </c>
      <c r="I3454" s="127"/>
      <c r="J3454" s="191">
        <v>8321</v>
      </c>
      <c r="K3454" s="89"/>
      <c r="L3454" s="89"/>
      <c r="M3454" s="89"/>
    </row>
    <row r="3455" spans="1:13" x14ac:dyDescent="0.25">
      <c r="A3455" s="191">
        <v>8323</v>
      </c>
      <c r="B3455" s="89" t="s">
        <v>3818</v>
      </c>
      <c r="C3455" s="89" t="s">
        <v>3808</v>
      </c>
      <c r="D3455" s="89" t="s">
        <v>3188</v>
      </c>
      <c r="E3455" s="89" t="s">
        <v>336</v>
      </c>
      <c r="F3455" s="89">
        <v>101</v>
      </c>
      <c r="G3455" s="127">
        <v>0.93421052631578949</v>
      </c>
      <c r="H3455" s="127">
        <v>0</v>
      </c>
      <c r="I3455" s="127"/>
      <c r="J3455" s="191">
        <v>8323</v>
      </c>
      <c r="K3455" s="89"/>
      <c r="L3455" s="89"/>
      <c r="M3455" s="89"/>
    </row>
    <row r="3456" spans="1:13" x14ac:dyDescent="0.25">
      <c r="A3456" s="191">
        <v>8325</v>
      </c>
      <c r="B3456" s="89" t="s">
        <v>3819</v>
      </c>
      <c r="C3456" s="89" t="s">
        <v>3808</v>
      </c>
      <c r="D3456" s="89" t="s">
        <v>3188</v>
      </c>
      <c r="E3456" s="89" t="s">
        <v>336</v>
      </c>
      <c r="F3456" s="89">
        <v>375</v>
      </c>
      <c r="G3456" s="127">
        <v>0.89542483660130723</v>
      </c>
      <c r="H3456" s="127">
        <v>0</v>
      </c>
      <c r="I3456" s="127"/>
      <c r="J3456" s="191">
        <v>8325</v>
      </c>
      <c r="K3456" s="89"/>
      <c r="L3456" s="89"/>
      <c r="M3456" s="89"/>
    </row>
    <row r="3457" spans="1:13" x14ac:dyDescent="0.25">
      <c r="A3457" s="191">
        <v>8326</v>
      </c>
      <c r="B3457" s="89" t="s">
        <v>3735</v>
      </c>
      <c r="C3457" s="89" t="s">
        <v>3808</v>
      </c>
      <c r="D3457" s="89" t="s">
        <v>3188</v>
      </c>
      <c r="E3457" s="89" t="s">
        <v>336</v>
      </c>
      <c r="F3457" s="89">
        <v>4</v>
      </c>
      <c r="G3457" s="127">
        <v>0.83333333333333337</v>
      </c>
      <c r="H3457" s="127">
        <v>0</v>
      </c>
      <c r="I3457" s="127"/>
      <c r="J3457" s="191">
        <v>8326</v>
      </c>
      <c r="K3457" s="89"/>
      <c r="L3457" s="89"/>
      <c r="M3457" s="89"/>
    </row>
    <row r="3458" spans="1:13" x14ac:dyDescent="0.25">
      <c r="A3458" s="191">
        <v>8327</v>
      </c>
      <c r="B3458" s="89" t="s">
        <v>3820</v>
      </c>
      <c r="C3458" s="89" t="s">
        <v>3808</v>
      </c>
      <c r="D3458" s="89" t="s">
        <v>3188</v>
      </c>
      <c r="E3458" s="89" t="s">
        <v>336</v>
      </c>
      <c r="F3458" s="89">
        <v>1</v>
      </c>
      <c r="G3458" s="127">
        <v>1</v>
      </c>
      <c r="H3458" s="127">
        <v>0</v>
      </c>
      <c r="I3458" s="127"/>
      <c r="J3458" s="191">
        <v>8327</v>
      </c>
      <c r="K3458" s="89"/>
      <c r="L3458" s="89"/>
      <c r="M3458" s="89"/>
    </row>
    <row r="3459" spans="1:13" x14ac:dyDescent="0.25">
      <c r="A3459" s="191">
        <v>8328</v>
      </c>
      <c r="B3459" s="89" t="s">
        <v>3821</v>
      </c>
      <c r="C3459" s="89" t="s">
        <v>3808</v>
      </c>
      <c r="D3459" s="89" t="s">
        <v>3188</v>
      </c>
      <c r="E3459" s="89" t="s">
        <v>336</v>
      </c>
      <c r="F3459" s="89">
        <v>1</v>
      </c>
      <c r="G3459" s="127">
        <v>1</v>
      </c>
      <c r="H3459" s="127">
        <v>0</v>
      </c>
      <c r="I3459" s="127"/>
      <c r="J3459" s="191">
        <v>8328</v>
      </c>
      <c r="K3459" s="89"/>
      <c r="L3459" s="89"/>
      <c r="M3459" s="89"/>
    </row>
    <row r="3460" spans="1:13" x14ac:dyDescent="0.25">
      <c r="A3460" s="191">
        <v>8329</v>
      </c>
      <c r="B3460" s="89" t="s">
        <v>3822</v>
      </c>
      <c r="C3460" s="89" t="s">
        <v>3808</v>
      </c>
      <c r="D3460" s="89" t="s">
        <v>3188</v>
      </c>
      <c r="E3460" s="89" t="s">
        <v>336</v>
      </c>
      <c r="F3460" s="89">
        <v>35</v>
      </c>
      <c r="G3460" s="127">
        <v>0.92105263157894735</v>
      </c>
      <c r="H3460" s="127">
        <v>0</v>
      </c>
      <c r="I3460" s="127"/>
      <c r="J3460" s="191">
        <v>8329</v>
      </c>
      <c r="K3460" s="89"/>
      <c r="L3460" s="89"/>
      <c r="M3460" s="89"/>
    </row>
    <row r="3461" spans="1:13" x14ac:dyDescent="0.25">
      <c r="A3461" s="191">
        <v>8334</v>
      </c>
      <c r="B3461" s="89" t="s">
        <v>3823</v>
      </c>
      <c r="C3461" s="89" t="s">
        <v>3824</v>
      </c>
      <c r="D3461" s="89" t="s">
        <v>3188</v>
      </c>
      <c r="E3461" s="89" t="s">
        <v>336</v>
      </c>
      <c r="F3461" s="89">
        <v>12</v>
      </c>
      <c r="G3461" s="127">
        <v>1</v>
      </c>
      <c r="H3461" s="127">
        <v>0</v>
      </c>
      <c r="I3461" s="127"/>
      <c r="J3461" s="191">
        <v>8334</v>
      </c>
      <c r="K3461" s="89"/>
      <c r="L3461" s="89"/>
      <c r="M3461" s="89"/>
    </row>
    <row r="3462" spans="1:13" x14ac:dyDescent="0.25">
      <c r="A3462" s="191">
        <v>8335</v>
      </c>
      <c r="B3462" s="89" t="s">
        <v>3825</v>
      </c>
      <c r="C3462" s="89" t="s">
        <v>3824</v>
      </c>
      <c r="D3462" s="89" t="s">
        <v>3188</v>
      </c>
      <c r="E3462" s="89" t="s">
        <v>336</v>
      </c>
      <c r="F3462" s="89">
        <v>10</v>
      </c>
      <c r="G3462" s="127">
        <v>1</v>
      </c>
      <c r="H3462" s="127">
        <v>0</v>
      </c>
      <c r="I3462" s="127"/>
      <c r="J3462" s="191">
        <v>8335</v>
      </c>
      <c r="K3462" s="89"/>
      <c r="L3462" s="89"/>
      <c r="M3462" s="89"/>
    </row>
    <row r="3463" spans="1:13" x14ac:dyDescent="0.25">
      <c r="A3463" s="191">
        <v>8338</v>
      </c>
      <c r="B3463" s="89" t="s">
        <v>3826</v>
      </c>
      <c r="C3463" s="89" t="s">
        <v>3824</v>
      </c>
      <c r="D3463" s="89" t="s">
        <v>3188</v>
      </c>
      <c r="E3463" s="89" t="s">
        <v>336</v>
      </c>
      <c r="F3463" s="89">
        <v>12</v>
      </c>
      <c r="G3463" s="127">
        <v>0.91666666666666663</v>
      </c>
      <c r="H3463" s="127">
        <v>0</v>
      </c>
      <c r="I3463" s="127"/>
      <c r="J3463" s="191">
        <v>8338</v>
      </c>
      <c r="K3463" s="89"/>
      <c r="L3463" s="89"/>
      <c r="M3463" s="89"/>
    </row>
    <row r="3464" spans="1:13" x14ac:dyDescent="0.25">
      <c r="A3464" s="191">
        <v>8341</v>
      </c>
      <c r="B3464" s="89" t="s">
        <v>3827</v>
      </c>
      <c r="C3464" s="89" t="s">
        <v>3828</v>
      </c>
      <c r="D3464" s="89" t="s">
        <v>3188</v>
      </c>
      <c r="E3464" s="89" t="s">
        <v>336</v>
      </c>
      <c r="F3464" s="89">
        <v>8</v>
      </c>
      <c r="G3464" s="127">
        <v>0.92307692307692313</v>
      </c>
      <c r="H3464" s="127">
        <v>0</v>
      </c>
      <c r="I3464" s="127"/>
      <c r="J3464" s="191">
        <v>8341</v>
      </c>
      <c r="K3464" s="89"/>
      <c r="L3464" s="89"/>
      <c r="M3464" s="89"/>
    </row>
    <row r="3465" spans="1:13" x14ac:dyDescent="0.25">
      <c r="A3465" s="191">
        <v>8342</v>
      </c>
      <c r="B3465" s="89" t="s">
        <v>3829</v>
      </c>
      <c r="C3465" s="89" t="s">
        <v>3828</v>
      </c>
      <c r="D3465" s="89" t="s">
        <v>3188</v>
      </c>
      <c r="E3465" s="89" t="s">
        <v>336</v>
      </c>
      <c r="F3465" s="89">
        <v>6</v>
      </c>
      <c r="G3465" s="127">
        <v>1</v>
      </c>
      <c r="H3465" s="127">
        <v>0</v>
      </c>
      <c r="I3465" s="127"/>
      <c r="J3465" s="191">
        <v>8342</v>
      </c>
      <c r="K3465" s="89"/>
      <c r="L3465" s="89"/>
      <c r="M3465" s="89"/>
    </row>
    <row r="3466" spans="1:13" x14ac:dyDescent="0.25">
      <c r="A3466" s="191">
        <v>8344</v>
      </c>
      <c r="B3466" s="89" t="s">
        <v>3830</v>
      </c>
      <c r="C3466" s="89" t="s">
        <v>3828</v>
      </c>
      <c r="D3466" s="89" t="s">
        <v>3188</v>
      </c>
      <c r="E3466" s="89" t="s">
        <v>336</v>
      </c>
      <c r="F3466" s="89">
        <v>3</v>
      </c>
      <c r="G3466" s="127">
        <v>1</v>
      </c>
      <c r="H3466" s="127">
        <v>0</v>
      </c>
      <c r="I3466" s="127"/>
      <c r="J3466" s="191">
        <v>8344</v>
      </c>
      <c r="K3466" s="89"/>
      <c r="L3466" s="89"/>
      <c r="M3466" s="89"/>
    </row>
    <row r="3467" spans="1:13" x14ac:dyDescent="0.25">
      <c r="A3467" s="191">
        <v>8345</v>
      </c>
      <c r="B3467" s="89" t="s">
        <v>3831</v>
      </c>
      <c r="C3467" s="89" t="s">
        <v>3832</v>
      </c>
      <c r="D3467" s="89" t="s">
        <v>3833</v>
      </c>
      <c r="E3467" s="89" t="s">
        <v>336</v>
      </c>
      <c r="F3467" s="89">
        <v>409</v>
      </c>
      <c r="G3467" s="127">
        <v>1</v>
      </c>
      <c r="H3467" s="127">
        <v>0</v>
      </c>
      <c r="I3467" s="127"/>
      <c r="J3467" s="191">
        <v>8345</v>
      </c>
      <c r="K3467" s="89"/>
      <c r="L3467" s="89"/>
      <c r="M3467" s="89"/>
    </row>
    <row r="3468" spans="1:13" x14ac:dyDescent="0.25">
      <c r="A3468" s="191">
        <v>8346</v>
      </c>
      <c r="B3468" s="89" t="s">
        <v>2618</v>
      </c>
      <c r="C3468" s="89" t="s">
        <v>3832</v>
      </c>
      <c r="D3468" s="89" t="s">
        <v>3833</v>
      </c>
      <c r="E3468" s="89" t="s">
        <v>336</v>
      </c>
      <c r="F3468" s="89">
        <v>209</v>
      </c>
      <c r="G3468" s="127">
        <v>0.92146596858638741</v>
      </c>
      <c r="H3468" s="127">
        <v>0</v>
      </c>
      <c r="I3468" s="127"/>
      <c r="J3468" s="191">
        <v>8346</v>
      </c>
      <c r="K3468" s="89"/>
      <c r="L3468" s="89"/>
      <c r="M3468" s="89"/>
    </row>
    <row r="3469" spans="1:13" x14ac:dyDescent="0.25">
      <c r="A3469" s="191">
        <v>8348</v>
      </c>
      <c r="B3469" s="89" t="s">
        <v>3834</v>
      </c>
      <c r="C3469" s="89" t="s">
        <v>3832</v>
      </c>
      <c r="D3469" s="89" t="s">
        <v>3833</v>
      </c>
      <c r="E3469" s="89" t="s">
        <v>336</v>
      </c>
      <c r="F3469" s="89">
        <v>439</v>
      </c>
      <c r="G3469" s="127">
        <v>0.93693693693693691</v>
      </c>
      <c r="H3469" s="127">
        <v>0</v>
      </c>
      <c r="I3469" s="127"/>
      <c r="J3469" s="191">
        <v>8348</v>
      </c>
      <c r="K3469" s="89"/>
      <c r="L3469" s="89"/>
      <c r="M3469" s="89"/>
    </row>
    <row r="3470" spans="1:13" x14ac:dyDescent="0.25">
      <c r="A3470" s="191">
        <v>8352</v>
      </c>
      <c r="B3470" s="89" t="s">
        <v>3835</v>
      </c>
      <c r="C3470" s="89" t="s">
        <v>3832</v>
      </c>
      <c r="D3470" s="89" t="s">
        <v>3833</v>
      </c>
      <c r="E3470" s="89" t="s">
        <v>336</v>
      </c>
      <c r="F3470" s="89">
        <v>306</v>
      </c>
      <c r="G3470" s="127">
        <v>0.96153846153846156</v>
      </c>
      <c r="H3470" s="127">
        <v>0</v>
      </c>
      <c r="I3470" s="127"/>
      <c r="J3470" s="191">
        <v>8352</v>
      </c>
      <c r="K3470" s="89"/>
      <c r="L3470" s="89"/>
      <c r="M3470" s="89"/>
    </row>
    <row r="3471" spans="1:13" x14ac:dyDescent="0.25">
      <c r="A3471" s="191">
        <v>8353</v>
      </c>
      <c r="B3471" s="89" t="s">
        <v>3836</v>
      </c>
      <c r="C3471" s="89" t="s">
        <v>3832</v>
      </c>
      <c r="D3471" s="89" t="s">
        <v>3833</v>
      </c>
      <c r="E3471" s="89" t="s">
        <v>336</v>
      </c>
      <c r="F3471" s="89">
        <v>208</v>
      </c>
      <c r="G3471" s="127">
        <v>0.89880952380952384</v>
      </c>
      <c r="H3471" s="127">
        <v>0</v>
      </c>
      <c r="I3471" s="127"/>
      <c r="J3471" s="191">
        <v>8353</v>
      </c>
      <c r="K3471" s="89"/>
      <c r="L3471" s="89"/>
      <c r="M3471" s="89"/>
    </row>
    <row r="3472" spans="1:13" x14ac:dyDescent="0.25">
      <c r="A3472" s="191">
        <v>8354</v>
      </c>
      <c r="B3472" s="89" t="s">
        <v>3837</v>
      </c>
      <c r="C3472" s="89" t="s">
        <v>3832</v>
      </c>
      <c r="D3472" s="89" t="s">
        <v>3833</v>
      </c>
      <c r="E3472" s="89" t="s">
        <v>336</v>
      </c>
      <c r="F3472" s="89">
        <v>22</v>
      </c>
      <c r="G3472" s="127">
        <v>1</v>
      </c>
      <c r="H3472" s="127">
        <v>0</v>
      </c>
      <c r="I3472" s="127"/>
      <c r="J3472" s="191">
        <v>8354</v>
      </c>
      <c r="K3472" s="89"/>
      <c r="L3472" s="89"/>
      <c r="M3472" s="89"/>
    </row>
    <row r="3473" spans="1:13" x14ac:dyDescent="0.25">
      <c r="A3473" s="191">
        <v>8355</v>
      </c>
      <c r="B3473" s="89" t="s">
        <v>3838</v>
      </c>
      <c r="C3473" s="89" t="s">
        <v>3832</v>
      </c>
      <c r="D3473" s="89" t="s">
        <v>3833</v>
      </c>
      <c r="E3473" s="89" t="s">
        <v>336</v>
      </c>
      <c r="F3473" s="89">
        <v>54</v>
      </c>
      <c r="G3473" s="127">
        <v>0.93181818181818177</v>
      </c>
      <c r="H3473" s="127">
        <v>0</v>
      </c>
      <c r="I3473" s="127"/>
      <c r="J3473" s="191">
        <v>8355</v>
      </c>
      <c r="K3473" s="89"/>
      <c r="L3473" s="89"/>
      <c r="M3473" s="89"/>
    </row>
    <row r="3474" spans="1:13" x14ac:dyDescent="0.25">
      <c r="A3474" s="191">
        <v>8356</v>
      </c>
      <c r="B3474" s="89" t="s">
        <v>3510</v>
      </c>
      <c r="C3474" s="89" t="s">
        <v>3832</v>
      </c>
      <c r="D3474" s="89" t="s">
        <v>3833</v>
      </c>
      <c r="E3474" s="89" t="s">
        <v>336</v>
      </c>
      <c r="F3474" s="89">
        <v>44</v>
      </c>
      <c r="G3474" s="127">
        <v>0.90740740740740744</v>
      </c>
      <c r="H3474" s="127">
        <v>0</v>
      </c>
      <c r="I3474" s="127"/>
      <c r="J3474" s="191">
        <v>8356</v>
      </c>
      <c r="K3474" s="89"/>
      <c r="L3474" s="89"/>
      <c r="M3474" s="89"/>
    </row>
    <row r="3475" spans="1:13" x14ac:dyDescent="0.25">
      <c r="A3475" s="191">
        <v>8357</v>
      </c>
      <c r="B3475" s="89" t="s">
        <v>3839</v>
      </c>
      <c r="C3475" s="89" t="s">
        <v>3832</v>
      </c>
      <c r="D3475" s="89" t="s">
        <v>3833</v>
      </c>
      <c r="E3475" s="89" t="s">
        <v>336</v>
      </c>
      <c r="F3475" s="89">
        <v>122</v>
      </c>
      <c r="G3475" s="127">
        <v>0.88888888888888884</v>
      </c>
      <c r="H3475" s="127">
        <v>0</v>
      </c>
      <c r="I3475" s="127"/>
      <c r="J3475" s="191">
        <v>8357</v>
      </c>
      <c r="K3475" s="89"/>
      <c r="L3475" s="89"/>
      <c r="M3475" s="89"/>
    </row>
    <row r="3476" spans="1:13" x14ac:dyDescent="0.25">
      <c r="A3476" s="191">
        <v>8358</v>
      </c>
      <c r="B3476" s="89" t="s">
        <v>3840</v>
      </c>
      <c r="C3476" s="89" t="s">
        <v>3832</v>
      </c>
      <c r="D3476" s="89" t="s">
        <v>3833</v>
      </c>
      <c r="E3476" s="89" t="s">
        <v>336</v>
      </c>
      <c r="F3476" s="89">
        <v>76</v>
      </c>
      <c r="G3476" s="127">
        <v>0.81355932203389836</v>
      </c>
      <c r="H3476" s="127">
        <v>0</v>
      </c>
      <c r="I3476" s="127"/>
      <c r="J3476" s="191">
        <v>8358</v>
      </c>
      <c r="K3476" s="89"/>
      <c r="L3476" s="89"/>
      <c r="M3476" s="89"/>
    </row>
    <row r="3477" spans="1:13" x14ac:dyDescent="0.25">
      <c r="A3477" s="191">
        <v>8361</v>
      </c>
      <c r="B3477" s="89" t="s">
        <v>3841</v>
      </c>
      <c r="C3477" s="89" t="s">
        <v>3832</v>
      </c>
      <c r="D3477" s="89" t="s">
        <v>3833</v>
      </c>
      <c r="E3477" s="89" t="s">
        <v>336</v>
      </c>
      <c r="F3477" s="89">
        <v>51</v>
      </c>
      <c r="G3477" s="127">
        <v>0.91304347826086951</v>
      </c>
      <c r="H3477" s="127">
        <v>0</v>
      </c>
      <c r="I3477" s="127"/>
      <c r="J3477" s="191">
        <v>8361</v>
      </c>
      <c r="K3477" s="89"/>
      <c r="L3477" s="89"/>
      <c r="M3477" s="89"/>
    </row>
    <row r="3478" spans="1:13" x14ac:dyDescent="0.25">
      <c r="A3478" s="191">
        <v>8362</v>
      </c>
      <c r="B3478" s="89" t="s">
        <v>3842</v>
      </c>
      <c r="C3478" s="89" t="s">
        <v>3832</v>
      </c>
      <c r="D3478" s="89" t="s">
        <v>3833</v>
      </c>
      <c r="E3478" s="89" t="s">
        <v>336</v>
      </c>
      <c r="F3478" s="89">
        <v>12</v>
      </c>
      <c r="G3478" s="127">
        <v>0.8571428571428571</v>
      </c>
      <c r="H3478" s="127">
        <v>0</v>
      </c>
      <c r="I3478" s="127"/>
      <c r="J3478" s="191">
        <v>8362</v>
      </c>
      <c r="K3478" s="89"/>
      <c r="L3478" s="89"/>
      <c r="M3478" s="89"/>
    </row>
    <row r="3479" spans="1:13" x14ac:dyDescent="0.25">
      <c r="A3479" s="191">
        <v>8369</v>
      </c>
      <c r="B3479" s="89" t="s">
        <v>3843</v>
      </c>
      <c r="C3479" s="89" t="s">
        <v>3832</v>
      </c>
      <c r="D3479" s="89" t="s">
        <v>3833</v>
      </c>
      <c r="E3479" s="89" t="s">
        <v>630</v>
      </c>
      <c r="F3479" s="89">
        <v>186</v>
      </c>
      <c r="G3479" s="127">
        <v>0</v>
      </c>
      <c r="H3479" s="127">
        <v>0.94674556213017746</v>
      </c>
      <c r="I3479" s="127"/>
      <c r="J3479" s="191">
        <v>8369</v>
      </c>
      <c r="K3479" s="89"/>
      <c r="L3479" s="89"/>
      <c r="M3479" s="89"/>
    </row>
    <row r="3480" spans="1:13" x14ac:dyDescent="0.25">
      <c r="A3480" s="191">
        <v>8370</v>
      </c>
      <c r="B3480" s="89" t="s">
        <v>3844</v>
      </c>
      <c r="C3480" s="89" t="s">
        <v>3845</v>
      </c>
      <c r="D3480" s="89" t="s">
        <v>3833</v>
      </c>
      <c r="E3480" s="89" t="s">
        <v>336</v>
      </c>
      <c r="F3480" s="89">
        <v>9</v>
      </c>
      <c r="G3480" s="127">
        <v>0.9285714285714286</v>
      </c>
      <c r="H3480" s="127">
        <v>0</v>
      </c>
      <c r="I3480" s="127"/>
      <c r="J3480" s="191">
        <v>8370</v>
      </c>
      <c r="K3480" s="89"/>
      <c r="L3480" s="89"/>
      <c r="M3480" s="89"/>
    </row>
    <row r="3481" spans="1:13" x14ac:dyDescent="0.25">
      <c r="A3481" s="191">
        <v>8371</v>
      </c>
      <c r="B3481" s="89" t="s">
        <v>3846</v>
      </c>
      <c r="C3481" s="89" t="s">
        <v>3845</v>
      </c>
      <c r="D3481" s="89" t="s">
        <v>3833</v>
      </c>
      <c r="E3481" s="89" t="s">
        <v>336</v>
      </c>
      <c r="F3481" s="89">
        <v>34</v>
      </c>
      <c r="G3481" s="127">
        <v>0.94871794871794868</v>
      </c>
      <c r="H3481" s="127">
        <v>0</v>
      </c>
      <c r="I3481" s="127"/>
      <c r="J3481" s="191">
        <v>8371</v>
      </c>
      <c r="K3481" s="89"/>
      <c r="L3481" s="89"/>
      <c r="M3481" s="89"/>
    </row>
    <row r="3482" spans="1:13" x14ac:dyDescent="0.25">
      <c r="A3482" s="191">
        <v>8372</v>
      </c>
      <c r="B3482" s="89" t="s">
        <v>3847</v>
      </c>
      <c r="C3482" s="89" t="s">
        <v>3845</v>
      </c>
      <c r="D3482" s="89" t="s">
        <v>3833</v>
      </c>
      <c r="E3482" s="89" t="s">
        <v>336</v>
      </c>
      <c r="F3482" s="89">
        <v>23</v>
      </c>
      <c r="G3482" s="127">
        <v>0.91666666666666663</v>
      </c>
      <c r="H3482" s="127">
        <v>0</v>
      </c>
      <c r="I3482" s="127"/>
      <c r="J3482" s="191">
        <v>8372</v>
      </c>
      <c r="K3482" s="89"/>
      <c r="L3482" s="89"/>
      <c r="M3482" s="89"/>
    </row>
    <row r="3483" spans="1:13" x14ac:dyDescent="0.25">
      <c r="A3483" s="191">
        <v>8373</v>
      </c>
      <c r="B3483" s="89" t="s">
        <v>3848</v>
      </c>
      <c r="C3483" s="89" t="s">
        <v>3845</v>
      </c>
      <c r="D3483" s="89" t="s">
        <v>3833</v>
      </c>
      <c r="E3483" s="89" t="s">
        <v>336</v>
      </c>
      <c r="F3483" s="89">
        <v>1</v>
      </c>
      <c r="G3483" s="127">
        <v>1</v>
      </c>
      <c r="H3483" s="127">
        <v>0</v>
      </c>
      <c r="I3483" s="127"/>
      <c r="J3483" s="191">
        <v>8373</v>
      </c>
      <c r="K3483" s="89"/>
      <c r="L3483" s="89"/>
      <c r="M3483" s="89"/>
    </row>
    <row r="3484" spans="1:13" x14ac:dyDescent="0.25">
      <c r="A3484" s="191">
        <v>8374</v>
      </c>
      <c r="B3484" s="89" t="s">
        <v>3849</v>
      </c>
      <c r="C3484" s="89" t="s">
        <v>3850</v>
      </c>
      <c r="D3484" s="89" t="s">
        <v>3833</v>
      </c>
      <c r="E3484" s="89" t="s">
        <v>336</v>
      </c>
      <c r="F3484" s="89">
        <v>59</v>
      </c>
      <c r="G3484" s="127">
        <v>0</v>
      </c>
      <c r="H3484" s="127">
        <v>0</v>
      </c>
      <c r="I3484" s="128">
        <v>0.82053475935828879</v>
      </c>
      <c r="J3484" s="191">
        <v>8374</v>
      </c>
      <c r="K3484" s="89"/>
      <c r="L3484" s="89"/>
      <c r="M3484" s="89"/>
    </row>
    <row r="3485" spans="1:13" x14ac:dyDescent="0.25">
      <c r="A3485" s="191">
        <v>8375</v>
      </c>
      <c r="B3485" s="89" t="s">
        <v>3851</v>
      </c>
      <c r="C3485" s="89" t="s">
        <v>3850</v>
      </c>
      <c r="D3485" s="89" t="s">
        <v>3833</v>
      </c>
      <c r="E3485" s="89" t="s">
        <v>336</v>
      </c>
      <c r="F3485" s="89">
        <v>431</v>
      </c>
      <c r="G3485" s="127">
        <v>0.96226415094339623</v>
      </c>
      <c r="H3485" s="127">
        <v>0</v>
      </c>
      <c r="I3485" s="127"/>
      <c r="J3485" s="191">
        <v>8375</v>
      </c>
      <c r="K3485" s="89"/>
      <c r="L3485" s="89"/>
      <c r="M3485" s="89"/>
    </row>
    <row r="3486" spans="1:13" x14ac:dyDescent="0.25">
      <c r="A3486" s="191">
        <v>8376</v>
      </c>
      <c r="B3486" s="89" t="s">
        <v>3852</v>
      </c>
      <c r="C3486" s="89" t="s">
        <v>3850</v>
      </c>
      <c r="D3486" s="89" t="s">
        <v>3833</v>
      </c>
      <c r="E3486" s="89" t="s">
        <v>336</v>
      </c>
      <c r="F3486" s="89">
        <v>342</v>
      </c>
      <c r="G3486" s="127">
        <v>0.90879478827361559</v>
      </c>
      <c r="H3486" s="127">
        <v>0</v>
      </c>
      <c r="I3486" s="127"/>
      <c r="J3486" s="191">
        <v>8376</v>
      </c>
      <c r="K3486" s="89"/>
      <c r="L3486" s="89"/>
      <c r="M3486" s="89"/>
    </row>
    <row r="3487" spans="1:13" x14ac:dyDescent="0.25">
      <c r="A3487" s="191">
        <v>8377</v>
      </c>
      <c r="B3487" s="89" t="s">
        <v>3853</v>
      </c>
      <c r="C3487" s="89" t="s">
        <v>3850</v>
      </c>
      <c r="D3487" s="89" t="s">
        <v>3833</v>
      </c>
      <c r="E3487" s="89" t="s">
        <v>336</v>
      </c>
      <c r="F3487" s="89">
        <v>189</v>
      </c>
      <c r="G3487" s="127">
        <v>0.8875739644970414</v>
      </c>
      <c r="H3487" s="127">
        <v>0</v>
      </c>
      <c r="I3487" s="127"/>
      <c r="J3487" s="191">
        <v>8377</v>
      </c>
      <c r="K3487" s="89"/>
      <c r="L3487" s="89"/>
      <c r="M3487" s="89"/>
    </row>
    <row r="3488" spans="1:13" x14ac:dyDescent="0.25">
      <c r="A3488" s="191">
        <v>8379</v>
      </c>
      <c r="B3488" s="89" t="s">
        <v>3854</v>
      </c>
      <c r="C3488" s="89" t="s">
        <v>3850</v>
      </c>
      <c r="D3488" s="89" t="s">
        <v>3833</v>
      </c>
      <c r="E3488" s="89" t="s">
        <v>336</v>
      </c>
      <c r="F3488" s="89">
        <v>87</v>
      </c>
      <c r="G3488" s="127">
        <v>0.91379310344827591</v>
      </c>
      <c r="H3488" s="127">
        <v>0</v>
      </c>
      <c r="I3488" s="127"/>
      <c r="J3488" s="191">
        <v>8379</v>
      </c>
      <c r="K3488" s="89"/>
      <c r="L3488" s="89"/>
      <c r="M3488" s="89"/>
    </row>
    <row r="3489" spans="1:13" x14ac:dyDescent="0.25">
      <c r="A3489" s="191">
        <v>8380</v>
      </c>
      <c r="B3489" s="89" t="s">
        <v>3855</v>
      </c>
      <c r="C3489" s="89" t="s">
        <v>3850</v>
      </c>
      <c r="D3489" s="89" t="s">
        <v>3833</v>
      </c>
      <c r="E3489" s="89" t="s">
        <v>336</v>
      </c>
      <c r="F3489" s="89">
        <v>388</v>
      </c>
      <c r="G3489" s="127">
        <v>0.95634920634920639</v>
      </c>
      <c r="H3489" s="127">
        <v>0</v>
      </c>
      <c r="I3489" s="127"/>
      <c r="J3489" s="191">
        <v>8380</v>
      </c>
      <c r="K3489" s="89"/>
      <c r="L3489" s="89"/>
      <c r="M3489" s="89"/>
    </row>
    <row r="3490" spans="1:13" x14ac:dyDescent="0.25">
      <c r="A3490" s="191">
        <v>8382</v>
      </c>
      <c r="B3490" s="89" t="s">
        <v>1906</v>
      </c>
      <c r="C3490" s="89" t="s">
        <v>3850</v>
      </c>
      <c r="D3490" s="89" t="s">
        <v>3833</v>
      </c>
      <c r="E3490" s="89" t="s">
        <v>336</v>
      </c>
      <c r="F3490" s="89">
        <v>48</v>
      </c>
      <c r="G3490" s="127">
        <v>0.87037037037037035</v>
      </c>
      <c r="H3490" s="127">
        <v>0</v>
      </c>
      <c r="I3490" s="127"/>
      <c r="J3490" s="191">
        <v>8382</v>
      </c>
      <c r="K3490" s="89"/>
      <c r="L3490" s="89"/>
      <c r="M3490" s="89"/>
    </row>
    <row r="3491" spans="1:13" x14ac:dyDescent="0.25">
      <c r="A3491" s="191">
        <v>8384</v>
      </c>
      <c r="B3491" s="89" t="s">
        <v>3856</v>
      </c>
      <c r="C3491" s="89" t="s">
        <v>3850</v>
      </c>
      <c r="D3491" s="89" t="s">
        <v>3833</v>
      </c>
      <c r="E3491" s="89" t="s">
        <v>336</v>
      </c>
      <c r="F3491" s="89">
        <v>172</v>
      </c>
      <c r="G3491" s="127">
        <v>0.8970588235294118</v>
      </c>
      <c r="H3491" s="127">
        <v>0</v>
      </c>
      <c r="I3491" s="127"/>
      <c r="J3491" s="191">
        <v>8384</v>
      </c>
      <c r="K3491" s="89"/>
      <c r="L3491" s="89"/>
      <c r="M3491" s="89"/>
    </row>
    <row r="3492" spans="1:13" x14ac:dyDescent="0.25">
      <c r="A3492" s="191">
        <v>8388</v>
      </c>
      <c r="B3492" s="89" t="s">
        <v>3857</v>
      </c>
      <c r="C3492" s="89" t="s">
        <v>3858</v>
      </c>
      <c r="D3492" s="89" t="s">
        <v>3833</v>
      </c>
      <c r="E3492" s="89" t="s">
        <v>336</v>
      </c>
      <c r="F3492" s="89">
        <v>448</v>
      </c>
      <c r="G3492" s="127">
        <v>0.82585751978891819</v>
      </c>
      <c r="H3492" s="127">
        <v>0</v>
      </c>
      <c r="I3492" s="127"/>
      <c r="J3492" s="191">
        <v>8388</v>
      </c>
      <c r="K3492" s="89"/>
      <c r="L3492" s="89"/>
      <c r="M3492" s="89"/>
    </row>
    <row r="3493" spans="1:13" x14ac:dyDescent="0.25">
      <c r="A3493" s="191">
        <v>8390</v>
      </c>
      <c r="B3493" s="89" t="s">
        <v>3859</v>
      </c>
      <c r="C3493" s="89" t="s">
        <v>3858</v>
      </c>
      <c r="D3493" s="89" t="s">
        <v>3833</v>
      </c>
      <c r="E3493" s="89" t="s">
        <v>336</v>
      </c>
      <c r="F3493" s="89">
        <v>86</v>
      </c>
      <c r="G3493" s="127">
        <v>0.89873417721518989</v>
      </c>
      <c r="H3493" s="127">
        <v>0</v>
      </c>
      <c r="I3493" s="127"/>
      <c r="J3493" s="191">
        <v>8390</v>
      </c>
      <c r="K3493" s="89"/>
      <c r="L3493" s="89"/>
      <c r="M3493" s="89"/>
    </row>
    <row r="3494" spans="1:13" x14ac:dyDescent="0.25">
      <c r="A3494" s="191">
        <v>8391</v>
      </c>
      <c r="B3494" s="89" t="s">
        <v>3860</v>
      </c>
      <c r="C3494" s="89" t="s">
        <v>3858</v>
      </c>
      <c r="D3494" s="89" t="s">
        <v>3833</v>
      </c>
      <c r="E3494" s="89" t="s">
        <v>336</v>
      </c>
      <c r="F3494" s="89">
        <v>326</v>
      </c>
      <c r="G3494" s="127">
        <v>0.88613861386138615</v>
      </c>
      <c r="H3494" s="127">
        <v>0</v>
      </c>
      <c r="I3494" s="127"/>
      <c r="J3494" s="191">
        <v>8391</v>
      </c>
      <c r="K3494" s="89"/>
      <c r="L3494" s="89"/>
      <c r="M3494" s="89"/>
    </row>
    <row r="3495" spans="1:13" x14ac:dyDescent="0.25">
      <c r="A3495" s="191">
        <v>8392</v>
      </c>
      <c r="B3495" s="89" t="s">
        <v>3861</v>
      </c>
      <c r="C3495" s="89" t="s">
        <v>3862</v>
      </c>
      <c r="D3495" s="89" t="s">
        <v>3833</v>
      </c>
      <c r="E3495" s="89" t="s">
        <v>336</v>
      </c>
      <c r="F3495" s="89">
        <v>289</v>
      </c>
      <c r="G3495" s="127">
        <v>0.84782608695652173</v>
      </c>
      <c r="H3495" s="127">
        <v>0</v>
      </c>
      <c r="I3495" s="127"/>
      <c r="J3495" s="191">
        <v>8392</v>
      </c>
      <c r="K3495" s="89"/>
      <c r="L3495" s="89"/>
      <c r="M3495" s="89"/>
    </row>
    <row r="3496" spans="1:13" x14ac:dyDescent="0.25">
      <c r="A3496" s="191">
        <v>8394</v>
      </c>
      <c r="B3496" s="89" t="s">
        <v>3863</v>
      </c>
      <c r="C3496" s="89" t="s">
        <v>3864</v>
      </c>
      <c r="D3496" s="89" t="s">
        <v>3833</v>
      </c>
      <c r="E3496" s="89" t="s">
        <v>336</v>
      </c>
      <c r="F3496" s="89">
        <v>378</v>
      </c>
      <c r="G3496" s="127">
        <v>0.82386363636363635</v>
      </c>
      <c r="H3496" s="127">
        <v>0</v>
      </c>
      <c r="I3496" s="127"/>
      <c r="J3496" s="191">
        <v>8394</v>
      </c>
      <c r="K3496" s="89"/>
      <c r="L3496" s="89"/>
      <c r="M3496" s="89"/>
    </row>
    <row r="3497" spans="1:13" x14ac:dyDescent="0.25">
      <c r="A3497" s="191">
        <v>8397</v>
      </c>
      <c r="B3497" s="89" t="s">
        <v>3865</v>
      </c>
      <c r="C3497" s="89" t="s">
        <v>3864</v>
      </c>
      <c r="D3497" s="89" t="s">
        <v>3833</v>
      </c>
      <c r="E3497" s="89" t="s">
        <v>336</v>
      </c>
      <c r="F3497" s="89">
        <v>12</v>
      </c>
      <c r="G3497" s="127">
        <v>0.88235294117647056</v>
      </c>
      <c r="H3497" s="127">
        <v>0</v>
      </c>
      <c r="I3497" s="127"/>
      <c r="J3497" s="191">
        <v>8397</v>
      </c>
      <c r="K3497" s="89"/>
      <c r="L3497" s="89"/>
      <c r="M3497" s="89"/>
    </row>
    <row r="3498" spans="1:13" x14ac:dyDescent="0.25">
      <c r="A3498" s="191">
        <v>8398</v>
      </c>
      <c r="B3498" s="89" t="s">
        <v>3866</v>
      </c>
      <c r="C3498" s="89" t="s">
        <v>3864</v>
      </c>
      <c r="D3498" s="89" t="s">
        <v>3833</v>
      </c>
      <c r="E3498" s="89" t="s">
        <v>336</v>
      </c>
      <c r="F3498" s="89">
        <v>55</v>
      </c>
      <c r="G3498" s="127">
        <v>0.92500000000000004</v>
      </c>
      <c r="H3498" s="127">
        <v>0</v>
      </c>
      <c r="I3498" s="127"/>
      <c r="J3498" s="191">
        <v>8398</v>
      </c>
      <c r="K3498" s="89"/>
      <c r="L3498" s="89"/>
      <c r="M3498" s="89"/>
    </row>
    <row r="3499" spans="1:13" x14ac:dyDescent="0.25">
      <c r="A3499" s="191">
        <v>8399</v>
      </c>
      <c r="B3499" s="89" t="s">
        <v>3867</v>
      </c>
      <c r="C3499" s="89" t="s">
        <v>3864</v>
      </c>
      <c r="D3499" s="89" t="s">
        <v>3833</v>
      </c>
      <c r="E3499" s="89" t="s">
        <v>336</v>
      </c>
      <c r="F3499" s="89">
        <v>13</v>
      </c>
      <c r="G3499" s="127">
        <v>1</v>
      </c>
      <c r="H3499" s="127">
        <v>0</v>
      </c>
      <c r="I3499" s="127"/>
      <c r="J3499" s="191">
        <v>8399</v>
      </c>
      <c r="K3499" s="89"/>
      <c r="L3499" s="89"/>
      <c r="M3499" s="89"/>
    </row>
    <row r="3500" spans="1:13" x14ac:dyDescent="0.25">
      <c r="A3500" s="191">
        <v>8401</v>
      </c>
      <c r="B3500" s="89" t="s">
        <v>293</v>
      </c>
      <c r="C3500" s="89" t="s">
        <v>3868</v>
      </c>
      <c r="D3500" s="89" t="s">
        <v>3833</v>
      </c>
      <c r="E3500" s="89" t="s">
        <v>336</v>
      </c>
      <c r="F3500" s="89">
        <v>69</v>
      </c>
      <c r="G3500" s="127">
        <v>0.87234042553191493</v>
      </c>
      <c r="H3500" s="127">
        <v>0</v>
      </c>
      <c r="I3500" s="127"/>
      <c r="J3500" s="191">
        <v>8401</v>
      </c>
      <c r="K3500" s="89"/>
      <c r="L3500" s="89"/>
      <c r="M3500" s="89"/>
    </row>
    <row r="3501" spans="1:13" x14ac:dyDescent="0.25">
      <c r="A3501" s="191">
        <v>8403</v>
      </c>
      <c r="B3501" s="89" t="s">
        <v>3869</v>
      </c>
      <c r="C3501" s="89" t="s">
        <v>3868</v>
      </c>
      <c r="D3501" s="89" t="s">
        <v>3833</v>
      </c>
      <c r="E3501" s="89" t="s">
        <v>336</v>
      </c>
      <c r="F3501" s="89">
        <v>129</v>
      </c>
      <c r="G3501" s="127">
        <v>0.96551724137931039</v>
      </c>
      <c r="H3501" s="127">
        <v>0</v>
      </c>
      <c r="I3501" s="127"/>
      <c r="J3501" s="191">
        <v>8403</v>
      </c>
      <c r="K3501" s="89"/>
      <c r="L3501" s="89"/>
      <c r="M3501" s="89"/>
    </row>
    <row r="3502" spans="1:13" x14ac:dyDescent="0.25">
      <c r="A3502" s="191">
        <v>8404</v>
      </c>
      <c r="B3502" s="89" t="s">
        <v>3870</v>
      </c>
      <c r="C3502" s="89" t="s">
        <v>3868</v>
      </c>
      <c r="D3502" s="89" t="s">
        <v>3833</v>
      </c>
      <c r="E3502" s="89" t="s">
        <v>336</v>
      </c>
      <c r="F3502" s="89">
        <v>143</v>
      </c>
      <c r="G3502" s="127">
        <v>0.81981981981981977</v>
      </c>
      <c r="H3502" s="127">
        <v>0</v>
      </c>
      <c r="I3502" s="127"/>
      <c r="J3502" s="191">
        <v>8404</v>
      </c>
      <c r="K3502" s="89"/>
      <c r="L3502" s="89"/>
      <c r="M3502" s="89"/>
    </row>
    <row r="3503" spans="1:13" x14ac:dyDescent="0.25">
      <c r="A3503" s="191">
        <v>8405</v>
      </c>
      <c r="B3503" s="89" t="s">
        <v>3871</v>
      </c>
      <c r="C3503" s="89" t="s">
        <v>3868</v>
      </c>
      <c r="D3503" s="89" t="s">
        <v>3833</v>
      </c>
      <c r="E3503" s="89" t="s">
        <v>336</v>
      </c>
      <c r="F3503" s="89">
        <v>38</v>
      </c>
      <c r="G3503" s="127">
        <v>0.8571428571428571</v>
      </c>
      <c r="H3503" s="127">
        <v>0</v>
      </c>
      <c r="I3503" s="127"/>
      <c r="J3503" s="191">
        <v>8405</v>
      </c>
      <c r="K3503" s="89"/>
      <c r="L3503" s="89"/>
      <c r="M3503" s="89"/>
    </row>
    <row r="3504" spans="1:13" x14ac:dyDescent="0.25">
      <c r="A3504" s="191">
        <v>8407</v>
      </c>
      <c r="B3504" s="89" t="s">
        <v>3872</v>
      </c>
      <c r="C3504" s="89" t="s">
        <v>3868</v>
      </c>
      <c r="D3504" s="89" t="s">
        <v>3833</v>
      </c>
      <c r="E3504" s="89" t="s">
        <v>336</v>
      </c>
      <c r="F3504" s="89">
        <v>8</v>
      </c>
      <c r="G3504" s="127">
        <v>1</v>
      </c>
      <c r="H3504" s="127">
        <v>0</v>
      </c>
      <c r="I3504" s="127"/>
      <c r="J3504" s="191">
        <v>8407</v>
      </c>
      <c r="K3504" s="89"/>
      <c r="L3504" s="89"/>
      <c r="M3504" s="89"/>
    </row>
    <row r="3505" spans="1:13" x14ac:dyDescent="0.25">
      <c r="A3505" s="191">
        <v>8409</v>
      </c>
      <c r="B3505" s="89" t="s">
        <v>3873</v>
      </c>
      <c r="C3505" s="89" t="s">
        <v>3874</v>
      </c>
      <c r="D3505" s="89" t="s">
        <v>3833</v>
      </c>
      <c r="E3505" s="89" t="s">
        <v>336</v>
      </c>
      <c r="F3505" s="89">
        <v>131</v>
      </c>
      <c r="G3505" s="127">
        <v>0.81609195402298851</v>
      </c>
      <c r="H3505" s="127">
        <v>0</v>
      </c>
      <c r="I3505" s="127"/>
      <c r="J3505" s="191">
        <v>8409</v>
      </c>
      <c r="K3505" s="89"/>
      <c r="L3505" s="89"/>
      <c r="M3505" s="89"/>
    </row>
    <row r="3506" spans="1:13" x14ac:dyDescent="0.25">
      <c r="A3506" s="191">
        <v>8410</v>
      </c>
      <c r="B3506" s="89" t="s">
        <v>3875</v>
      </c>
      <c r="C3506" s="89" t="s">
        <v>3876</v>
      </c>
      <c r="D3506" s="89" t="s">
        <v>3833</v>
      </c>
      <c r="E3506" s="89" t="s">
        <v>336</v>
      </c>
      <c r="F3506" s="89">
        <v>86</v>
      </c>
      <c r="G3506" s="127">
        <v>0.88</v>
      </c>
      <c r="H3506" s="127">
        <v>0</v>
      </c>
      <c r="I3506" s="127"/>
      <c r="J3506" s="191">
        <v>8410</v>
      </c>
      <c r="K3506" s="89"/>
      <c r="L3506" s="89"/>
      <c r="M3506" s="89"/>
    </row>
    <row r="3507" spans="1:13" x14ac:dyDescent="0.25">
      <c r="A3507" s="191">
        <v>8411</v>
      </c>
      <c r="B3507" s="89" t="s">
        <v>3877</v>
      </c>
      <c r="C3507" s="89" t="s">
        <v>3878</v>
      </c>
      <c r="D3507" s="89" t="s">
        <v>3879</v>
      </c>
      <c r="E3507" s="89" t="s">
        <v>328</v>
      </c>
      <c r="F3507" s="89">
        <v>394</v>
      </c>
      <c r="G3507" s="127">
        <v>0</v>
      </c>
      <c r="H3507" s="127">
        <v>0.90184049079754602</v>
      </c>
      <c r="I3507" s="127"/>
      <c r="J3507" s="191">
        <v>8411</v>
      </c>
      <c r="K3507" s="89"/>
      <c r="L3507" s="89"/>
      <c r="M3507" s="89"/>
    </row>
    <row r="3508" spans="1:13" x14ac:dyDescent="0.25">
      <c r="A3508" s="191">
        <v>8412</v>
      </c>
      <c r="B3508" s="89" t="s">
        <v>3880</v>
      </c>
      <c r="C3508" s="89" t="s">
        <v>3878</v>
      </c>
      <c r="D3508" s="89" t="s">
        <v>3879</v>
      </c>
      <c r="E3508" s="89" t="s">
        <v>328</v>
      </c>
      <c r="F3508" s="89">
        <v>604</v>
      </c>
      <c r="G3508" s="127">
        <v>0.81573498964803315</v>
      </c>
      <c r="H3508" s="127">
        <v>0</v>
      </c>
      <c r="I3508" s="127"/>
      <c r="J3508" s="191">
        <v>8412</v>
      </c>
      <c r="K3508" s="89"/>
      <c r="L3508" s="89"/>
      <c r="M3508" s="89"/>
    </row>
    <row r="3509" spans="1:13" x14ac:dyDescent="0.25">
      <c r="A3509" s="191">
        <v>8413</v>
      </c>
      <c r="B3509" s="89" t="s">
        <v>3881</v>
      </c>
      <c r="C3509" s="89" t="s">
        <v>3878</v>
      </c>
      <c r="D3509" s="89" t="s">
        <v>3879</v>
      </c>
      <c r="E3509" s="89" t="s">
        <v>328</v>
      </c>
      <c r="F3509" s="89">
        <v>367</v>
      </c>
      <c r="G3509" s="127">
        <v>0.88432835820895528</v>
      </c>
      <c r="H3509" s="127">
        <v>0</v>
      </c>
      <c r="I3509" s="127"/>
      <c r="J3509" s="191">
        <v>8413</v>
      </c>
      <c r="K3509" s="89"/>
      <c r="L3509" s="89"/>
      <c r="M3509" s="89"/>
    </row>
    <row r="3510" spans="1:13" x14ac:dyDescent="0.25">
      <c r="A3510" s="191">
        <v>8415</v>
      </c>
      <c r="B3510" s="89" t="s">
        <v>3882</v>
      </c>
      <c r="C3510" s="89" t="s">
        <v>3878</v>
      </c>
      <c r="D3510" s="89" t="s">
        <v>3879</v>
      </c>
      <c r="E3510" s="89" t="s">
        <v>328</v>
      </c>
      <c r="F3510" s="89">
        <v>517</v>
      </c>
      <c r="G3510" s="127">
        <v>0.82765957446808514</v>
      </c>
      <c r="H3510" s="127">
        <v>0</v>
      </c>
      <c r="I3510" s="127"/>
      <c r="J3510" s="191">
        <v>8415</v>
      </c>
      <c r="K3510" s="89"/>
      <c r="L3510" s="89"/>
      <c r="M3510" s="89"/>
    </row>
    <row r="3511" spans="1:13" x14ac:dyDescent="0.25">
      <c r="A3511" s="191">
        <v>8417</v>
      </c>
      <c r="B3511" s="89" t="s">
        <v>3883</v>
      </c>
      <c r="C3511" s="89" t="s">
        <v>3878</v>
      </c>
      <c r="D3511" s="89" t="s">
        <v>3879</v>
      </c>
      <c r="E3511" s="89" t="s">
        <v>328</v>
      </c>
      <c r="F3511" s="89">
        <v>213</v>
      </c>
      <c r="G3511" s="127">
        <v>0.89784946236559138</v>
      </c>
      <c r="H3511" s="127">
        <v>0</v>
      </c>
      <c r="I3511" s="127"/>
      <c r="J3511" s="191">
        <v>8417</v>
      </c>
      <c r="K3511" s="89"/>
      <c r="L3511" s="89"/>
      <c r="M3511" s="89"/>
    </row>
    <row r="3512" spans="1:13" x14ac:dyDescent="0.25">
      <c r="A3512" s="191">
        <v>8420</v>
      </c>
      <c r="B3512" s="89" t="s">
        <v>3884</v>
      </c>
      <c r="C3512" s="89" t="s">
        <v>3878</v>
      </c>
      <c r="D3512" s="89" t="s">
        <v>3879</v>
      </c>
      <c r="E3512" s="89" t="s">
        <v>328</v>
      </c>
      <c r="F3512" s="89">
        <v>15</v>
      </c>
      <c r="G3512" s="127">
        <v>1</v>
      </c>
      <c r="H3512" s="127">
        <v>0</v>
      </c>
      <c r="I3512" s="127"/>
      <c r="J3512" s="191">
        <v>8420</v>
      </c>
      <c r="K3512" s="89"/>
      <c r="L3512" s="89"/>
      <c r="M3512" s="89"/>
    </row>
    <row r="3513" spans="1:13" x14ac:dyDescent="0.25">
      <c r="A3513" s="191">
        <v>8424</v>
      </c>
      <c r="B3513" s="89" t="s">
        <v>3885</v>
      </c>
      <c r="C3513" s="89" t="s">
        <v>3886</v>
      </c>
      <c r="D3513" s="89" t="s">
        <v>3879</v>
      </c>
      <c r="E3513" s="89" t="s">
        <v>328</v>
      </c>
      <c r="F3513" s="89">
        <v>666</v>
      </c>
      <c r="G3513" s="127">
        <v>0.8571428571428571</v>
      </c>
      <c r="H3513" s="127">
        <v>0</v>
      </c>
      <c r="I3513" s="127"/>
      <c r="J3513" s="191">
        <v>8424</v>
      </c>
      <c r="K3513" s="89"/>
      <c r="L3513" s="89"/>
      <c r="M3513" s="89"/>
    </row>
    <row r="3514" spans="1:13" x14ac:dyDescent="0.25">
      <c r="A3514" s="191">
        <v>8425</v>
      </c>
      <c r="B3514" s="89" t="s">
        <v>3887</v>
      </c>
      <c r="C3514" s="89" t="s">
        <v>3886</v>
      </c>
      <c r="D3514" s="89" t="s">
        <v>3879</v>
      </c>
      <c r="E3514" s="89" t="s">
        <v>328</v>
      </c>
      <c r="F3514" s="89">
        <v>381</v>
      </c>
      <c r="G3514" s="127">
        <v>0</v>
      </c>
      <c r="H3514" s="127">
        <v>0.93211488250652741</v>
      </c>
      <c r="I3514" s="127"/>
      <c r="J3514" s="191">
        <v>8425</v>
      </c>
      <c r="K3514" s="89"/>
      <c r="L3514" s="89"/>
      <c r="M3514" s="89"/>
    </row>
    <row r="3515" spans="1:13" x14ac:dyDescent="0.25">
      <c r="A3515" s="191">
        <v>8427</v>
      </c>
      <c r="B3515" s="89" t="s">
        <v>3888</v>
      </c>
      <c r="C3515" s="89" t="s">
        <v>3886</v>
      </c>
      <c r="D3515" s="89" t="s">
        <v>3879</v>
      </c>
      <c r="E3515" s="89" t="s">
        <v>328</v>
      </c>
      <c r="F3515" s="89">
        <v>354</v>
      </c>
      <c r="G3515" s="127">
        <v>0</v>
      </c>
      <c r="H3515" s="127">
        <v>0.89457831325301207</v>
      </c>
      <c r="I3515" s="127"/>
      <c r="J3515" s="191">
        <v>8427</v>
      </c>
      <c r="K3515" s="89"/>
      <c r="L3515" s="89"/>
      <c r="M3515" s="89"/>
    </row>
    <row r="3516" spans="1:13" x14ac:dyDescent="0.25">
      <c r="A3516" s="191">
        <v>8430</v>
      </c>
      <c r="B3516" s="89" t="s">
        <v>3889</v>
      </c>
      <c r="C3516" s="89" t="s">
        <v>3886</v>
      </c>
      <c r="D3516" s="89" t="s">
        <v>3879</v>
      </c>
      <c r="E3516" s="89" t="s">
        <v>328</v>
      </c>
      <c r="F3516" s="89">
        <v>211</v>
      </c>
      <c r="G3516" s="127">
        <v>0</v>
      </c>
      <c r="H3516" s="127">
        <v>0.86301369863013699</v>
      </c>
      <c r="I3516" s="127"/>
      <c r="J3516" s="191">
        <v>8430</v>
      </c>
      <c r="K3516" s="89"/>
      <c r="L3516" s="89"/>
      <c r="M3516" s="89"/>
    </row>
    <row r="3517" spans="1:13" x14ac:dyDescent="0.25">
      <c r="A3517" s="191">
        <v>8433</v>
      </c>
      <c r="B3517" s="89" t="s">
        <v>3890</v>
      </c>
      <c r="C3517" s="89" t="s">
        <v>3886</v>
      </c>
      <c r="D3517" s="89" t="s">
        <v>3879</v>
      </c>
      <c r="E3517" s="89" t="s">
        <v>328</v>
      </c>
      <c r="F3517" s="89">
        <v>392</v>
      </c>
      <c r="G3517" s="127">
        <v>0.8202247191011236</v>
      </c>
      <c r="H3517" s="127">
        <v>0</v>
      </c>
      <c r="I3517" s="127"/>
      <c r="J3517" s="191">
        <v>8433</v>
      </c>
      <c r="K3517" s="89"/>
      <c r="L3517" s="89"/>
      <c r="M3517" s="89"/>
    </row>
    <row r="3518" spans="1:13" x14ac:dyDescent="0.25">
      <c r="A3518" s="191">
        <v>8435</v>
      </c>
      <c r="B3518" s="89" t="s">
        <v>3891</v>
      </c>
      <c r="C3518" s="89" t="s">
        <v>3886</v>
      </c>
      <c r="D3518" s="89" t="s">
        <v>3879</v>
      </c>
      <c r="E3518" s="89" t="s">
        <v>328</v>
      </c>
      <c r="F3518" s="89">
        <v>390</v>
      </c>
      <c r="G3518" s="127">
        <v>0.85276073619631898</v>
      </c>
      <c r="H3518" s="127">
        <v>0</v>
      </c>
      <c r="I3518" s="127"/>
      <c r="J3518" s="191">
        <v>8435</v>
      </c>
      <c r="K3518" s="89"/>
      <c r="L3518" s="89"/>
      <c r="M3518" s="89"/>
    </row>
    <row r="3519" spans="1:13" x14ac:dyDescent="0.25">
      <c r="A3519" s="191">
        <v>8436</v>
      </c>
      <c r="B3519" s="89" t="s">
        <v>3892</v>
      </c>
      <c r="C3519" s="89" t="s">
        <v>3886</v>
      </c>
      <c r="D3519" s="89" t="s">
        <v>3879</v>
      </c>
      <c r="E3519" s="89" t="s">
        <v>328</v>
      </c>
      <c r="F3519" s="89">
        <v>287</v>
      </c>
      <c r="G3519" s="127">
        <v>0.84210526315789469</v>
      </c>
      <c r="H3519" s="127">
        <v>0</v>
      </c>
      <c r="I3519" s="127"/>
      <c r="J3519" s="191">
        <v>8436</v>
      </c>
      <c r="K3519" s="89"/>
      <c r="L3519" s="89"/>
      <c r="M3519" s="89"/>
    </row>
    <row r="3520" spans="1:13" x14ac:dyDescent="0.25">
      <c r="A3520" s="191">
        <v>8437</v>
      </c>
      <c r="B3520" s="89" t="s">
        <v>3893</v>
      </c>
      <c r="C3520" s="89" t="s">
        <v>3886</v>
      </c>
      <c r="D3520" s="89" t="s">
        <v>3879</v>
      </c>
      <c r="E3520" s="89" t="s">
        <v>328</v>
      </c>
      <c r="F3520" s="89">
        <v>147</v>
      </c>
      <c r="G3520" s="127">
        <v>0.83076923076923082</v>
      </c>
      <c r="H3520" s="127">
        <v>0</v>
      </c>
      <c r="I3520" s="127"/>
      <c r="J3520" s="191">
        <v>8437</v>
      </c>
      <c r="K3520" s="89"/>
      <c r="L3520" s="89"/>
      <c r="M3520" s="89"/>
    </row>
    <row r="3521" spans="1:13" x14ac:dyDescent="0.25">
      <c r="A3521" s="191">
        <v>8438</v>
      </c>
      <c r="B3521" s="89" t="s">
        <v>3894</v>
      </c>
      <c r="C3521" s="89" t="s">
        <v>3886</v>
      </c>
      <c r="D3521" s="89" t="s">
        <v>3879</v>
      </c>
      <c r="E3521" s="89" t="s">
        <v>328</v>
      </c>
      <c r="F3521" s="89">
        <v>468</v>
      </c>
      <c r="G3521" s="127">
        <v>0.8026030368763557</v>
      </c>
      <c r="H3521" s="127">
        <v>0</v>
      </c>
      <c r="I3521" s="127"/>
      <c r="J3521" s="191">
        <v>8438</v>
      </c>
      <c r="K3521" s="89"/>
      <c r="L3521" s="89"/>
      <c r="M3521" s="89"/>
    </row>
    <row r="3522" spans="1:13" x14ac:dyDescent="0.25">
      <c r="A3522" s="191">
        <v>8439</v>
      </c>
      <c r="B3522" s="89" t="s">
        <v>3895</v>
      </c>
      <c r="C3522" s="89" t="s">
        <v>3886</v>
      </c>
      <c r="D3522" s="89" t="s">
        <v>3879</v>
      </c>
      <c r="E3522" s="89" t="s">
        <v>328</v>
      </c>
      <c r="F3522" s="89">
        <v>543</v>
      </c>
      <c r="G3522" s="127">
        <v>0.81782178217821777</v>
      </c>
      <c r="H3522" s="127">
        <v>0</v>
      </c>
      <c r="I3522" s="127"/>
      <c r="J3522" s="191">
        <v>8439</v>
      </c>
      <c r="K3522" s="89"/>
      <c r="L3522" s="89"/>
      <c r="M3522" s="89"/>
    </row>
    <row r="3523" spans="1:13" x14ac:dyDescent="0.25">
      <c r="A3523" s="191">
        <v>8441</v>
      </c>
      <c r="B3523" s="89" t="s">
        <v>3896</v>
      </c>
      <c r="C3523" s="89" t="s">
        <v>3886</v>
      </c>
      <c r="D3523" s="89" t="s">
        <v>3879</v>
      </c>
      <c r="E3523" s="89" t="s">
        <v>328</v>
      </c>
      <c r="F3523" s="89">
        <v>545</v>
      </c>
      <c r="G3523" s="127">
        <v>0.90170940170940173</v>
      </c>
      <c r="H3523" s="127">
        <v>0</v>
      </c>
      <c r="I3523" s="127"/>
      <c r="J3523" s="191">
        <v>8441</v>
      </c>
      <c r="K3523" s="89"/>
      <c r="L3523" s="89"/>
      <c r="M3523" s="89"/>
    </row>
    <row r="3524" spans="1:13" x14ac:dyDescent="0.25">
      <c r="A3524" s="191">
        <v>8444</v>
      </c>
      <c r="B3524" s="89" t="s">
        <v>3897</v>
      </c>
      <c r="C3524" s="89" t="s">
        <v>3886</v>
      </c>
      <c r="D3524" s="89" t="s">
        <v>3879</v>
      </c>
      <c r="E3524" s="89" t="s">
        <v>328</v>
      </c>
      <c r="F3524" s="89">
        <v>570</v>
      </c>
      <c r="G3524" s="127">
        <v>0.82135523613963035</v>
      </c>
      <c r="H3524" s="127">
        <v>0</v>
      </c>
      <c r="I3524" s="127"/>
      <c r="J3524" s="191">
        <v>8444</v>
      </c>
      <c r="K3524" s="89"/>
      <c r="L3524" s="89"/>
      <c r="M3524" s="89"/>
    </row>
    <row r="3525" spans="1:13" x14ac:dyDescent="0.25">
      <c r="A3525" s="191">
        <v>8448</v>
      </c>
      <c r="B3525" s="89" t="s">
        <v>3898</v>
      </c>
      <c r="C3525" s="89" t="s">
        <v>3886</v>
      </c>
      <c r="D3525" s="89" t="s">
        <v>3879</v>
      </c>
      <c r="E3525" s="89" t="s">
        <v>328</v>
      </c>
      <c r="F3525" s="89">
        <v>160</v>
      </c>
      <c r="G3525" s="127">
        <v>0.85064935064935066</v>
      </c>
      <c r="H3525" s="127">
        <v>0</v>
      </c>
      <c r="I3525" s="127"/>
      <c r="J3525" s="191">
        <v>8448</v>
      </c>
      <c r="K3525" s="89"/>
      <c r="L3525" s="89"/>
      <c r="M3525" s="89"/>
    </row>
    <row r="3526" spans="1:13" x14ac:dyDescent="0.25">
      <c r="A3526" s="191">
        <v>8449</v>
      </c>
      <c r="B3526" s="89" t="s">
        <v>3899</v>
      </c>
      <c r="C3526" s="89" t="s">
        <v>3886</v>
      </c>
      <c r="D3526" s="89" t="s">
        <v>3879</v>
      </c>
      <c r="E3526" s="89" t="s">
        <v>328</v>
      </c>
      <c r="F3526" s="89">
        <v>243</v>
      </c>
      <c r="G3526" s="127">
        <v>0.86633663366336633</v>
      </c>
      <c r="H3526" s="127">
        <v>0</v>
      </c>
      <c r="I3526" s="127"/>
      <c r="J3526" s="191">
        <v>8449</v>
      </c>
      <c r="K3526" s="89"/>
      <c r="L3526" s="89"/>
      <c r="M3526" s="89"/>
    </row>
    <row r="3527" spans="1:13" x14ac:dyDescent="0.25">
      <c r="A3527" s="191">
        <v>8450</v>
      </c>
      <c r="B3527" s="89" t="s">
        <v>3900</v>
      </c>
      <c r="C3527" s="89" t="s">
        <v>3886</v>
      </c>
      <c r="D3527" s="89" t="s">
        <v>3879</v>
      </c>
      <c r="E3527" s="89" t="s">
        <v>328</v>
      </c>
      <c r="F3527" s="89">
        <v>89</v>
      </c>
      <c r="G3527" s="127">
        <v>0.86363636363636365</v>
      </c>
      <c r="H3527" s="127">
        <v>0</v>
      </c>
      <c r="I3527" s="127"/>
      <c r="J3527" s="191">
        <v>8450</v>
      </c>
      <c r="K3527" s="89"/>
      <c r="L3527" s="89"/>
      <c r="M3527" s="89"/>
    </row>
    <row r="3528" spans="1:13" x14ac:dyDescent="0.25">
      <c r="A3528" s="191">
        <v>8468</v>
      </c>
      <c r="B3528" s="89" t="s">
        <v>812</v>
      </c>
      <c r="C3528" s="89" t="s">
        <v>3901</v>
      </c>
      <c r="D3528" s="89" t="s">
        <v>3879</v>
      </c>
      <c r="E3528" s="89" t="s">
        <v>336</v>
      </c>
      <c r="F3528" s="89">
        <v>21</v>
      </c>
      <c r="G3528" s="127">
        <v>0.87096774193548387</v>
      </c>
      <c r="H3528" s="127">
        <v>0</v>
      </c>
      <c r="I3528" s="127"/>
      <c r="J3528" s="191">
        <v>8468</v>
      </c>
      <c r="K3528" s="89"/>
      <c r="L3528" s="89"/>
      <c r="M3528" s="89"/>
    </row>
    <row r="3529" spans="1:13" x14ac:dyDescent="0.25">
      <c r="A3529" s="191">
        <v>8487</v>
      </c>
      <c r="B3529" s="89" t="s">
        <v>3902</v>
      </c>
      <c r="C3529" s="89" t="s">
        <v>3903</v>
      </c>
      <c r="D3529" s="89" t="s">
        <v>3904</v>
      </c>
      <c r="E3529" s="89" t="s">
        <v>336</v>
      </c>
      <c r="F3529" s="129">
        <v>2391</v>
      </c>
      <c r="G3529" s="127">
        <v>0.70218978102189777</v>
      </c>
      <c r="H3529" s="127">
        <v>0.8058968058968059</v>
      </c>
      <c r="I3529" s="127"/>
      <c r="J3529" s="191">
        <v>8487</v>
      </c>
      <c r="K3529" s="89"/>
      <c r="L3529" s="89"/>
      <c r="M3529" s="89"/>
    </row>
    <row r="3530" spans="1:13" x14ac:dyDescent="0.25">
      <c r="A3530" s="191">
        <v>8499</v>
      </c>
      <c r="B3530" s="89" t="s">
        <v>3905</v>
      </c>
      <c r="C3530" s="89" t="s">
        <v>3903</v>
      </c>
      <c r="D3530" s="89" t="s">
        <v>3904</v>
      </c>
      <c r="E3530" s="89" t="s">
        <v>336</v>
      </c>
      <c r="F3530" s="129">
        <v>1029</v>
      </c>
      <c r="G3530" s="127">
        <v>0.82352941176470584</v>
      </c>
      <c r="H3530" s="127">
        <v>0</v>
      </c>
      <c r="I3530" s="127"/>
      <c r="J3530" s="191">
        <v>8499</v>
      </c>
      <c r="K3530" s="89"/>
      <c r="L3530" s="89"/>
      <c r="M3530" s="89"/>
    </row>
    <row r="3531" spans="1:13" x14ac:dyDescent="0.25">
      <c r="A3531" s="191">
        <v>8500</v>
      </c>
      <c r="B3531" s="89" t="s">
        <v>3906</v>
      </c>
      <c r="C3531" s="89" t="s">
        <v>3903</v>
      </c>
      <c r="D3531" s="89" t="s">
        <v>3904</v>
      </c>
      <c r="E3531" s="89" t="s">
        <v>336</v>
      </c>
      <c r="F3531" s="89">
        <v>692</v>
      </c>
      <c r="G3531" s="127">
        <v>0</v>
      </c>
      <c r="H3531" s="127">
        <v>0.87321937321937326</v>
      </c>
      <c r="I3531" s="127"/>
      <c r="J3531" s="191">
        <v>8500</v>
      </c>
      <c r="K3531" s="89"/>
      <c r="L3531" s="89"/>
      <c r="M3531" s="89"/>
    </row>
    <row r="3532" spans="1:13" x14ac:dyDescent="0.25">
      <c r="A3532" s="191">
        <v>8502</v>
      </c>
      <c r="B3532" s="89" t="s">
        <v>3907</v>
      </c>
      <c r="C3532" s="89" t="s">
        <v>3908</v>
      </c>
      <c r="D3532" s="89" t="s">
        <v>3904</v>
      </c>
      <c r="E3532" s="89" t="s">
        <v>630</v>
      </c>
      <c r="F3532" s="89">
        <v>625</v>
      </c>
      <c r="G3532" s="127">
        <v>0</v>
      </c>
      <c r="H3532" s="127">
        <v>0.90352220520673809</v>
      </c>
      <c r="I3532" s="127"/>
      <c r="J3532" s="191">
        <v>8502</v>
      </c>
      <c r="K3532" s="89"/>
      <c r="L3532" s="89"/>
      <c r="M3532" s="89"/>
    </row>
    <row r="3533" spans="1:13" x14ac:dyDescent="0.25">
      <c r="A3533" s="191">
        <v>8503</v>
      </c>
      <c r="B3533" s="89" t="s">
        <v>3909</v>
      </c>
      <c r="C3533" s="89" t="s">
        <v>3903</v>
      </c>
      <c r="D3533" s="89" t="s">
        <v>3904</v>
      </c>
      <c r="E3533" s="89" t="s">
        <v>336</v>
      </c>
      <c r="F3533" s="129">
        <v>1271</v>
      </c>
      <c r="G3533" s="127">
        <v>0.76506024096385539</v>
      </c>
      <c r="H3533" s="127">
        <v>0.87817796610169496</v>
      </c>
      <c r="I3533" s="127"/>
      <c r="J3533" s="191">
        <v>8503</v>
      </c>
      <c r="K3533" s="89"/>
      <c r="L3533" s="89"/>
      <c r="M3533" s="89"/>
    </row>
    <row r="3534" spans="1:13" x14ac:dyDescent="0.25">
      <c r="A3534" s="191">
        <v>8504</v>
      </c>
      <c r="B3534" s="89" t="s">
        <v>3910</v>
      </c>
      <c r="C3534" s="89" t="s">
        <v>3903</v>
      </c>
      <c r="D3534" s="89" t="s">
        <v>3904</v>
      </c>
      <c r="E3534" s="89" t="s">
        <v>630</v>
      </c>
      <c r="F3534" s="89">
        <v>685</v>
      </c>
      <c r="G3534" s="127">
        <v>0</v>
      </c>
      <c r="H3534" s="127">
        <v>0.91796322489391802</v>
      </c>
      <c r="I3534" s="127"/>
      <c r="J3534" s="191">
        <v>8504</v>
      </c>
      <c r="K3534" s="89"/>
      <c r="L3534" s="89"/>
      <c r="M3534" s="89"/>
    </row>
    <row r="3535" spans="1:13" x14ac:dyDescent="0.25">
      <c r="A3535" s="191">
        <v>8505</v>
      </c>
      <c r="B3535" s="89" t="s">
        <v>3911</v>
      </c>
      <c r="C3535" s="89" t="s">
        <v>3903</v>
      </c>
      <c r="D3535" s="89" t="s">
        <v>3904</v>
      </c>
      <c r="E3535" s="89" t="s">
        <v>630</v>
      </c>
      <c r="F3535" s="89">
        <v>860</v>
      </c>
      <c r="G3535" s="127">
        <v>0</v>
      </c>
      <c r="H3535" s="127">
        <v>0.92947368421052634</v>
      </c>
      <c r="I3535" s="127"/>
      <c r="J3535" s="191">
        <v>8505</v>
      </c>
      <c r="K3535" s="89"/>
      <c r="L3535" s="89"/>
      <c r="M3535" s="89"/>
    </row>
    <row r="3536" spans="1:13" x14ac:dyDescent="0.25">
      <c r="A3536" s="191">
        <v>8506</v>
      </c>
      <c r="B3536" s="89" t="s">
        <v>3912</v>
      </c>
      <c r="C3536" s="89" t="s">
        <v>3903</v>
      </c>
      <c r="D3536" s="89" t="s">
        <v>3904</v>
      </c>
      <c r="E3536" s="89" t="s">
        <v>630</v>
      </c>
      <c r="F3536" s="129">
        <v>1011</v>
      </c>
      <c r="G3536" s="127">
        <v>0</v>
      </c>
      <c r="H3536" s="127">
        <v>0.87817796610169496</v>
      </c>
      <c r="I3536" s="127"/>
      <c r="J3536" s="191">
        <v>8506</v>
      </c>
      <c r="K3536" s="89"/>
      <c r="L3536" s="89"/>
      <c r="M3536" s="89"/>
    </row>
    <row r="3537" spans="1:13" x14ac:dyDescent="0.25">
      <c r="A3537" s="191">
        <v>8507</v>
      </c>
      <c r="B3537" s="89" t="s">
        <v>3913</v>
      </c>
      <c r="C3537" s="89" t="s">
        <v>3903</v>
      </c>
      <c r="D3537" s="89" t="s">
        <v>3904</v>
      </c>
      <c r="E3537" s="89" t="s">
        <v>630</v>
      </c>
      <c r="F3537" s="129">
        <v>1062</v>
      </c>
      <c r="G3537" s="127">
        <v>0</v>
      </c>
      <c r="H3537" s="127">
        <v>0.88535031847133761</v>
      </c>
      <c r="I3537" s="127"/>
      <c r="J3537" s="191">
        <v>8507</v>
      </c>
      <c r="K3537" s="89"/>
      <c r="L3537" s="89"/>
      <c r="M3537" s="89"/>
    </row>
    <row r="3538" spans="1:13" x14ac:dyDescent="0.25">
      <c r="A3538" s="191">
        <v>8510</v>
      </c>
      <c r="B3538" s="89" t="s">
        <v>3914</v>
      </c>
      <c r="C3538" s="89" t="s">
        <v>3908</v>
      </c>
      <c r="D3538" s="89" t="s">
        <v>3904</v>
      </c>
      <c r="E3538" s="89" t="s">
        <v>336</v>
      </c>
      <c r="F3538" s="89">
        <v>315</v>
      </c>
      <c r="G3538" s="127">
        <v>0</v>
      </c>
      <c r="H3538" s="127">
        <v>0.80118694362017806</v>
      </c>
      <c r="I3538" s="127"/>
      <c r="J3538" s="191">
        <v>8510</v>
      </c>
      <c r="K3538" s="89"/>
      <c r="L3538" s="89"/>
      <c r="M3538" s="89"/>
    </row>
    <row r="3539" spans="1:13" x14ac:dyDescent="0.25">
      <c r="A3539" s="191">
        <v>8519</v>
      </c>
      <c r="B3539" s="89" t="s">
        <v>882</v>
      </c>
      <c r="C3539" s="89" t="s">
        <v>3915</v>
      </c>
      <c r="D3539" s="89" t="s">
        <v>3904</v>
      </c>
      <c r="E3539" s="89" t="s">
        <v>336</v>
      </c>
      <c r="F3539" s="89">
        <v>321</v>
      </c>
      <c r="G3539" s="127">
        <v>0.85526315789473684</v>
      </c>
      <c r="H3539" s="127">
        <v>0</v>
      </c>
      <c r="I3539" s="127"/>
      <c r="J3539" s="191">
        <v>8519</v>
      </c>
      <c r="K3539" s="89"/>
      <c r="L3539" s="89"/>
      <c r="M3539" s="89"/>
    </row>
    <row r="3540" spans="1:13" x14ac:dyDescent="0.25">
      <c r="A3540" s="191">
        <v>8520</v>
      </c>
      <c r="B3540" s="89" t="s">
        <v>3916</v>
      </c>
      <c r="C3540" s="89" t="s">
        <v>3903</v>
      </c>
      <c r="D3540" s="89" t="s">
        <v>3904</v>
      </c>
      <c r="E3540" s="89" t="s">
        <v>336</v>
      </c>
      <c r="F3540" s="89">
        <v>572</v>
      </c>
      <c r="G3540" s="127">
        <v>0.80842105263157893</v>
      </c>
      <c r="H3540" s="127">
        <v>0</v>
      </c>
      <c r="I3540" s="127"/>
      <c r="J3540" s="191">
        <v>8520</v>
      </c>
      <c r="K3540" s="89"/>
      <c r="L3540" s="89"/>
      <c r="M3540" s="89"/>
    </row>
    <row r="3541" spans="1:13" x14ac:dyDescent="0.25">
      <c r="A3541" s="191">
        <v>8522</v>
      </c>
      <c r="B3541" s="89" t="s">
        <v>3917</v>
      </c>
      <c r="C3541" s="89" t="s">
        <v>3903</v>
      </c>
      <c r="D3541" s="89" t="s">
        <v>3904</v>
      </c>
      <c r="E3541" s="89" t="s">
        <v>336</v>
      </c>
      <c r="F3541" s="89">
        <v>695</v>
      </c>
      <c r="G3541" s="127">
        <v>0.80434782608695654</v>
      </c>
      <c r="H3541" s="127">
        <v>0</v>
      </c>
      <c r="I3541" s="127"/>
      <c r="J3541" s="191">
        <v>8522</v>
      </c>
      <c r="K3541" s="89"/>
      <c r="L3541" s="89"/>
      <c r="M3541" s="89"/>
    </row>
    <row r="3542" spans="1:13" x14ac:dyDescent="0.25">
      <c r="A3542" s="191">
        <v>8542</v>
      </c>
      <c r="B3542" s="89" t="s">
        <v>3918</v>
      </c>
      <c r="C3542" s="89" t="s">
        <v>3919</v>
      </c>
      <c r="D3542" s="89" t="s">
        <v>3904</v>
      </c>
      <c r="E3542" s="89" t="s">
        <v>336</v>
      </c>
      <c r="F3542" s="89">
        <v>930</v>
      </c>
      <c r="G3542" s="127">
        <v>0.80139372822299648</v>
      </c>
      <c r="H3542" s="127">
        <v>0</v>
      </c>
      <c r="I3542" s="127"/>
      <c r="J3542" s="191">
        <v>8542</v>
      </c>
      <c r="K3542" s="89"/>
      <c r="L3542" s="89"/>
      <c r="M3542" s="89"/>
    </row>
    <row r="3543" spans="1:13" x14ac:dyDescent="0.25">
      <c r="A3543" s="191">
        <v>8547</v>
      </c>
      <c r="B3543" s="89" t="s">
        <v>3920</v>
      </c>
      <c r="C3543" s="89" t="s">
        <v>3919</v>
      </c>
      <c r="D3543" s="89" t="s">
        <v>3904</v>
      </c>
      <c r="E3543" s="89" t="s">
        <v>336</v>
      </c>
      <c r="F3543" s="89">
        <v>390</v>
      </c>
      <c r="G3543" s="127">
        <v>0.79886685552407932</v>
      </c>
      <c r="H3543" s="127">
        <v>0</v>
      </c>
      <c r="I3543" s="127"/>
      <c r="J3543" s="191">
        <v>8547</v>
      </c>
      <c r="K3543" s="89"/>
      <c r="L3543" s="89"/>
      <c r="M3543" s="89"/>
    </row>
    <row r="3544" spans="1:13" x14ac:dyDescent="0.25">
      <c r="A3544" s="191">
        <v>8556</v>
      </c>
      <c r="B3544" s="89" t="s">
        <v>2757</v>
      </c>
      <c r="C3544" s="89" t="s">
        <v>3921</v>
      </c>
      <c r="D3544" s="89" t="s">
        <v>3904</v>
      </c>
      <c r="E3544" s="89" t="s">
        <v>336</v>
      </c>
      <c r="F3544" s="89">
        <v>665</v>
      </c>
      <c r="G3544" s="127">
        <v>0.85981308411214952</v>
      </c>
      <c r="H3544" s="127">
        <v>0</v>
      </c>
      <c r="I3544" s="127"/>
      <c r="J3544" s="191">
        <v>8556</v>
      </c>
      <c r="K3544" s="89"/>
      <c r="L3544" s="89"/>
      <c r="M3544" s="89"/>
    </row>
    <row r="3545" spans="1:13" x14ac:dyDescent="0.25">
      <c r="A3545" s="191">
        <v>8558</v>
      </c>
      <c r="B3545" s="89" t="s">
        <v>3922</v>
      </c>
      <c r="C3545" s="89" t="s">
        <v>3921</v>
      </c>
      <c r="D3545" s="89" t="s">
        <v>3904</v>
      </c>
      <c r="E3545" s="89" t="s">
        <v>336</v>
      </c>
      <c r="F3545" s="89">
        <v>518</v>
      </c>
      <c r="G3545" s="127">
        <v>0.8418604651162791</v>
      </c>
      <c r="H3545" s="127">
        <v>0</v>
      </c>
      <c r="I3545" s="127"/>
      <c r="J3545" s="191">
        <v>8558</v>
      </c>
      <c r="K3545" s="89"/>
      <c r="L3545" s="89"/>
      <c r="M3545" s="89"/>
    </row>
    <row r="3546" spans="1:13" x14ac:dyDescent="0.25">
      <c r="A3546" s="191">
        <v>8561</v>
      </c>
      <c r="B3546" s="89" t="s">
        <v>1283</v>
      </c>
      <c r="C3546" s="89" t="s">
        <v>3903</v>
      </c>
      <c r="D3546" s="89" t="s">
        <v>3904</v>
      </c>
      <c r="E3546" s="89" t="s">
        <v>336</v>
      </c>
      <c r="F3546" s="89">
        <v>340</v>
      </c>
      <c r="G3546" s="127">
        <v>0.82656826568265684</v>
      </c>
      <c r="H3546" s="127">
        <v>0</v>
      </c>
      <c r="I3546" s="127"/>
      <c r="J3546" s="191">
        <v>8561</v>
      </c>
      <c r="K3546" s="89"/>
      <c r="L3546" s="89"/>
      <c r="M3546" s="89"/>
    </row>
    <row r="3547" spans="1:13" x14ac:dyDescent="0.25">
      <c r="A3547" s="191">
        <v>8562</v>
      </c>
      <c r="B3547" s="89" t="s">
        <v>3923</v>
      </c>
      <c r="C3547" s="89" t="s">
        <v>3903</v>
      </c>
      <c r="D3547" s="89" t="s">
        <v>3904</v>
      </c>
      <c r="E3547" s="89" t="s">
        <v>336</v>
      </c>
      <c r="F3547" s="89">
        <v>315</v>
      </c>
      <c r="G3547" s="127">
        <v>0.84169884169884168</v>
      </c>
      <c r="H3547" s="127">
        <v>0</v>
      </c>
      <c r="I3547" s="127"/>
      <c r="J3547" s="191">
        <v>8562</v>
      </c>
      <c r="K3547" s="89"/>
      <c r="L3547" s="89"/>
      <c r="M3547" s="89"/>
    </row>
    <row r="3548" spans="1:13" x14ac:dyDescent="0.25">
      <c r="A3548" s="191">
        <v>8576</v>
      </c>
      <c r="B3548" s="89" t="s">
        <v>3924</v>
      </c>
      <c r="C3548" s="89" t="s">
        <v>3903</v>
      </c>
      <c r="D3548" s="89" t="s">
        <v>3904</v>
      </c>
      <c r="E3548" s="89" t="s">
        <v>336</v>
      </c>
      <c r="F3548" s="89">
        <v>270</v>
      </c>
      <c r="G3548" s="127">
        <v>0.81304347826086953</v>
      </c>
      <c r="H3548" s="127">
        <v>0</v>
      </c>
      <c r="I3548" s="127"/>
      <c r="J3548" s="191">
        <v>8576</v>
      </c>
      <c r="K3548" s="89"/>
      <c r="L3548" s="89"/>
      <c r="M3548" s="89"/>
    </row>
    <row r="3549" spans="1:13" x14ac:dyDescent="0.25">
      <c r="A3549" s="191">
        <v>8812</v>
      </c>
      <c r="B3549" s="89" t="s">
        <v>3925</v>
      </c>
      <c r="C3549" s="89" t="s">
        <v>3903</v>
      </c>
      <c r="D3549" s="89" t="s">
        <v>3904</v>
      </c>
      <c r="E3549" s="89" t="s">
        <v>630</v>
      </c>
      <c r="F3549" s="89">
        <v>429</v>
      </c>
      <c r="G3549" s="127">
        <v>0</v>
      </c>
      <c r="H3549" s="127">
        <v>0.87081339712918659</v>
      </c>
      <c r="I3549" s="127"/>
      <c r="J3549" s="191">
        <v>8812</v>
      </c>
      <c r="K3549" s="89"/>
      <c r="L3549" s="89"/>
      <c r="M3549" s="89"/>
    </row>
    <row r="3550" spans="1:13" x14ac:dyDescent="0.25">
      <c r="A3550" s="191">
        <v>8813</v>
      </c>
      <c r="B3550" s="89" t="s">
        <v>3926</v>
      </c>
      <c r="C3550" s="89" t="s">
        <v>3908</v>
      </c>
      <c r="D3550" s="89" t="s">
        <v>3904</v>
      </c>
      <c r="E3550" s="89" t="s">
        <v>630</v>
      </c>
      <c r="F3550" s="89">
        <v>790</v>
      </c>
      <c r="G3550" s="127">
        <v>0</v>
      </c>
      <c r="H3550" s="127">
        <v>0.88266666666666671</v>
      </c>
      <c r="I3550" s="127"/>
      <c r="J3550" s="191">
        <v>8813</v>
      </c>
      <c r="K3550" s="89"/>
      <c r="L3550" s="89"/>
      <c r="M3550" s="89"/>
    </row>
    <row r="3551" spans="1:13" x14ac:dyDescent="0.25">
      <c r="A3551" s="191">
        <v>8822</v>
      </c>
      <c r="B3551" s="89" t="s">
        <v>3927</v>
      </c>
      <c r="C3551" s="89" t="s">
        <v>3928</v>
      </c>
      <c r="D3551" s="89" t="s">
        <v>3904</v>
      </c>
      <c r="E3551" s="89" t="s">
        <v>328</v>
      </c>
      <c r="F3551" s="89">
        <v>890</v>
      </c>
      <c r="G3551" s="127">
        <v>0.80208333333333337</v>
      </c>
      <c r="H3551" s="127">
        <v>0</v>
      </c>
      <c r="I3551" s="127"/>
      <c r="J3551" s="191">
        <v>8822</v>
      </c>
      <c r="K3551" s="89"/>
      <c r="L3551" s="89"/>
      <c r="M3551" s="89"/>
    </row>
    <row r="3552" spans="1:13" x14ac:dyDescent="0.25">
      <c r="A3552" s="191">
        <v>8835</v>
      </c>
      <c r="B3552" s="89" t="s">
        <v>3929</v>
      </c>
      <c r="C3552" s="89" t="s">
        <v>3928</v>
      </c>
      <c r="D3552" s="89" t="s">
        <v>3904</v>
      </c>
      <c r="E3552" s="89" t="s">
        <v>328</v>
      </c>
      <c r="F3552" s="89">
        <v>809</v>
      </c>
      <c r="G3552" s="127">
        <v>0.84104627766599593</v>
      </c>
      <c r="H3552" s="127">
        <v>0.77142857142857146</v>
      </c>
      <c r="I3552" s="127"/>
      <c r="J3552" s="191">
        <v>8835</v>
      </c>
      <c r="K3552" s="89"/>
      <c r="L3552" s="89"/>
      <c r="M3552" s="89"/>
    </row>
    <row r="3553" spans="1:13" x14ac:dyDescent="0.25">
      <c r="A3553" s="191">
        <v>8837</v>
      </c>
      <c r="B3553" s="89" t="s">
        <v>3930</v>
      </c>
      <c r="C3553" s="89" t="s">
        <v>3931</v>
      </c>
      <c r="D3553" s="89" t="s">
        <v>3904</v>
      </c>
      <c r="E3553" s="89" t="s">
        <v>336</v>
      </c>
      <c r="F3553" s="89">
        <v>129</v>
      </c>
      <c r="G3553" s="127">
        <v>0</v>
      </c>
      <c r="H3553" s="127">
        <v>0</v>
      </c>
      <c r="I3553" s="128">
        <v>0.84819377740655666</v>
      </c>
      <c r="J3553" s="191">
        <v>8837</v>
      </c>
      <c r="K3553" s="89"/>
      <c r="L3553" s="89"/>
      <c r="M3553" s="89"/>
    </row>
    <row r="3554" spans="1:13" x14ac:dyDescent="0.25">
      <c r="A3554" s="191">
        <v>8839</v>
      </c>
      <c r="B3554" s="89" t="s">
        <v>3932</v>
      </c>
      <c r="C3554" s="89" t="s">
        <v>3931</v>
      </c>
      <c r="D3554" s="89" t="s">
        <v>3904</v>
      </c>
      <c r="E3554" s="89" t="s">
        <v>336</v>
      </c>
      <c r="F3554" s="89">
        <v>190</v>
      </c>
      <c r="G3554" s="127">
        <v>0</v>
      </c>
      <c r="H3554" s="127">
        <v>0</v>
      </c>
      <c r="I3554" s="128">
        <v>0.84819377740655666</v>
      </c>
      <c r="J3554" s="191">
        <v>8839</v>
      </c>
      <c r="K3554" s="89"/>
      <c r="L3554" s="89"/>
      <c r="M3554" s="89"/>
    </row>
    <row r="3555" spans="1:13" x14ac:dyDescent="0.25">
      <c r="A3555" s="191">
        <v>8930</v>
      </c>
      <c r="B3555" s="89" t="s">
        <v>3933</v>
      </c>
      <c r="C3555" s="89" t="s">
        <v>3934</v>
      </c>
      <c r="D3555" s="89" t="s">
        <v>3904</v>
      </c>
      <c r="E3555" s="89" t="s">
        <v>328</v>
      </c>
      <c r="F3555" s="89">
        <v>970</v>
      </c>
      <c r="G3555" s="127">
        <v>0.81967213114754101</v>
      </c>
      <c r="H3555" s="127">
        <v>0</v>
      </c>
      <c r="I3555" s="127"/>
      <c r="J3555" s="191">
        <v>8930</v>
      </c>
      <c r="K3555" s="89"/>
      <c r="L3555" s="89"/>
      <c r="M3555" s="89"/>
    </row>
    <row r="3556" spans="1:13" x14ac:dyDescent="0.25">
      <c r="A3556" s="191">
        <v>9006</v>
      </c>
      <c r="B3556" s="89" t="s">
        <v>3935</v>
      </c>
      <c r="C3556" s="89" t="s">
        <v>3936</v>
      </c>
      <c r="D3556" s="89" t="s">
        <v>3904</v>
      </c>
      <c r="E3556" s="89" t="s">
        <v>328</v>
      </c>
      <c r="F3556" s="89">
        <v>786</v>
      </c>
      <c r="G3556" s="127">
        <v>0.84013605442176875</v>
      </c>
      <c r="H3556" s="127">
        <v>0.79545454545454541</v>
      </c>
      <c r="I3556" s="127"/>
      <c r="J3556" s="191">
        <v>9006</v>
      </c>
      <c r="K3556" s="89"/>
      <c r="L3556" s="89"/>
      <c r="M3556" s="89"/>
    </row>
    <row r="3557" spans="1:13" x14ac:dyDescent="0.25">
      <c r="A3557" s="191">
        <v>9011</v>
      </c>
      <c r="B3557" s="89" t="s">
        <v>3937</v>
      </c>
      <c r="C3557" s="89" t="s">
        <v>3936</v>
      </c>
      <c r="D3557" s="89" t="s">
        <v>3904</v>
      </c>
      <c r="E3557" s="89" t="s">
        <v>328</v>
      </c>
      <c r="F3557" s="89">
        <v>348</v>
      </c>
      <c r="G3557" s="127">
        <v>0.81756756756756754</v>
      </c>
      <c r="H3557" s="127">
        <v>0</v>
      </c>
      <c r="I3557" s="127"/>
      <c r="J3557" s="191">
        <v>9011</v>
      </c>
      <c r="K3557" s="89"/>
      <c r="L3557" s="89"/>
      <c r="M3557" s="89"/>
    </row>
    <row r="3558" spans="1:13" x14ac:dyDescent="0.25">
      <c r="A3558" s="191">
        <v>9012</v>
      </c>
      <c r="B3558" s="89" t="s">
        <v>3938</v>
      </c>
      <c r="C3558" s="89" t="s">
        <v>3936</v>
      </c>
      <c r="D3558" s="89" t="s">
        <v>3904</v>
      </c>
      <c r="E3558" s="89" t="s">
        <v>328</v>
      </c>
      <c r="F3558" s="89">
        <v>539</v>
      </c>
      <c r="G3558" s="127">
        <v>0.85464098073555161</v>
      </c>
      <c r="H3558" s="127">
        <v>0</v>
      </c>
      <c r="I3558" s="127"/>
      <c r="J3558" s="191">
        <v>9012</v>
      </c>
      <c r="K3558" s="89"/>
      <c r="L3558" s="89"/>
      <c r="M3558" s="89"/>
    </row>
    <row r="3559" spans="1:13" x14ac:dyDescent="0.25">
      <c r="A3559" s="191">
        <v>9013</v>
      </c>
      <c r="B3559" s="89" t="s">
        <v>1564</v>
      </c>
      <c r="C3559" s="89" t="s">
        <v>3936</v>
      </c>
      <c r="D3559" s="89" t="s">
        <v>3904</v>
      </c>
      <c r="E3559" s="89" t="s">
        <v>328</v>
      </c>
      <c r="F3559" s="89">
        <v>602</v>
      </c>
      <c r="G3559" s="127">
        <v>0.80529300567107753</v>
      </c>
      <c r="H3559" s="127">
        <v>0</v>
      </c>
      <c r="I3559" s="127"/>
      <c r="J3559" s="191">
        <v>9013</v>
      </c>
      <c r="K3559" s="89"/>
      <c r="L3559" s="89"/>
      <c r="M3559" s="89"/>
    </row>
    <row r="3560" spans="1:13" x14ac:dyDescent="0.25">
      <c r="A3560" s="191">
        <v>9058</v>
      </c>
      <c r="B3560" s="89" t="s">
        <v>3939</v>
      </c>
      <c r="C3560" s="89" t="s">
        <v>3940</v>
      </c>
      <c r="D3560" s="89" t="s">
        <v>3904</v>
      </c>
      <c r="E3560" s="89" t="s">
        <v>630</v>
      </c>
      <c r="F3560" s="89">
        <v>755</v>
      </c>
      <c r="G3560" s="127">
        <v>0</v>
      </c>
      <c r="H3560" s="127">
        <v>0.898876404494382</v>
      </c>
      <c r="I3560" s="127"/>
      <c r="J3560" s="191">
        <v>9058</v>
      </c>
      <c r="K3560" s="89"/>
      <c r="L3560" s="89"/>
      <c r="M3560" s="89"/>
    </row>
    <row r="3561" spans="1:13" x14ac:dyDescent="0.25">
      <c r="A3561" s="191">
        <v>9060</v>
      </c>
      <c r="B3561" s="89" t="s">
        <v>3941</v>
      </c>
      <c r="C3561" s="89" t="s">
        <v>3940</v>
      </c>
      <c r="D3561" s="89" t="s">
        <v>3904</v>
      </c>
      <c r="E3561" s="89" t="s">
        <v>630</v>
      </c>
      <c r="F3561" s="89">
        <v>493</v>
      </c>
      <c r="G3561" s="127">
        <v>0.83333333333333337</v>
      </c>
      <c r="H3561" s="127">
        <v>0.92047713717693835</v>
      </c>
      <c r="I3561" s="127"/>
      <c r="J3561" s="191">
        <v>9060</v>
      </c>
      <c r="K3561" s="89"/>
      <c r="L3561" s="89"/>
      <c r="M3561" s="89"/>
    </row>
    <row r="3562" spans="1:13" x14ac:dyDescent="0.25">
      <c r="A3562" s="191">
        <v>9061</v>
      </c>
      <c r="B3562" s="89" t="s">
        <v>3942</v>
      </c>
      <c r="C3562" s="89" t="s">
        <v>3940</v>
      </c>
      <c r="D3562" s="89" t="s">
        <v>3904</v>
      </c>
      <c r="E3562" s="89" t="s">
        <v>630</v>
      </c>
      <c r="F3562" s="89">
        <v>294</v>
      </c>
      <c r="G3562" s="127">
        <v>0</v>
      </c>
      <c r="H3562" s="127">
        <v>0.84210526315789469</v>
      </c>
      <c r="I3562" s="127"/>
      <c r="J3562" s="191">
        <v>9061</v>
      </c>
      <c r="K3562" s="89"/>
      <c r="L3562" s="89"/>
      <c r="M3562" s="89"/>
    </row>
    <row r="3563" spans="1:13" x14ac:dyDescent="0.25">
      <c r="A3563" s="191">
        <v>9063</v>
      </c>
      <c r="B3563" s="89" t="s">
        <v>3943</v>
      </c>
      <c r="C3563" s="89" t="s">
        <v>3940</v>
      </c>
      <c r="D3563" s="89" t="s">
        <v>3904</v>
      </c>
      <c r="E3563" s="89" t="s">
        <v>630</v>
      </c>
      <c r="F3563" s="89">
        <v>917</v>
      </c>
      <c r="G3563" s="127">
        <v>0</v>
      </c>
      <c r="H3563" s="127">
        <v>0.83438818565400841</v>
      </c>
      <c r="I3563" s="127"/>
      <c r="J3563" s="191">
        <v>9063</v>
      </c>
      <c r="K3563" s="89"/>
      <c r="L3563" s="89"/>
      <c r="M3563" s="89"/>
    </row>
    <row r="3564" spans="1:13" x14ac:dyDescent="0.25">
      <c r="A3564" s="191">
        <v>9064</v>
      </c>
      <c r="B3564" s="89" t="s">
        <v>3944</v>
      </c>
      <c r="C3564" s="89" t="s">
        <v>3940</v>
      </c>
      <c r="D3564" s="89" t="s">
        <v>3904</v>
      </c>
      <c r="E3564" s="89" t="s">
        <v>630</v>
      </c>
      <c r="F3564" s="89">
        <v>541</v>
      </c>
      <c r="G3564" s="127">
        <v>0</v>
      </c>
      <c r="H3564" s="127">
        <v>0.92047713717693835</v>
      </c>
      <c r="I3564" s="127"/>
      <c r="J3564" s="191">
        <v>9064</v>
      </c>
      <c r="K3564" s="89"/>
      <c r="L3564" s="89"/>
      <c r="M3564" s="89"/>
    </row>
    <row r="3565" spans="1:13" x14ac:dyDescent="0.25">
      <c r="A3565" s="191">
        <v>9065</v>
      </c>
      <c r="B3565" s="89" t="s">
        <v>3945</v>
      </c>
      <c r="C3565" s="89" t="s">
        <v>3940</v>
      </c>
      <c r="D3565" s="89" t="s">
        <v>3904</v>
      </c>
      <c r="E3565" s="89" t="s">
        <v>630</v>
      </c>
      <c r="F3565" s="89">
        <v>521</v>
      </c>
      <c r="G3565" s="127">
        <v>0</v>
      </c>
      <c r="H3565" s="127">
        <v>0.88053949903660889</v>
      </c>
      <c r="I3565" s="127"/>
      <c r="J3565" s="191">
        <v>9065</v>
      </c>
      <c r="K3565" s="89"/>
      <c r="L3565" s="89"/>
      <c r="M3565" s="89"/>
    </row>
    <row r="3566" spans="1:13" x14ac:dyDescent="0.25">
      <c r="A3566" s="191">
        <v>9075</v>
      </c>
      <c r="B3566" s="89" t="s">
        <v>3946</v>
      </c>
      <c r="C3566" s="89" t="s">
        <v>3947</v>
      </c>
      <c r="D3566" s="89" t="s">
        <v>3904</v>
      </c>
      <c r="E3566" s="89" t="s">
        <v>4871</v>
      </c>
      <c r="F3566" s="89">
        <v>126</v>
      </c>
      <c r="G3566" s="127">
        <v>0</v>
      </c>
      <c r="H3566" s="127">
        <v>0.84472049689440998</v>
      </c>
      <c r="I3566" s="127"/>
      <c r="J3566" s="191">
        <v>9075</v>
      </c>
      <c r="K3566" s="89"/>
      <c r="L3566" s="89"/>
      <c r="M3566" s="89"/>
    </row>
    <row r="3567" spans="1:13" x14ac:dyDescent="0.25">
      <c r="A3567" s="191">
        <v>9087</v>
      </c>
      <c r="B3567" s="89" t="s">
        <v>3948</v>
      </c>
      <c r="C3567" s="89" t="s">
        <v>3949</v>
      </c>
      <c r="D3567" s="89" t="s">
        <v>3904</v>
      </c>
      <c r="E3567" s="89" t="s">
        <v>328</v>
      </c>
      <c r="F3567" s="89">
        <v>730</v>
      </c>
      <c r="G3567" s="127">
        <v>0.89972899728997291</v>
      </c>
      <c r="H3567" s="127">
        <v>0</v>
      </c>
      <c r="I3567" s="127"/>
      <c r="J3567" s="191">
        <v>9087</v>
      </c>
      <c r="K3567" s="89"/>
      <c r="L3567" s="89"/>
      <c r="M3567" s="89"/>
    </row>
    <row r="3568" spans="1:13" x14ac:dyDescent="0.25">
      <c r="A3568" s="191">
        <v>9088</v>
      </c>
      <c r="B3568" s="89" t="s">
        <v>3950</v>
      </c>
      <c r="C3568" s="89" t="s">
        <v>3949</v>
      </c>
      <c r="D3568" s="89" t="s">
        <v>3904</v>
      </c>
      <c r="E3568" s="89" t="s">
        <v>328</v>
      </c>
      <c r="F3568" s="129">
        <v>1388</v>
      </c>
      <c r="G3568" s="127">
        <v>0.91048292108362783</v>
      </c>
      <c r="H3568" s="127">
        <v>0</v>
      </c>
      <c r="I3568" s="127"/>
      <c r="J3568" s="191">
        <v>9088</v>
      </c>
      <c r="K3568" s="89"/>
      <c r="L3568" s="89"/>
      <c r="M3568" s="89"/>
    </row>
    <row r="3569" spans="1:13" x14ac:dyDescent="0.25">
      <c r="A3569" s="191">
        <v>9098</v>
      </c>
      <c r="B3569" s="89" t="s">
        <v>3951</v>
      </c>
      <c r="C3569" s="89" t="s">
        <v>3949</v>
      </c>
      <c r="D3569" s="89" t="s">
        <v>3904</v>
      </c>
      <c r="E3569" s="89" t="s">
        <v>328</v>
      </c>
      <c r="F3569" s="89">
        <v>529</v>
      </c>
      <c r="G3569" s="127">
        <v>0.9453302961275627</v>
      </c>
      <c r="H3569" s="127">
        <v>0</v>
      </c>
      <c r="I3569" s="127"/>
      <c r="J3569" s="191">
        <v>9098</v>
      </c>
      <c r="K3569" s="89"/>
      <c r="L3569" s="89"/>
      <c r="M3569" s="89"/>
    </row>
    <row r="3570" spans="1:13" x14ac:dyDescent="0.25">
      <c r="A3570" s="191">
        <v>9103</v>
      </c>
      <c r="B3570" s="89" t="s">
        <v>3952</v>
      </c>
      <c r="C3570" s="89" t="s">
        <v>3949</v>
      </c>
      <c r="D3570" s="89" t="s">
        <v>3904</v>
      </c>
      <c r="E3570" s="89" t="s">
        <v>328</v>
      </c>
      <c r="F3570" s="89">
        <v>512</v>
      </c>
      <c r="G3570" s="127">
        <v>0.87473903966597077</v>
      </c>
      <c r="H3570" s="127">
        <v>0</v>
      </c>
      <c r="I3570" s="127"/>
      <c r="J3570" s="191">
        <v>9103</v>
      </c>
      <c r="K3570" s="89"/>
      <c r="L3570" s="89"/>
      <c r="M3570" s="89"/>
    </row>
    <row r="3571" spans="1:13" x14ac:dyDescent="0.25">
      <c r="A3571" s="191">
        <v>9104</v>
      </c>
      <c r="B3571" s="89" t="s">
        <v>3953</v>
      </c>
      <c r="C3571" s="89" t="s">
        <v>3947</v>
      </c>
      <c r="D3571" s="89" t="s">
        <v>3904</v>
      </c>
      <c r="E3571" s="89" t="s">
        <v>4871</v>
      </c>
      <c r="F3571" s="89">
        <v>724</v>
      </c>
      <c r="G3571" s="127">
        <v>0.81972789115646261</v>
      </c>
      <c r="H3571" s="127">
        <v>0</v>
      </c>
      <c r="I3571" s="127"/>
      <c r="J3571" s="191">
        <v>9104</v>
      </c>
      <c r="K3571" s="89"/>
      <c r="L3571" s="89"/>
      <c r="M3571" s="89"/>
    </row>
    <row r="3572" spans="1:13" x14ac:dyDescent="0.25">
      <c r="A3572" s="191">
        <v>9105</v>
      </c>
      <c r="B3572" s="89" t="s">
        <v>3954</v>
      </c>
      <c r="C3572" s="89" t="s">
        <v>3949</v>
      </c>
      <c r="D3572" s="89" t="s">
        <v>3904</v>
      </c>
      <c r="E3572" s="89" t="s">
        <v>328</v>
      </c>
      <c r="F3572" s="89">
        <v>754</v>
      </c>
      <c r="G3572" s="127">
        <v>0.91182795698924735</v>
      </c>
      <c r="H3572" s="127">
        <v>0</v>
      </c>
      <c r="I3572" s="127"/>
      <c r="J3572" s="191">
        <v>9105</v>
      </c>
      <c r="K3572" s="89"/>
      <c r="L3572" s="89"/>
      <c r="M3572" s="89"/>
    </row>
    <row r="3573" spans="1:13" x14ac:dyDescent="0.25">
      <c r="A3573" s="191">
        <v>9106</v>
      </c>
      <c r="B3573" s="89" t="s">
        <v>3955</v>
      </c>
      <c r="C3573" s="89" t="s">
        <v>3949</v>
      </c>
      <c r="D3573" s="89" t="s">
        <v>3904</v>
      </c>
      <c r="E3573" s="89" t="s">
        <v>328</v>
      </c>
      <c r="F3573" s="129">
        <v>1084</v>
      </c>
      <c r="G3573" s="127">
        <v>0.87909836065573765</v>
      </c>
      <c r="H3573" s="127">
        <v>0</v>
      </c>
      <c r="I3573" s="127"/>
      <c r="J3573" s="191">
        <v>9106</v>
      </c>
      <c r="K3573" s="89"/>
      <c r="L3573" s="89"/>
      <c r="M3573" s="89"/>
    </row>
    <row r="3574" spans="1:13" x14ac:dyDescent="0.25">
      <c r="A3574" s="191">
        <v>9107</v>
      </c>
      <c r="B3574" s="89" t="s">
        <v>3956</v>
      </c>
      <c r="C3574" s="89" t="s">
        <v>3949</v>
      </c>
      <c r="D3574" s="89" t="s">
        <v>3904</v>
      </c>
      <c r="E3574" s="89" t="s">
        <v>328</v>
      </c>
      <c r="F3574" s="89">
        <v>191</v>
      </c>
      <c r="G3574" s="127">
        <v>0</v>
      </c>
      <c r="H3574" s="127">
        <v>1</v>
      </c>
      <c r="I3574" s="127"/>
      <c r="J3574" s="191">
        <v>9107</v>
      </c>
      <c r="K3574" s="89"/>
      <c r="L3574" s="89"/>
      <c r="M3574" s="89"/>
    </row>
    <row r="3575" spans="1:13" x14ac:dyDescent="0.25">
      <c r="A3575" s="191">
        <v>9110</v>
      </c>
      <c r="B3575" s="89" t="s">
        <v>3957</v>
      </c>
      <c r="C3575" s="89" t="s">
        <v>3949</v>
      </c>
      <c r="D3575" s="89" t="s">
        <v>3904</v>
      </c>
      <c r="E3575" s="89" t="s">
        <v>328</v>
      </c>
      <c r="F3575" s="89">
        <v>343</v>
      </c>
      <c r="G3575" s="127">
        <v>0.91752577319587625</v>
      </c>
      <c r="H3575" s="127">
        <v>0</v>
      </c>
      <c r="I3575" s="127"/>
      <c r="J3575" s="191">
        <v>9110</v>
      </c>
      <c r="K3575" s="89"/>
      <c r="L3575" s="89"/>
      <c r="M3575" s="89"/>
    </row>
    <row r="3576" spans="1:13" x14ac:dyDescent="0.25">
      <c r="A3576" s="191">
        <v>9111</v>
      </c>
      <c r="B3576" s="89" t="s">
        <v>3958</v>
      </c>
      <c r="C3576" s="89" t="s">
        <v>3949</v>
      </c>
      <c r="D3576" s="89" t="s">
        <v>3904</v>
      </c>
      <c r="E3576" s="89" t="s">
        <v>328</v>
      </c>
      <c r="F3576" s="89">
        <v>471</v>
      </c>
      <c r="G3576" s="127">
        <v>0.86031746031746037</v>
      </c>
      <c r="H3576" s="127">
        <v>0</v>
      </c>
      <c r="I3576" s="127"/>
      <c r="J3576" s="191">
        <v>9111</v>
      </c>
      <c r="K3576" s="89"/>
      <c r="L3576" s="89"/>
      <c r="M3576" s="89"/>
    </row>
    <row r="3577" spans="1:13" x14ac:dyDescent="0.25">
      <c r="A3577" s="191">
        <v>9117</v>
      </c>
      <c r="B3577" s="89" t="s">
        <v>3959</v>
      </c>
      <c r="C3577" s="89" t="s">
        <v>3949</v>
      </c>
      <c r="D3577" s="89" t="s">
        <v>3904</v>
      </c>
      <c r="E3577" s="89" t="s">
        <v>328</v>
      </c>
      <c r="F3577" s="89">
        <v>622</v>
      </c>
      <c r="G3577" s="127">
        <v>0.93630573248407645</v>
      </c>
      <c r="H3577" s="127">
        <v>0</v>
      </c>
      <c r="I3577" s="127"/>
      <c r="J3577" s="191">
        <v>9117</v>
      </c>
      <c r="K3577" s="89"/>
      <c r="L3577" s="89"/>
      <c r="M3577" s="89"/>
    </row>
    <row r="3578" spans="1:13" x14ac:dyDescent="0.25">
      <c r="A3578" s="191">
        <v>9121</v>
      </c>
      <c r="B3578" s="89" t="s">
        <v>3960</v>
      </c>
      <c r="C3578" s="89" t="s">
        <v>3949</v>
      </c>
      <c r="D3578" s="89" t="s">
        <v>3904</v>
      </c>
      <c r="E3578" s="89" t="s">
        <v>328</v>
      </c>
      <c r="F3578" s="89">
        <v>458</v>
      </c>
      <c r="G3578" s="127">
        <v>0.90553745928338758</v>
      </c>
      <c r="H3578" s="127">
        <v>0</v>
      </c>
      <c r="I3578" s="127"/>
      <c r="J3578" s="191">
        <v>9121</v>
      </c>
      <c r="K3578" s="89"/>
      <c r="L3578" s="89"/>
      <c r="M3578" s="89"/>
    </row>
    <row r="3579" spans="1:13" x14ac:dyDescent="0.25">
      <c r="A3579" s="191">
        <v>9127</v>
      </c>
      <c r="B3579" s="89" t="s">
        <v>3961</v>
      </c>
      <c r="C3579" s="89" t="s">
        <v>3949</v>
      </c>
      <c r="D3579" s="89" t="s">
        <v>3904</v>
      </c>
      <c r="E3579" s="89" t="s">
        <v>328</v>
      </c>
      <c r="F3579" s="89">
        <v>541</v>
      </c>
      <c r="G3579" s="127">
        <v>0.90209790209790208</v>
      </c>
      <c r="H3579" s="127">
        <v>0</v>
      </c>
      <c r="I3579" s="127"/>
      <c r="J3579" s="191">
        <v>9127</v>
      </c>
      <c r="K3579" s="89"/>
      <c r="L3579" s="89"/>
      <c r="M3579" s="89"/>
    </row>
    <row r="3580" spans="1:13" x14ac:dyDescent="0.25">
      <c r="A3580" s="191">
        <v>9281</v>
      </c>
      <c r="B3580" s="89" t="s">
        <v>3962</v>
      </c>
      <c r="C3580" s="89" t="s">
        <v>3963</v>
      </c>
      <c r="D3580" s="89" t="s">
        <v>3904</v>
      </c>
      <c r="E3580" s="89" t="s">
        <v>328</v>
      </c>
      <c r="F3580" s="89">
        <v>408</v>
      </c>
      <c r="G3580" s="127">
        <v>0</v>
      </c>
      <c r="H3580" s="127">
        <v>0.82075471698113212</v>
      </c>
      <c r="I3580" s="127"/>
      <c r="J3580" s="191">
        <v>9281</v>
      </c>
      <c r="K3580" s="89"/>
      <c r="L3580" s="89"/>
      <c r="M3580" s="89"/>
    </row>
    <row r="3581" spans="1:13" x14ac:dyDescent="0.25">
      <c r="A3581" s="191">
        <v>9285</v>
      </c>
      <c r="B3581" s="89" t="s">
        <v>677</v>
      </c>
      <c r="C3581" s="89" t="s">
        <v>3963</v>
      </c>
      <c r="D3581" s="89" t="s">
        <v>3904</v>
      </c>
      <c r="E3581" s="89" t="s">
        <v>328</v>
      </c>
      <c r="F3581" s="89">
        <v>415</v>
      </c>
      <c r="G3581" s="127">
        <v>0.83057851239669422</v>
      </c>
      <c r="H3581" s="127">
        <v>0</v>
      </c>
      <c r="I3581" s="127"/>
      <c r="J3581" s="191">
        <v>9285</v>
      </c>
      <c r="K3581" s="89"/>
      <c r="L3581" s="89"/>
      <c r="M3581" s="89"/>
    </row>
    <row r="3582" spans="1:13" x14ac:dyDescent="0.25">
      <c r="A3582" s="191">
        <v>9288</v>
      </c>
      <c r="B3582" s="89" t="s">
        <v>3964</v>
      </c>
      <c r="C3582" s="89" t="s">
        <v>3963</v>
      </c>
      <c r="D3582" s="89" t="s">
        <v>3904</v>
      </c>
      <c r="E3582" s="89" t="s">
        <v>328</v>
      </c>
      <c r="F3582" s="89">
        <v>502</v>
      </c>
      <c r="G3582" s="127">
        <v>0.92181069958847739</v>
      </c>
      <c r="H3582" s="127">
        <v>0</v>
      </c>
      <c r="I3582" s="127"/>
      <c r="J3582" s="191">
        <v>9288</v>
      </c>
      <c r="K3582" s="89"/>
      <c r="L3582" s="89"/>
      <c r="M3582" s="89"/>
    </row>
    <row r="3583" spans="1:13" x14ac:dyDescent="0.25">
      <c r="A3583" s="191">
        <v>9289</v>
      </c>
      <c r="B3583" s="89" t="s">
        <v>1689</v>
      </c>
      <c r="C3583" s="89" t="s">
        <v>3963</v>
      </c>
      <c r="D3583" s="89" t="s">
        <v>3904</v>
      </c>
      <c r="E3583" s="89" t="s">
        <v>328</v>
      </c>
      <c r="F3583" s="89">
        <v>319</v>
      </c>
      <c r="G3583" s="127">
        <v>0.82885906040268453</v>
      </c>
      <c r="H3583" s="127">
        <v>0</v>
      </c>
      <c r="I3583" s="127"/>
      <c r="J3583" s="191">
        <v>9289</v>
      </c>
      <c r="K3583" s="89"/>
      <c r="L3583" s="89"/>
      <c r="M3583" s="89"/>
    </row>
    <row r="3584" spans="1:13" x14ac:dyDescent="0.25">
      <c r="A3584" s="191">
        <v>9290</v>
      </c>
      <c r="B3584" s="89" t="s">
        <v>3965</v>
      </c>
      <c r="C3584" s="89" t="s">
        <v>3963</v>
      </c>
      <c r="D3584" s="89" t="s">
        <v>3904</v>
      </c>
      <c r="E3584" s="89" t="s">
        <v>328</v>
      </c>
      <c r="F3584" s="89">
        <v>275</v>
      </c>
      <c r="G3584" s="127">
        <v>0.8995433789954338</v>
      </c>
      <c r="H3584" s="127">
        <v>0</v>
      </c>
      <c r="I3584" s="127"/>
      <c r="J3584" s="191">
        <v>9290</v>
      </c>
      <c r="K3584" s="89"/>
      <c r="L3584" s="89"/>
      <c r="M3584" s="89"/>
    </row>
    <row r="3585" spans="1:13" x14ac:dyDescent="0.25">
      <c r="A3585" s="191">
        <v>9292</v>
      </c>
      <c r="B3585" s="89" t="s">
        <v>3966</v>
      </c>
      <c r="C3585" s="89" t="s">
        <v>3963</v>
      </c>
      <c r="D3585" s="89" t="s">
        <v>3904</v>
      </c>
      <c r="E3585" s="89" t="s">
        <v>328</v>
      </c>
      <c r="F3585" s="89">
        <v>621</v>
      </c>
      <c r="G3585" s="127">
        <v>0.74169741697416969</v>
      </c>
      <c r="H3585" s="127">
        <v>0.84848484848484851</v>
      </c>
      <c r="I3585" s="127"/>
      <c r="J3585" s="191">
        <v>9292</v>
      </c>
      <c r="K3585" s="89"/>
      <c r="L3585" s="89"/>
      <c r="M3585" s="89"/>
    </row>
    <row r="3586" spans="1:13" x14ac:dyDescent="0.25">
      <c r="A3586" s="191">
        <v>9293</v>
      </c>
      <c r="B3586" s="89" t="s">
        <v>3967</v>
      </c>
      <c r="C3586" s="89" t="s">
        <v>3963</v>
      </c>
      <c r="D3586" s="89" t="s">
        <v>3904</v>
      </c>
      <c r="E3586" s="89" t="s">
        <v>328</v>
      </c>
      <c r="F3586" s="89">
        <v>350</v>
      </c>
      <c r="G3586" s="127">
        <v>0.82380952380952377</v>
      </c>
      <c r="H3586" s="127">
        <v>0</v>
      </c>
      <c r="I3586" s="127"/>
      <c r="J3586" s="191">
        <v>9293</v>
      </c>
      <c r="K3586" s="89"/>
      <c r="L3586" s="89"/>
      <c r="M3586" s="89"/>
    </row>
    <row r="3587" spans="1:13" x14ac:dyDescent="0.25">
      <c r="A3587" s="191">
        <v>9294</v>
      </c>
      <c r="B3587" s="89" t="s">
        <v>3471</v>
      </c>
      <c r="C3587" s="89" t="s">
        <v>3963</v>
      </c>
      <c r="D3587" s="89" t="s">
        <v>3904</v>
      </c>
      <c r="E3587" s="89" t="s">
        <v>328</v>
      </c>
      <c r="F3587" s="89">
        <v>250</v>
      </c>
      <c r="G3587" s="127">
        <v>0.90104166666666663</v>
      </c>
      <c r="H3587" s="127">
        <v>0</v>
      </c>
      <c r="I3587" s="127"/>
      <c r="J3587" s="191">
        <v>9294</v>
      </c>
      <c r="K3587" s="89"/>
      <c r="L3587" s="89"/>
      <c r="M3587" s="89"/>
    </row>
    <row r="3588" spans="1:13" x14ac:dyDescent="0.25">
      <c r="A3588" s="191">
        <v>9298</v>
      </c>
      <c r="B3588" s="89" t="s">
        <v>3968</v>
      </c>
      <c r="C3588" s="89" t="s">
        <v>3963</v>
      </c>
      <c r="D3588" s="89" t="s">
        <v>3904</v>
      </c>
      <c r="E3588" s="89" t="s">
        <v>328</v>
      </c>
      <c r="F3588" s="89">
        <v>690</v>
      </c>
      <c r="G3588" s="127">
        <v>0.81137724550898205</v>
      </c>
      <c r="H3588" s="127">
        <v>0</v>
      </c>
      <c r="I3588" s="127"/>
      <c r="J3588" s="191">
        <v>9298</v>
      </c>
      <c r="K3588" s="89"/>
      <c r="L3588" s="89"/>
      <c r="M3588" s="89"/>
    </row>
    <row r="3589" spans="1:13" x14ac:dyDescent="0.25">
      <c r="A3589" s="191">
        <v>9299</v>
      </c>
      <c r="B3589" s="89" t="s">
        <v>3969</v>
      </c>
      <c r="C3589" s="89" t="s">
        <v>3963</v>
      </c>
      <c r="D3589" s="89" t="s">
        <v>3904</v>
      </c>
      <c r="E3589" s="89" t="s">
        <v>328</v>
      </c>
      <c r="F3589" s="89">
        <v>529</v>
      </c>
      <c r="G3589" s="127">
        <v>0.86012526096033404</v>
      </c>
      <c r="H3589" s="127">
        <v>0</v>
      </c>
      <c r="I3589" s="127"/>
      <c r="J3589" s="191">
        <v>9299</v>
      </c>
      <c r="K3589" s="89"/>
      <c r="L3589" s="89"/>
      <c r="M3589" s="89"/>
    </row>
    <row r="3590" spans="1:13" x14ac:dyDescent="0.25">
      <c r="A3590" s="191">
        <v>9302</v>
      </c>
      <c r="B3590" s="89" t="s">
        <v>3970</v>
      </c>
      <c r="C3590" s="89" t="s">
        <v>3963</v>
      </c>
      <c r="D3590" s="89" t="s">
        <v>3904</v>
      </c>
      <c r="E3590" s="89" t="s">
        <v>328</v>
      </c>
      <c r="F3590" s="89">
        <v>312</v>
      </c>
      <c r="G3590" s="127">
        <v>0.87190082644628097</v>
      </c>
      <c r="H3590" s="127">
        <v>0</v>
      </c>
      <c r="I3590" s="127"/>
      <c r="J3590" s="191">
        <v>9302</v>
      </c>
      <c r="K3590" s="89"/>
      <c r="L3590" s="89"/>
      <c r="M3590" s="89"/>
    </row>
    <row r="3591" spans="1:13" x14ac:dyDescent="0.25">
      <c r="A3591" s="191">
        <v>9304</v>
      </c>
      <c r="B3591" s="89" t="s">
        <v>3971</v>
      </c>
      <c r="C3591" s="89" t="s">
        <v>3963</v>
      </c>
      <c r="D3591" s="89" t="s">
        <v>3904</v>
      </c>
      <c r="E3591" s="89" t="s">
        <v>328</v>
      </c>
      <c r="F3591" s="89">
        <v>244</v>
      </c>
      <c r="G3591" s="127">
        <v>0.92746113989637302</v>
      </c>
      <c r="H3591" s="127">
        <v>0</v>
      </c>
      <c r="I3591" s="127"/>
      <c r="J3591" s="191">
        <v>9304</v>
      </c>
      <c r="K3591" s="89"/>
      <c r="L3591" s="89"/>
      <c r="M3591" s="89"/>
    </row>
    <row r="3592" spans="1:13" x14ac:dyDescent="0.25">
      <c r="A3592" s="191">
        <v>9306</v>
      </c>
      <c r="B3592" s="89" t="s">
        <v>3972</v>
      </c>
      <c r="C3592" s="89" t="s">
        <v>3963</v>
      </c>
      <c r="D3592" s="89" t="s">
        <v>3904</v>
      </c>
      <c r="E3592" s="89" t="s">
        <v>328</v>
      </c>
      <c r="F3592" s="89">
        <v>17</v>
      </c>
      <c r="G3592" s="127">
        <v>0.97619047619047616</v>
      </c>
      <c r="H3592" s="127">
        <v>0</v>
      </c>
      <c r="I3592" s="127"/>
      <c r="J3592" s="191">
        <v>9306</v>
      </c>
      <c r="K3592" s="89"/>
      <c r="L3592" s="89"/>
      <c r="M3592" s="89"/>
    </row>
    <row r="3593" spans="1:13" x14ac:dyDescent="0.25">
      <c r="A3593" s="191">
        <v>9307</v>
      </c>
      <c r="B3593" s="89" t="s">
        <v>3973</v>
      </c>
      <c r="C3593" s="89" t="s">
        <v>3963</v>
      </c>
      <c r="D3593" s="89" t="s">
        <v>3904</v>
      </c>
      <c r="E3593" s="89" t="s">
        <v>328</v>
      </c>
      <c r="F3593" s="89">
        <v>246</v>
      </c>
      <c r="G3593" s="127">
        <v>0.95927601809954754</v>
      </c>
      <c r="H3593" s="127">
        <v>0</v>
      </c>
      <c r="I3593" s="127"/>
      <c r="J3593" s="191">
        <v>9307</v>
      </c>
      <c r="K3593" s="89"/>
      <c r="L3593" s="89"/>
      <c r="M3593" s="89"/>
    </row>
    <row r="3594" spans="1:13" x14ac:dyDescent="0.25">
      <c r="A3594" s="191">
        <v>9405</v>
      </c>
      <c r="B3594" s="89" t="s">
        <v>3974</v>
      </c>
      <c r="C3594" s="89" t="s">
        <v>3975</v>
      </c>
      <c r="D3594" s="89" t="s">
        <v>3904</v>
      </c>
      <c r="E3594" s="89" t="s">
        <v>328</v>
      </c>
      <c r="F3594" s="89">
        <v>482</v>
      </c>
      <c r="G3594" s="127">
        <v>0.828125</v>
      </c>
      <c r="H3594" s="127">
        <v>0</v>
      </c>
      <c r="I3594" s="127"/>
      <c r="J3594" s="191">
        <v>9405</v>
      </c>
      <c r="K3594" s="89"/>
      <c r="L3594" s="89"/>
      <c r="M3594" s="89"/>
    </row>
    <row r="3595" spans="1:13" x14ac:dyDescent="0.25">
      <c r="A3595" s="191">
        <v>9406</v>
      </c>
      <c r="B3595" s="89" t="s">
        <v>3471</v>
      </c>
      <c r="C3595" s="89" t="s">
        <v>3975</v>
      </c>
      <c r="D3595" s="89" t="s">
        <v>3904</v>
      </c>
      <c r="E3595" s="89" t="s">
        <v>328</v>
      </c>
      <c r="F3595" s="89">
        <v>610</v>
      </c>
      <c r="G3595" s="127">
        <v>0.75172413793103443</v>
      </c>
      <c r="H3595" s="127">
        <v>0.89060092449922956</v>
      </c>
      <c r="I3595" s="127"/>
      <c r="J3595" s="191">
        <v>9406</v>
      </c>
      <c r="K3595" s="89"/>
      <c r="L3595" s="89"/>
      <c r="M3595" s="89"/>
    </row>
    <row r="3596" spans="1:13" x14ac:dyDescent="0.25">
      <c r="A3596" s="191">
        <v>9407</v>
      </c>
      <c r="B3596" s="89" t="s">
        <v>3976</v>
      </c>
      <c r="C3596" s="89" t="s">
        <v>3975</v>
      </c>
      <c r="D3596" s="89" t="s">
        <v>3904</v>
      </c>
      <c r="E3596" s="89" t="s">
        <v>630</v>
      </c>
      <c r="F3596" s="89">
        <v>715</v>
      </c>
      <c r="G3596" s="127">
        <v>0</v>
      </c>
      <c r="H3596" s="127">
        <v>0.85185185185185186</v>
      </c>
      <c r="I3596" s="127"/>
      <c r="J3596" s="191">
        <v>9407</v>
      </c>
      <c r="K3596" s="89"/>
      <c r="L3596" s="89"/>
      <c r="M3596" s="89"/>
    </row>
    <row r="3597" spans="1:13" x14ac:dyDescent="0.25">
      <c r="A3597" s="191">
        <v>9408</v>
      </c>
      <c r="B3597" s="89" t="s">
        <v>3977</v>
      </c>
      <c r="C3597" s="89" t="s">
        <v>3978</v>
      </c>
      <c r="D3597" s="89" t="s">
        <v>3904</v>
      </c>
      <c r="E3597" s="89" t="s">
        <v>630</v>
      </c>
      <c r="F3597" s="89">
        <v>371</v>
      </c>
      <c r="G3597" s="127">
        <v>0</v>
      </c>
      <c r="H3597" s="127">
        <v>0.88753799392097266</v>
      </c>
      <c r="I3597" s="127"/>
      <c r="J3597" s="191">
        <v>9408</v>
      </c>
      <c r="K3597" s="89"/>
      <c r="L3597" s="89"/>
      <c r="M3597" s="89"/>
    </row>
    <row r="3598" spans="1:13" x14ac:dyDescent="0.25">
      <c r="A3598" s="191">
        <v>9409</v>
      </c>
      <c r="B3598" s="89" t="s">
        <v>3979</v>
      </c>
      <c r="C3598" s="89" t="s">
        <v>3975</v>
      </c>
      <c r="D3598" s="89" t="s">
        <v>3904</v>
      </c>
      <c r="E3598" s="89" t="s">
        <v>630</v>
      </c>
      <c r="F3598" s="89">
        <v>595</v>
      </c>
      <c r="G3598" s="127">
        <v>0</v>
      </c>
      <c r="H3598" s="127">
        <v>0.89060092449922956</v>
      </c>
      <c r="I3598" s="127"/>
      <c r="J3598" s="191">
        <v>9409</v>
      </c>
      <c r="K3598" s="89"/>
      <c r="L3598" s="89"/>
      <c r="M3598" s="89"/>
    </row>
    <row r="3599" spans="1:13" x14ac:dyDescent="0.25">
      <c r="A3599" s="191">
        <v>9414</v>
      </c>
      <c r="B3599" s="89" t="s">
        <v>3980</v>
      </c>
      <c r="C3599" s="89" t="s">
        <v>3978</v>
      </c>
      <c r="D3599" s="89" t="s">
        <v>3904</v>
      </c>
      <c r="E3599" s="89" t="s">
        <v>4871</v>
      </c>
      <c r="F3599" s="89">
        <v>590</v>
      </c>
      <c r="G3599" s="127">
        <v>0.82304526748971196</v>
      </c>
      <c r="H3599" s="127">
        <v>0</v>
      </c>
      <c r="I3599" s="127"/>
      <c r="J3599" s="191">
        <v>9414</v>
      </c>
      <c r="K3599" s="89"/>
      <c r="L3599" s="89"/>
      <c r="M3599" s="89"/>
    </row>
    <row r="3600" spans="1:13" x14ac:dyDescent="0.25">
      <c r="A3600" s="191">
        <v>9418</v>
      </c>
      <c r="B3600" s="89" t="s">
        <v>3981</v>
      </c>
      <c r="C3600" s="89" t="s">
        <v>1847</v>
      </c>
      <c r="D3600" s="89" t="s">
        <v>3904</v>
      </c>
      <c r="E3600" s="89" t="s">
        <v>336</v>
      </c>
      <c r="F3600" s="89">
        <v>268</v>
      </c>
      <c r="G3600" s="127">
        <v>0.8854961832061069</v>
      </c>
      <c r="H3600" s="127">
        <v>0</v>
      </c>
      <c r="I3600" s="127"/>
      <c r="J3600" s="191">
        <v>9418</v>
      </c>
      <c r="K3600" s="89"/>
      <c r="L3600" s="89"/>
      <c r="M3600" s="89"/>
    </row>
    <row r="3601" spans="1:13" x14ac:dyDescent="0.25">
      <c r="A3601" s="191">
        <v>9419</v>
      </c>
      <c r="B3601" s="89" t="s">
        <v>3982</v>
      </c>
      <c r="C3601" s="89" t="s">
        <v>1847</v>
      </c>
      <c r="D3601" s="89" t="s">
        <v>3904</v>
      </c>
      <c r="E3601" s="89" t="s">
        <v>336</v>
      </c>
      <c r="F3601" s="89">
        <v>331</v>
      </c>
      <c r="G3601" s="127">
        <v>0.8707865168539326</v>
      </c>
      <c r="H3601" s="127">
        <v>0</v>
      </c>
      <c r="I3601" s="127"/>
      <c r="J3601" s="191">
        <v>9419</v>
      </c>
      <c r="K3601" s="89"/>
      <c r="L3601" s="89"/>
      <c r="M3601" s="89"/>
    </row>
    <row r="3602" spans="1:13" x14ac:dyDescent="0.25">
      <c r="A3602" s="191">
        <v>9422</v>
      </c>
      <c r="B3602" s="89" t="s">
        <v>3983</v>
      </c>
      <c r="C3602" s="89" t="s">
        <v>1847</v>
      </c>
      <c r="D3602" s="89" t="s">
        <v>3904</v>
      </c>
      <c r="E3602" s="89" t="s">
        <v>336</v>
      </c>
      <c r="F3602" s="89">
        <v>312</v>
      </c>
      <c r="G3602" s="127">
        <v>0.80079681274900394</v>
      </c>
      <c r="H3602" s="127">
        <v>0</v>
      </c>
      <c r="I3602" s="127"/>
      <c r="J3602" s="191">
        <v>9422</v>
      </c>
      <c r="K3602" s="89"/>
      <c r="L3602" s="89"/>
      <c r="M3602" s="89"/>
    </row>
    <row r="3603" spans="1:13" x14ac:dyDescent="0.25">
      <c r="A3603" s="191">
        <v>9424</v>
      </c>
      <c r="B3603" s="89" t="s">
        <v>933</v>
      </c>
      <c r="C3603" s="89" t="s">
        <v>3978</v>
      </c>
      <c r="D3603" s="89" t="s">
        <v>3904</v>
      </c>
      <c r="E3603" s="89" t="s">
        <v>4871</v>
      </c>
      <c r="F3603" s="89">
        <v>662</v>
      </c>
      <c r="G3603" s="127">
        <v>0.83959044368600677</v>
      </c>
      <c r="H3603" s="127">
        <v>0</v>
      </c>
      <c r="I3603" s="127"/>
      <c r="J3603" s="191">
        <v>9424</v>
      </c>
      <c r="K3603" s="89"/>
      <c r="L3603" s="89"/>
      <c r="M3603" s="89"/>
    </row>
    <row r="3604" spans="1:13" x14ac:dyDescent="0.25">
      <c r="A3604" s="191">
        <v>9428</v>
      </c>
      <c r="B3604" s="89" t="s">
        <v>3984</v>
      </c>
      <c r="C3604" s="89" t="s">
        <v>1847</v>
      </c>
      <c r="D3604" s="89" t="s">
        <v>3904</v>
      </c>
      <c r="E3604" s="89" t="s">
        <v>336</v>
      </c>
      <c r="F3604" s="89">
        <v>311</v>
      </c>
      <c r="G3604" s="127">
        <v>0.9438202247191011</v>
      </c>
      <c r="H3604" s="127">
        <v>0</v>
      </c>
      <c r="I3604" s="127"/>
      <c r="J3604" s="191">
        <v>9428</v>
      </c>
      <c r="K3604" s="89"/>
      <c r="L3604" s="89"/>
      <c r="M3604" s="89"/>
    </row>
    <row r="3605" spans="1:13" x14ac:dyDescent="0.25">
      <c r="A3605" s="191">
        <v>9429</v>
      </c>
      <c r="B3605" s="89" t="s">
        <v>3985</v>
      </c>
      <c r="C3605" s="89" t="s">
        <v>3978</v>
      </c>
      <c r="D3605" s="89" t="s">
        <v>3904</v>
      </c>
      <c r="E3605" s="89" t="s">
        <v>4871</v>
      </c>
      <c r="F3605" s="89">
        <v>299</v>
      </c>
      <c r="G3605" s="127">
        <v>0.81985294117647056</v>
      </c>
      <c r="H3605" s="127">
        <v>0</v>
      </c>
      <c r="I3605" s="127"/>
      <c r="J3605" s="191">
        <v>9429</v>
      </c>
      <c r="K3605" s="89"/>
      <c r="L3605" s="89"/>
      <c r="M3605" s="89"/>
    </row>
    <row r="3606" spans="1:13" x14ac:dyDescent="0.25">
      <c r="A3606" s="191">
        <v>9431</v>
      </c>
      <c r="B3606" s="89" t="s">
        <v>3986</v>
      </c>
      <c r="C3606" s="89" t="s">
        <v>3975</v>
      </c>
      <c r="D3606" s="89" t="s">
        <v>3904</v>
      </c>
      <c r="E3606" s="89" t="s">
        <v>328</v>
      </c>
      <c r="F3606" s="89">
        <v>425</v>
      </c>
      <c r="G3606" s="127">
        <v>0.81355932203389836</v>
      </c>
      <c r="H3606" s="127">
        <v>0</v>
      </c>
      <c r="I3606" s="127"/>
      <c r="J3606" s="191">
        <v>9431</v>
      </c>
      <c r="K3606" s="89"/>
      <c r="L3606" s="89"/>
      <c r="M3606" s="89"/>
    </row>
    <row r="3607" spans="1:13" x14ac:dyDescent="0.25">
      <c r="A3607" s="191">
        <v>9443</v>
      </c>
      <c r="B3607" s="89" t="s">
        <v>3987</v>
      </c>
      <c r="C3607" s="89" t="s">
        <v>3988</v>
      </c>
      <c r="D3607" s="89" t="s">
        <v>3904</v>
      </c>
      <c r="E3607" s="89" t="s">
        <v>4871</v>
      </c>
      <c r="F3607" s="89">
        <v>163</v>
      </c>
      <c r="G3607" s="127">
        <v>0.91477272727272729</v>
      </c>
      <c r="H3607" s="127">
        <v>0</v>
      </c>
      <c r="I3607" s="127"/>
      <c r="J3607" s="191">
        <v>9443</v>
      </c>
      <c r="K3607" s="89"/>
      <c r="L3607" s="89"/>
      <c r="M3607" s="89"/>
    </row>
    <row r="3608" spans="1:13" x14ac:dyDescent="0.25">
      <c r="A3608" s="191">
        <v>9457</v>
      </c>
      <c r="B3608" s="89" t="s">
        <v>3989</v>
      </c>
      <c r="C3608" s="89" t="s">
        <v>3978</v>
      </c>
      <c r="D3608" s="89" t="s">
        <v>3904</v>
      </c>
      <c r="E3608" s="89" t="s">
        <v>4871</v>
      </c>
      <c r="F3608" s="89">
        <v>308</v>
      </c>
      <c r="G3608" s="127">
        <v>0.8487084870848709</v>
      </c>
      <c r="H3608" s="127">
        <v>0</v>
      </c>
      <c r="I3608" s="127"/>
      <c r="J3608" s="191">
        <v>9457</v>
      </c>
      <c r="K3608" s="89"/>
      <c r="L3608" s="89"/>
      <c r="M3608" s="89"/>
    </row>
    <row r="3609" spans="1:13" x14ac:dyDescent="0.25">
      <c r="A3609" s="191">
        <v>9458</v>
      </c>
      <c r="B3609" s="89" t="s">
        <v>3990</v>
      </c>
      <c r="C3609" s="89" t="s">
        <v>1847</v>
      </c>
      <c r="D3609" s="89" t="s">
        <v>3904</v>
      </c>
      <c r="E3609" s="89" t="s">
        <v>336</v>
      </c>
      <c r="F3609" s="89">
        <v>384</v>
      </c>
      <c r="G3609" s="127">
        <v>0.93396226415094341</v>
      </c>
      <c r="H3609" s="127">
        <v>0</v>
      </c>
      <c r="I3609" s="127"/>
      <c r="J3609" s="191">
        <v>9458</v>
      </c>
      <c r="K3609" s="89"/>
      <c r="L3609" s="89"/>
      <c r="M3609" s="89"/>
    </row>
    <row r="3610" spans="1:13" x14ac:dyDescent="0.25">
      <c r="A3610" s="191">
        <v>9579</v>
      </c>
      <c r="B3610" s="89" t="s">
        <v>3991</v>
      </c>
      <c r="C3610" s="89" t="s">
        <v>3978</v>
      </c>
      <c r="D3610" s="89" t="s">
        <v>3904</v>
      </c>
      <c r="E3610" s="89" t="s">
        <v>630</v>
      </c>
      <c r="F3610" s="89">
        <v>597</v>
      </c>
      <c r="G3610" s="127">
        <v>0</v>
      </c>
      <c r="H3610" s="127">
        <v>0.90306946688206791</v>
      </c>
      <c r="I3610" s="127"/>
      <c r="J3610" s="191">
        <v>9579</v>
      </c>
      <c r="K3610" s="89"/>
      <c r="L3610" s="89"/>
      <c r="M3610" s="89"/>
    </row>
    <row r="3611" spans="1:13" x14ac:dyDescent="0.25">
      <c r="A3611" s="191">
        <v>9581</v>
      </c>
      <c r="B3611" s="89" t="s">
        <v>3992</v>
      </c>
      <c r="C3611" s="89" t="s">
        <v>3975</v>
      </c>
      <c r="D3611" s="89" t="s">
        <v>3904</v>
      </c>
      <c r="E3611" s="89" t="s">
        <v>630</v>
      </c>
      <c r="F3611" s="89">
        <v>510</v>
      </c>
      <c r="G3611" s="127">
        <v>0</v>
      </c>
      <c r="H3611" s="127">
        <v>0.88669064748201443</v>
      </c>
      <c r="I3611" s="127"/>
      <c r="J3611" s="191">
        <v>9581</v>
      </c>
      <c r="K3611" s="89"/>
      <c r="L3611" s="89"/>
      <c r="M3611" s="89"/>
    </row>
    <row r="3612" spans="1:13" x14ac:dyDescent="0.25">
      <c r="A3612" s="191">
        <v>9582</v>
      </c>
      <c r="B3612" s="89" t="s">
        <v>3993</v>
      </c>
      <c r="C3612" s="89" t="s">
        <v>3988</v>
      </c>
      <c r="D3612" s="89" t="s">
        <v>3904</v>
      </c>
      <c r="E3612" s="89" t="s">
        <v>4871</v>
      </c>
      <c r="F3612" s="89">
        <v>254</v>
      </c>
      <c r="G3612" s="127">
        <v>0</v>
      </c>
      <c r="H3612" s="127">
        <v>0.90157480314960625</v>
      </c>
      <c r="I3612" s="127"/>
      <c r="J3612" s="191">
        <v>9582</v>
      </c>
      <c r="K3612" s="89"/>
      <c r="L3612" s="89"/>
      <c r="M3612" s="89"/>
    </row>
    <row r="3613" spans="1:13" x14ac:dyDescent="0.25">
      <c r="A3613" s="191">
        <v>9583</v>
      </c>
      <c r="B3613" s="89" t="s">
        <v>3994</v>
      </c>
      <c r="C3613" s="89" t="s">
        <v>3995</v>
      </c>
      <c r="D3613" s="89" t="s">
        <v>3904</v>
      </c>
      <c r="E3613" s="89" t="s">
        <v>336</v>
      </c>
      <c r="F3613" s="89">
        <v>663</v>
      </c>
      <c r="G3613" s="127">
        <v>0</v>
      </c>
      <c r="H3613" s="127">
        <v>0.96312364425162689</v>
      </c>
      <c r="I3613" s="127"/>
      <c r="J3613" s="191">
        <v>9583</v>
      </c>
      <c r="K3613" s="89"/>
      <c r="L3613" s="89"/>
      <c r="M3613" s="89"/>
    </row>
    <row r="3614" spans="1:13" x14ac:dyDescent="0.25">
      <c r="A3614" s="191">
        <v>9584</v>
      </c>
      <c r="B3614" s="89" t="s">
        <v>3996</v>
      </c>
      <c r="C3614" s="89" t="s">
        <v>3997</v>
      </c>
      <c r="D3614" s="89" t="s">
        <v>3904</v>
      </c>
      <c r="E3614" s="89" t="s">
        <v>630</v>
      </c>
      <c r="F3614" s="89">
        <v>375</v>
      </c>
      <c r="G3614" s="127">
        <v>0</v>
      </c>
      <c r="H3614" s="127">
        <v>0.96573208722741433</v>
      </c>
      <c r="I3614" s="127"/>
      <c r="J3614" s="191">
        <v>9584</v>
      </c>
      <c r="K3614" s="89"/>
      <c r="L3614" s="89"/>
      <c r="M3614" s="89"/>
    </row>
    <row r="3615" spans="1:13" x14ac:dyDescent="0.25">
      <c r="A3615" s="191">
        <v>9585</v>
      </c>
      <c r="B3615" s="89" t="s">
        <v>3998</v>
      </c>
      <c r="C3615" s="89" t="s">
        <v>3988</v>
      </c>
      <c r="D3615" s="89" t="s">
        <v>3904</v>
      </c>
      <c r="E3615" s="89" t="s">
        <v>4871</v>
      </c>
      <c r="F3615" s="89">
        <v>204</v>
      </c>
      <c r="G3615" s="127">
        <v>0.83018867924528306</v>
      </c>
      <c r="H3615" s="127">
        <v>0</v>
      </c>
      <c r="I3615" s="127"/>
      <c r="J3615" s="191">
        <v>9585</v>
      </c>
      <c r="K3615" s="89"/>
      <c r="L3615" s="89"/>
      <c r="M3615" s="89"/>
    </row>
    <row r="3616" spans="1:13" x14ac:dyDescent="0.25">
      <c r="A3616" s="191">
        <v>9586</v>
      </c>
      <c r="B3616" s="89" t="s">
        <v>3999</v>
      </c>
      <c r="C3616" s="89" t="s">
        <v>3997</v>
      </c>
      <c r="D3616" s="89" t="s">
        <v>3904</v>
      </c>
      <c r="E3616" s="89" t="s">
        <v>336</v>
      </c>
      <c r="F3616" s="89">
        <v>464</v>
      </c>
      <c r="G3616" s="127">
        <v>0.80208333333333337</v>
      </c>
      <c r="H3616" s="127">
        <v>0</v>
      </c>
      <c r="I3616" s="127"/>
      <c r="J3616" s="191">
        <v>9586</v>
      </c>
      <c r="K3616" s="89"/>
      <c r="L3616" s="89"/>
      <c r="M3616" s="89"/>
    </row>
    <row r="3617" spans="1:13" x14ac:dyDescent="0.25">
      <c r="A3617" s="191">
        <v>9587</v>
      </c>
      <c r="B3617" s="89" t="s">
        <v>4000</v>
      </c>
      <c r="C3617" s="89" t="s">
        <v>3988</v>
      </c>
      <c r="D3617" s="89" t="s">
        <v>3904</v>
      </c>
      <c r="E3617" s="89" t="s">
        <v>4871</v>
      </c>
      <c r="F3617" s="89">
        <v>631</v>
      </c>
      <c r="G3617" s="127">
        <v>0.8584070796460177</v>
      </c>
      <c r="H3617" s="127">
        <v>0</v>
      </c>
      <c r="I3617" s="127"/>
      <c r="J3617" s="191">
        <v>9587</v>
      </c>
      <c r="K3617" s="89"/>
      <c r="L3617" s="89"/>
      <c r="M3617" s="89"/>
    </row>
    <row r="3618" spans="1:13" x14ac:dyDescent="0.25">
      <c r="A3618" s="191">
        <v>9588</v>
      </c>
      <c r="B3618" s="89" t="s">
        <v>4001</v>
      </c>
      <c r="C3618" s="89" t="s">
        <v>3988</v>
      </c>
      <c r="D3618" s="89" t="s">
        <v>3904</v>
      </c>
      <c r="E3618" s="89" t="s">
        <v>4871</v>
      </c>
      <c r="F3618" s="89">
        <v>216</v>
      </c>
      <c r="G3618" s="127">
        <v>0.83246073298429324</v>
      </c>
      <c r="H3618" s="127">
        <v>0</v>
      </c>
      <c r="I3618" s="127"/>
      <c r="J3618" s="191">
        <v>9588</v>
      </c>
      <c r="K3618" s="89"/>
      <c r="L3618" s="89"/>
      <c r="M3618" s="89"/>
    </row>
    <row r="3619" spans="1:13" x14ac:dyDescent="0.25">
      <c r="A3619" s="191">
        <v>9590</v>
      </c>
      <c r="B3619" s="89" t="s">
        <v>708</v>
      </c>
      <c r="C3619" s="89" t="s">
        <v>3988</v>
      </c>
      <c r="D3619" s="89" t="s">
        <v>3904</v>
      </c>
      <c r="E3619" s="89" t="s">
        <v>4871</v>
      </c>
      <c r="F3619" s="89">
        <v>184</v>
      </c>
      <c r="G3619" s="127">
        <v>0.86309523809523814</v>
      </c>
      <c r="H3619" s="127">
        <v>0</v>
      </c>
      <c r="I3619" s="127"/>
      <c r="J3619" s="191">
        <v>9590</v>
      </c>
      <c r="K3619" s="89"/>
      <c r="L3619" s="89"/>
      <c r="M3619" s="89"/>
    </row>
    <row r="3620" spans="1:13" x14ac:dyDescent="0.25">
      <c r="A3620" s="191">
        <v>9591</v>
      </c>
      <c r="B3620" s="89" t="s">
        <v>4002</v>
      </c>
      <c r="C3620" s="89" t="s">
        <v>3995</v>
      </c>
      <c r="D3620" s="89" t="s">
        <v>3904</v>
      </c>
      <c r="E3620" s="89" t="s">
        <v>336</v>
      </c>
      <c r="F3620" s="89">
        <v>292</v>
      </c>
      <c r="G3620" s="127">
        <v>0.96466431095406358</v>
      </c>
      <c r="H3620" s="127">
        <v>0</v>
      </c>
      <c r="I3620" s="127"/>
      <c r="J3620" s="191">
        <v>9591</v>
      </c>
      <c r="K3620" s="89"/>
      <c r="L3620" s="89"/>
      <c r="M3620" s="89"/>
    </row>
    <row r="3621" spans="1:13" x14ac:dyDescent="0.25">
      <c r="A3621" s="191">
        <v>9592</v>
      </c>
      <c r="B3621" s="89" t="s">
        <v>4003</v>
      </c>
      <c r="C3621" s="89" t="s">
        <v>3997</v>
      </c>
      <c r="D3621" s="89" t="s">
        <v>3904</v>
      </c>
      <c r="E3621" s="89" t="s">
        <v>336</v>
      </c>
      <c r="F3621" s="89">
        <v>251</v>
      </c>
      <c r="G3621" s="127">
        <v>0.80995475113122173</v>
      </c>
      <c r="H3621" s="127">
        <v>0</v>
      </c>
      <c r="I3621" s="127"/>
      <c r="J3621" s="191">
        <v>9592</v>
      </c>
      <c r="K3621" s="89"/>
      <c r="L3621" s="89"/>
      <c r="M3621" s="89"/>
    </row>
    <row r="3622" spans="1:13" x14ac:dyDescent="0.25">
      <c r="A3622" s="191">
        <v>9593</v>
      </c>
      <c r="B3622" s="89" t="s">
        <v>4004</v>
      </c>
      <c r="C3622" s="89" t="s">
        <v>3997</v>
      </c>
      <c r="D3622" s="89" t="s">
        <v>3904</v>
      </c>
      <c r="E3622" s="89" t="s">
        <v>336</v>
      </c>
      <c r="F3622" s="89">
        <v>202</v>
      </c>
      <c r="G3622" s="127">
        <v>0.8529411764705882</v>
      </c>
      <c r="H3622" s="127">
        <v>0</v>
      </c>
      <c r="I3622" s="127"/>
      <c r="J3622" s="191">
        <v>9593</v>
      </c>
      <c r="K3622" s="89"/>
      <c r="L3622" s="89"/>
      <c r="M3622" s="89"/>
    </row>
    <row r="3623" spans="1:13" x14ac:dyDescent="0.25">
      <c r="A3623" s="191">
        <v>9595</v>
      </c>
      <c r="B3623" s="89" t="s">
        <v>4005</v>
      </c>
      <c r="C3623" s="89" t="s">
        <v>3995</v>
      </c>
      <c r="D3623" s="89" t="s">
        <v>3904</v>
      </c>
      <c r="E3623" s="89" t="s">
        <v>336</v>
      </c>
      <c r="F3623" s="89">
        <v>337</v>
      </c>
      <c r="G3623" s="127">
        <v>0.94901960784313721</v>
      </c>
      <c r="H3623" s="127">
        <v>0</v>
      </c>
      <c r="I3623" s="127"/>
      <c r="J3623" s="191">
        <v>9595</v>
      </c>
      <c r="K3623" s="89"/>
      <c r="L3623" s="89"/>
      <c r="M3623" s="89"/>
    </row>
    <row r="3624" spans="1:13" x14ac:dyDescent="0.25">
      <c r="A3624" s="191">
        <v>9597</v>
      </c>
      <c r="B3624" s="89" t="s">
        <v>4006</v>
      </c>
      <c r="C3624" s="89" t="s">
        <v>3995</v>
      </c>
      <c r="D3624" s="89" t="s">
        <v>3904</v>
      </c>
      <c r="E3624" s="89" t="s">
        <v>336</v>
      </c>
      <c r="F3624" s="89">
        <v>210</v>
      </c>
      <c r="G3624" s="127">
        <v>0.93333333333333335</v>
      </c>
      <c r="H3624" s="127">
        <v>0</v>
      </c>
      <c r="I3624" s="127"/>
      <c r="J3624" s="191">
        <v>9597</v>
      </c>
      <c r="K3624" s="89"/>
      <c r="L3624" s="89"/>
      <c r="M3624" s="89"/>
    </row>
    <row r="3625" spans="1:13" x14ac:dyDescent="0.25">
      <c r="A3625" s="191">
        <v>9598</v>
      </c>
      <c r="B3625" s="89" t="s">
        <v>4007</v>
      </c>
      <c r="C3625" s="89" t="s">
        <v>3995</v>
      </c>
      <c r="D3625" s="89" t="s">
        <v>3904</v>
      </c>
      <c r="E3625" s="89" t="s">
        <v>336</v>
      </c>
      <c r="F3625" s="89">
        <v>281</v>
      </c>
      <c r="G3625" s="127">
        <v>0.96837944664031617</v>
      </c>
      <c r="H3625" s="127">
        <v>0</v>
      </c>
      <c r="I3625" s="127"/>
      <c r="J3625" s="191">
        <v>9598</v>
      </c>
      <c r="K3625" s="89"/>
      <c r="L3625" s="89"/>
      <c r="M3625" s="89"/>
    </row>
    <row r="3626" spans="1:13" x14ac:dyDescent="0.25">
      <c r="A3626" s="191">
        <v>9599</v>
      </c>
      <c r="B3626" s="89" t="s">
        <v>4008</v>
      </c>
      <c r="C3626" s="89" t="s">
        <v>3997</v>
      </c>
      <c r="D3626" s="89" t="s">
        <v>3904</v>
      </c>
      <c r="E3626" s="89" t="s">
        <v>336</v>
      </c>
      <c r="F3626" s="89">
        <v>431</v>
      </c>
      <c r="G3626" s="127">
        <v>0.84693877551020413</v>
      </c>
      <c r="H3626" s="127">
        <v>0</v>
      </c>
      <c r="I3626" s="127"/>
      <c r="J3626" s="191">
        <v>9599</v>
      </c>
      <c r="K3626" s="89"/>
      <c r="L3626" s="89"/>
      <c r="M3626" s="89"/>
    </row>
    <row r="3627" spans="1:13" x14ac:dyDescent="0.25">
      <c r="A3627" s="191">
        <v>9600</v>
      </c>
      <c r="B3627" s="89" t="s">
        <v>4009</v>
      </c>
      <c r="C3627" s="89" t="s">
        <v>3997</v>
      </c>
      <c r="D3627" s="89" t="s">
        <v>3904</v>
      </c>
      <c r="E3627" s="89" t="s">
        <v>336</v>
      </c>
      <c r="F3627" s="89">
        <v>268</v>
      </c>
      <c r="G3627" s="127">
        <v>0.89823008849557517</v>
      </c>
      <c r="H3627" s="127">
        <v>0</v>
      </c>
      <c r="I3627" s="127"/>
      <c r="J3627" s="191">
        <v>9600</v>
      </c>
      <c r="K3627" s="89"/>
      <c r="L3627" s="89"/>
      <c r="M3627" s="89"/>
    </row>
    <row r="3628" spans="1:13" x14ac:dyDescent="0.25">
      <c r="A3628" s="191">
        <v>9601</v>
      </c>
      <c r="B3628" s="89" t="s">
        <v>4010</v>
      </c>
      <c r="C3628" s="89" t="s">
        <v>3997</v>
      </c>
      <c r="D3628" s="89" t="s">
        <v>3904</v>
      </c>
      <c r="E3628" s="89" t="s">
        <v>336</v>
      </c>
      <c r="F3628" s="89">
        <v>263</v>
      </c>
      <c r="G3628" s="127">
        <v>0</v>
      </c>
      <c r="H3628" s="127">
        <v>0.92265193370165743</v>
      </c>
      <c r="I3628" s="127"/>
      <c r="J3628" s="191">
        <v>9601</v>
      </c>
      <c r="K3628" s="89"/>
      <c r="L3628" s="89"/>
      <c r="M3628" s="89"/>
    </row>
    <row r="3629" spans="1:13" x14ac:dyDescent="0.25">
      <c r="A3629" s="191">
        <v>9602</v>
      </c>
      <c r="B3629" s="89" t="s">
        <v>4011</v>
      </c>
      <c r="C3629" s="89" t="s">
        <v>3995</v>
      </c>
      <c r="D3629" s="89" t="s">
        <v>3904</v>
      </c>
      <c r="E3629" s="89" t="s">
        <v>336</v>
      </c>
      <c r="F3629" s="89">
        <v>324</v>
      </c>
      <c r="G3629" s="127">
        <v>0.9401408450704225</v>
      </c>
      <c r="H3629" s="127">
        <v>0</v>
      </c>
      <c r="I3629" s="127"/>
      <c r="J3629" s="191">
        <v>9602</v>
      </c>
      <c r="K3629" s="89"/>
      <c r="L3629" s="89"/>
      <c r="M3629" s="89"/>
    </row>
    <row r="3630" spans="1:13" x14ac:dyDescent="0.25">
      <c r="A3630" s="191">
        <v>9604</v>
      </c>
      <c r="B3630" s="89" t="s">
        <v>4012</v>
      </c>
      <c r="C3630" s="89" t="s">
        <v>3995</v>
      </c>
      <c r="D3630" s="89" t="s">
        <v>3904</v>
      </c>
      <c r="E3630" s="89" t="s">
        <v>336</v>
      </c>
      <c r="F3630" s="89">
        <v>536</v>
      </c>
      <c r="G3630" s="127">
        <v>0.94339622641509435</v>
      </c>
      <c r="H3630" s="127">
        <v>0</v>
      </c>
      <c r="I3630" s="127"/>
      <c r="J3630" s="191">
        <v>9604</v>
      </c>
      <c r="K3630" s="89"/>
      <c r="L3630" s="89"/>
      <c r="M3630" s="89"/>
    </row>
    <row r="3631" spans="1:13" x14ac:dyDescent="0.25">
      <c r="A3631" s="191">
        <v>9605</v>
      </c>
      <c r="B3631" s="89" t="s">
        <v>4013</v>
      </c>
      <c r="C3631" s="89" t="s">
        <v>3988</v>
      </c>
      <c r="D3631" s="89" t="s">
        <v>3904</v>
      </c>
      <c r="E3631" s="89" t="s">
        <v>4871</v>
      </c>
      <c r="F3631" s="89">
        <v>266</v>
      </c>
      <c r="G3631" s="127">
        <v>0.83257918552036203</v>
      </c>
      <c r="H3631" s="127">
        <v>0</v>
      </c>
      <c r="I3631" s="127"/>
      <c r="J3631" s="191">
        <v>9605</v>
      </c>
      <c r="K3631" s="89"/>
      <c r="L3631" s="89"/>
      <c r="M3631" s="89"/>
    </row>
    <row r="3632" spans="1:13" x14ac:dyDescent="0.25">
      <c r="A3632" s="191">
        <v>9606</v>
      </c>
      <c r="B3632" s="89" t="s">
        <v>4014</v>
      </c>
      <c r="C3632" s="89" t="s">
        <v>3988</v>
      </c>
      <c r="D3632" s="89" t="s">
        <v>3904</v>
      </c>
      <c r="E3632" s="89" t="s">
        <v>4871</v>
      </c>
      <c r="F3632" s="89">
        <v>260</v>
      </c>
      <c r="G3632" s="127">
        <v>0.90243902439024393</v>
      </c>
      <c r="H3632" s="127">
        <v>0</v>
      </c>
      <c r="I3632" s="127"/>
      <c r="J3632" s="191">
        <v>9606</v>
      </c>
      <c r="K3632" s="89"/>
      <c r="L3632" s="89"/>
      <c r="M3632" s="89"/>
    </row>
    <row r="3633" spans="1:13" x14ac:dyDescent="0.25">
      <c r="A3633" s="191">
        <v>9607</v>
      </c>
      <c r="B3633" s="89" t="s">
        <v>4015</v>
      </c>
      <c r="C3633" s="89" t="s">
        <v>3988</v>
      </c>
      <c r="D3633" s="89" t="s">
        <v>3904</v>
      </c>
      <c r="E3633" s="89" t="s">
        <v>4871</v>
      </c>
      <c r="F3633" s="89">
        <v>41</v>
      </c>
      <c r="G3633" s="127">
        <v>0</v>
      </c>
      <c r="H3633" s="127">
        <v>0</v>
      </c>
      <c r="I3633" s="128">
        <v>0.88269230769230766</v>
      </c>
      <c r="J3633" s="191">
        <v>9607</v>
      </c>
      <c r="K3633" s="89"/>
      <c r="L3633" s="89"/>
      <c r="M3633" s="89"/>
    </row>
    <row r="3634" spans="1:13" x14ac:dyDescent="0.25">
      <c r="A3634" s="191">
        <v>9608</v>
      </c>
      <c r="B3634" s="89" t="s">
        <v>4016</v>
      </c>
      <c r="C3634" s="89" t="s">
        <v>3997</v>
      </c>
      <c r="D3634" s="89" t="s">
        <v>3904</v>
      </c>
      <c r="E3634" s="89" t="s">
        <v>336</v>
      </c>
      <c r="F3634" s="89">
        <v>114</v>
      </c>
      <c r="G3634" s="127">
        <v>0</v>
      </c>
      <c r="H3634" s="127">
        <v>0.92086330935251803</v>
      </c>
      <c r="I3634" s="127"/>
      <c r="J3634" s="191">
        <v>9608</v>
      </c>
      <c r="K3634" s="89"/>
      <c r="L3634" s="89"/>
      <c r="M3634" s="89"/>
    </row>
    <row r="3635" spans="1:13" x14ac:dyDescent="0.25">
      <c r="A3635" s="191">
        <v>9609</v>
      </c>
      <c r="B3635" s="89" t="s">
        <v>4017</v>
      </c>
      <c r="C3635" s="89" t="s">
        <v>3988</v>
      </c>
      <c r="D3635" s="89" t="s">
        <v>3904</v>
      </c>
      <c r="E3635" s="89" t="s">
        <v>4871</v>
      </c>
      <c r="F3635" s="89">
        <v>299</v>
      </c>
      <c r="G3635" s="127">
        <v>0.91636363636363638</v>
      </c>
      <c r="H3635" s="127">
        <v>0</v>
      </c>
      <c r="I3635" s="127"/>
      <c r="J3635" s="191">
        <v>9609</v>
      </c>
      <c r="K3635" s="89"/>
      <c r="L3635" s="89"/>
      <c r="M3635" s="89"/>
    </row>
    <row r="3636" spans="1:13" x14ac:dyDescent="0.25">
      <c r="A3636" s="191">
        <v>9610</v>
      </c>
      <c r="B3636" s="89" t="s">
        <v>4018</v>
      </c>
      <c r="C3636" s="89" t="s">
        <v>3988</v>
      </c>
      <c r="D3636" s="89" t="s">
        <v>3904</v>
      </c>
      <c r="E3636" s="89" t="s">
        <v>4871</v>
      </c>
      <c r="F3636" s="89">
        <v>423</v>
      </c>
      <c r="G3636" s="127">
        <v>0.91666666666666663</v>
      </c>
      <c r="H3636" s="127">
        <v>0</v>
      </c>
      <c r="I3636" s="127"/>
      <c r="J3636" s="191">
        <v>9610</v>
      </c>
      <c r="K3636" s="89"/>
      <c r="L3636" s="89"/>
      <c r="M3636" s="89"/>
    </row>
    <row r="3637" spans="1:13" x14ac:dyDescent="0.25">
      <c r="A3637" s="191">
        <v>9611</v>
      </c>
      <c r="B3637" s="89" t="s">
        <v>4019</v>
      </c>
      <c r="C3637" s="89" t="s">
        <v>3997</v>
      </c>
      <c r="D3637" s="89" t="s">
        <v>3904</v>
      </c>
      <c r="E3637" s="89" t="s">
        <v>336</v>
      </c>
      <c r="F3637" s="89">
        <v>195</v>
      </c>
      <c r="G3637" s="127">
        <v>0.96216216216216222</v>
      </c>
      <c r="H3637" s="127">
        <v>0</v>
      </c>
      <c r="I3637" s="127"/>
      <c r="J3637" s="191">
        <v>9611</v>
      </c>
      <c r="K3637" s="89"/>
      <c r="L3637" s="89"/>
      <c r="M3637" s="89"/>
    </row>
    <row r="3638" spans="1:13" x14ac:dyDescent="0.25">
      <c r="A3638" s="191">
        <v>9612</v>
      </c>
      <c r="B3638" s="89" t="s">
        <v>4020</v>
      </c>
      <c r="C3638" s="89" t="s">
        <v>3988</v>
      </c>
      <c r="D3638" s="89" t="s">
        <v>3904</v>
      </c>
      <c r="E3638" s="89" t="s">
        <v>4871</v>
      </c>
      <c r="F3638" s="89">
        <v>297</v>
      </c>
      <c r="G3638" s="127">
        <v>0.87815126050420167</v>
      </c>
      <c r="H3638" s="127">
        <v>0</v>
      </c>
      <c r="I3638" s="127"/>
      <c r="J3638" s="191">
        <v>9612</v>
      </c>
      <c r="K3638" s="89"/>
      <c r="L3638" s="89"/>
      <c r="M3638" s="89"/>
    </row>
    <row r="3639" spans="1:13" x14ac:dyDescent="0.25">
      <c r="A3639" s="191">
        <v>9614</v>
      </c>
      <c r="B3639" s="89" t="s">
        <v>4021</v>
      </c>
      <c r="C3639" s="89" t="s">
        <v>3997</v>
      </c>
      <c r="D3639" s="89" t="s">
        <v>3904</v>
      </c>
      <c r="E3639" s="89" t="s">
        <v>336</v>
      </c>
      <c r="F3639" s="89">
        <v>227</v>
      </c>
      <c r="G3639" s="127">
        <v>0.93087557603686633</v>
      </c>
      <c r="H3639" s="127">
        <v>0</v>
      </c>
      <c r="I3639" s="127"/>
      <c r="J3639" s="191">
        <v>9614</v>
      </c>
      <c r="K3639" s="89"/>
      <c r="L3639" s="89"/>
      <c r="M3639" s="89"/>
    </row>
    <row r="3640" spans="1:13" x14ac:dyDescent="0.25">
      <c r="A3640" s="191">
        <v>9616</v>
      </c>
      <c r="B3640" s="89" t="s">
        <v>4022</v>
      </c>
      <c r="C3640" s="89" t="s">
        <v>3995</v>
      </c>
      <c r="D3640" s="89" t="s">
        <v>3904</v>
      </c>
      <c r="E3640" s="89" t="s">
        <v>336</v>
      </c>
      <c r="F3640" s="89">
        <v>408</v>
      </c>
      <c r="G3640" s="127">
        <v>0.94065281899109787</v>
      </c>
      <c r="H3640" s="127">
        <v>0</v>
      </c>
      <c r="I3640" s="127"/>
      <c r="J3640" s="191">
        <v>9616</v>
      </c>
      <c r="K3640" s="89"/>
      <c r="L3640" s="89"/>
      <c r="M3640" s="89"/>
    </row>
    <row r="3641" spans="1:13" x14ac:dyDescent="0.25">
      <c r="A3641" s="191">
        <v>9617</v>
      </c>
      <c r="B3641" s="89" t="s">
        <v>4023</v>
      </c>
      <c r="C3641" s="89" t="s">
        <v>3988</v>
      </c>
      <c r="D3641" s="89" t="s">
        <v>3904</v>
      </c>
      <c r="E3641" s="89" t="s">
        <v>4871</v>
      </c>
      <c r="F3641" s="89">
        <v>569</v>
      </c>
      <c r="G3641" s="127">
        <v>0.955078125</v>
      </c>
      <c r="H3641" s="127">
        <v>0</v>
      </c>
      <c r="I3641" s="127"/>
      <c r="J3641" s="191">
        <v>9617</v>
      </c>
      <c r="K3641" s="89"/>
      <c r="L3641" s="89"/>
      <c r="M3641" s="89"/>
    </row>
    <row r="3642" spans="1:13" x14ac:dyDescent="0.25">
      <c r="A3642" s="191">
        <v>9618</v>
      </c>
      <c r="B3642" s="89" t="s">
        <v>4024</v>
      </c>
      <c r="C3642" s="89" t="s">
        <v>3988</v>
      </c>
      <c r="D3642" s="89" t="s">
        <v>3904</v>
      </c>
      <c r="E3642" s="89" t="s">
        <v>4871</v>
      </c>
      <c r="F3642" s="89">
        <v>779</v>
      </c>
      <c r="G3642" s="127">
        <v>0.9373401534526854</v>
      </c>
      <c r="H3642" s="127">
        <v>0</v>
      </c>
      <c r="I3642" s="127"/>
      <c r="J3642" s="191">
        <v>9618</v>
      </c>
      <c r="K3642" s="89"/>
      <c r="L3642" s="89"/>
      <c r="M3642" s="89"/>
    </row>
    <row r="3643" spans="1:13" x14ac:dyDescent="0.25">
      <c r="A3643" s="191">
        <v>9620</v>
      </c>
      <c r="B3643" s="89" t="s">
        <v>4025</v>
      </c>
      <c r="C3643" s="89" t="s">
        <v>3995</v>
      </c>
      <c r="D3643" s="89" t="s">
        <v>3904</v>
      </c>
      <c r="E3643" s="89" t="s">
        <v>336</v>
      </c>
      <c r="F3643" s="89">
        <v>397</v>
      </c>
      <c r="G3643" s="127">
        <v>0.96026490066225167</v>
      </c>
      <c r="H3643" s="127">
        <v>0</v>
      </c>
      <c r="I3643" s="127"/>
      <c r="J3643" s="191">
        <v>9620</v>
      </c>
      <c r="K3643" s="89"/>
      <c r="L3643" s="89"/>
      <c r="M3643" s="89"/>
    </row>
    <row r="3644" spans="1:13" x14ac:dyDescent="0.25">
      <c r="A3644" s="191">
        <v>9625</v>
      </c>
      <c r="B3644" s="89" t="s">
        <v>4026</v>
      </c>
      <c r="C3644" s="89" t="s">
        <v>3997</v>
      </c>
      <c r="D3644" s="89" t="s">
        <v>3904</v>
      </c>
      <c r="E3644" s="89" t="s">
        <v>336</v>
      </c>
      <c r="F3644" s="89">
        <v>253</v>
      </c>
      <c r="G3644" s="127">
        <v>0.94036697247706424</v>
      </c>
      <c r="H3644" s="127">
        <v>0</v>
      </c>
      <c r="I3644" s="127"/>
      <c r="J3644" s="191">
        <v>9625</v>
      </c>
      <c r="K3644" s="89"/>
      <c r="L3644" s="89"/>
      <c r="M3644" s="89"/>
    </row>
    <row r="3645" spans="1:13" x14ac:dyDescent="0.25">
      <c r="A3645" s="191">
        <v>9626</v>
      </c>
      <c r="B3645" s="89" t="s">
        <v>4027</v>
      </c>
      <c r="C3645" s="89" t="s">
        <v>3988</v>
      </c>
      <c r="D3645" s="89" t="s">
        <v>3904</v>
      </c>
      <c r="E3645" s="89" t="s">
        <v>4871</v>
      </c>
      <c r="F3645" s="89">
        <v>47</v>
      </c>
      <c r="G3645" s="127">
        <v>0</v>
      </c>
      <c r="H3645" s="127">
        <v>0</v>
      </c>
      <c r="I3645" s="128">
        <v>0.88269230769230766</v>
      </c>
      <c r="J3645" s="191">
        <v>9626</v>
      </c>
      <c r="K3645" s="89"/>
      <c r="L3645" s="89"/>
      <c r="M3645" s="89"/>
    </row>
    <row r="3646" spans="1:13" x14ac:dyDescent="0.25">
      <c r="A3646" s="191">
        <v>9629</v>
      </c>
      <c r="B3646" s="89" t="s">
        <v>4028</v>
      </c>
      <c r="C3646" s="89" t="s">
        <v>3997</v>
      </c>
      <c r="D3646" s="89" t="s">
        <v>3904</v>
      </c>
      <c r="E3646" s="89" t="s">
        <v>336</v>
      </c>
      <c r="F3646" s="89">
        <v>265</v>
      </c>
      <c r="G3646" s="127">
        <v>0.91981132075471694</v>
      </c>
      <c r="H3646" s="127">
        <v>0</v>
      </c>
      <c r="I3646" s="127"/>
      <c r="J3646" s="191">
        <v>9629</v>
      </c>
      <c r="K3646" s="89"/>
      <c r="L3646" s="89"/>
      <c r="M3646" s="89"/>
    </row>
    <row r="3647" spans="1:13" x14ac:dyDescent="0.25">
      <c r="A3647" s="191">
        <v>9631</v>
      </c>
      <c r="B3647" s="89" t="s">
        <v>4029</v>
      </c>
      <c r="C3647" s="89" t="s">
        <v>3997</v>
      </c>
      <c r="D3647" s="89" t="s">
        <v>3904</v>
      </c>
      <c r="E3647" s="89" t="s">
        <v>336</v>
      </c>
      <c r="F3647" s="89">
        <v>393</v>
      </c>
      <c r="G3647" s="127">
        <v>0</v>
      </c>
      <c r="H3647" s="127">
        <v>0</v>
      </c>
      <c r="I3647" s="128">
        <v>0.86970518468315827</v>
      </c>
      <c r="J3647" s="191">
        <v>9631</v>
      </c>
      <c r="K3647" s="89"/>
      <c r="L3647" s="89"/>
      <c r="M3647" s="89"/>
    </row>
    <row r="3648" spans="1:13" x14ac:dyDescent="0.25">
      <c r="A3648" s="191">
        <v>9686</v>
      </c>
      <c r="B3648" s="89" t="s">
        <v>4030</v>
      </c>
      <c r="C3648" s="89" t="s">
        <v>1847</v>
      </c>
      <c r="D3648" s="89" t="s">
        <v>3904</v>
      </c>
      <c r="E3648" s="89" t="s">
        <v>630</v>
      </c>
      <c r="F3648" s="89">
        <v>338</v>
      </c>
      <c r="G3648" s="127">
        <v>0</v>
      </c>
      <c r="H3648" s="127">
        <v>0.9526462395543176</v>
      </c>
      <c r="I3648" s="127"/>
      <c r="J3648" s="191">
        <v>9686</v>
      </c>
      <c r="K3648" s="89"/>
      <c r="L3648" s="89"/>
      <c r="M3648" s="89"/>
    </row>
    <row r="3649" spans="1:13" x14ac:dyDescent="0.25">
      <c r="A3649" s="191">
        <v>9687</v>
      </c>
      <c r="B3649" s="89" t="s">
        <v>4031</v>
      </c>
      <c r="C3649" s="89" t="s">
        <v>4032</v>
      </c>
      <c r="D3649" s="89" t="s">
        <v>3904</v>
      </c>
      <c r="E3649" s="89" t="s">
        <v>336</v>
      </c>
      <c r="F3649" s="89">
        <v>270</v>
      </c>
      <c r="G3649" s="127">
        <v>0</v>
      </c>
      <c r="H3649" s="127">
        <v>0.91724137931034477</v>
      </c>
      <c r="I3649" s="127"/>
      <c r="J3649" s="191">
        <v>9687</v>
      </c>
      <c r="K3649" s="89"/>
      <c r="L3649" s="89"/>
      <c r="M3649" s="89"/>
    </row>
    <row r="3650" spans="1:13" x14ac:dyDescent="0.25">
      <c r="A3650" s="191">
        <v>9688</v>
      </c>
      <c r="B3650" s="89" t="s">
        <v>1869</v>
      </c>
      <c r="C3650" s="89" t="s">
        <v>4032</v>
      </c>
      <c r="D3650" s="89" t="s">
        <v>3904</v>
      </c>
      <c r="E3650" s="89" t="s">
        <v>336</v>
      </c>
      <c r="F3650" s="89">
        <v>478</v>
      </c>
      <c r="G3650" s="127">
        <v>0</v>
      </c>
      <c r="H3650" s="127">
        <v>0.8867924528301887</v>
      </c>
      <c r="I3650" s="127"/>
      <c r="J3650" s="191">
        <v>9688</v>
      </c>
      <c r="K3650" s="89"/>
      <c r="L3650" s="89"/>
      <c r="M3650" s="89"/>
    </row>
    <row r="3651" spans="1:13" x14ac:dyDescent="0.25">
      <c r="A3651" s="191">
        <v>9690</v>
      </c>
      <c r="B3651" s="89" t="s">
        <v>4033</v>
      </c>
      <c r="C3651" s="89" t="s">
        <v>4034</v>
      </c>
      <c r="D3651" s="89" t="s">
        <v>3904</v>
      </c>
      <c r="E3651" s="89" t="s">
        <v>336</v>
      </c>
      <c r="F3651" s="89">
        <v>240</v>
      </c>
      <c r="G3651" s="127">
        <v>0</v>
      </c>
      <c r="H3651" s="127">
        <v>0.83333333333333337</v>
      </c>
      <c r="I3651" s="127"/>
      <c r="J3651" s="191">
        <v>9690</v>
      </c>
      <c r="K3651" s="89"/>
      <c r="L3651" s="89"/>
      <c r="M3651" s="89"/>
    </row>
    <row r="3652" spans="1:13" x14ac:dyDescent="0.25">
      <c r="A3652" s="191">
        <v>9693</v>
      </c>
      <c r="B3652" s="89" t="s">
        <v>4035</v>
      </c>
      <c r="C3652" s="89" t="s">
        <v>4036</v>
      </c>
      <c r="D3652" s="89" t="s">
        <v>3904</v>
      </c>
      <c r="E3652" s="89" t="s">
        <v>336</v>
      </c>
      <c r="F3652" s="89">
        <v>879</v>
      </c>
      <c r="G3652" s="127">
        <v>0</v>
      </c>
      <c r="H3652" s="127">
        <v>0.90460526315789469</v>
      </c>
      <c r="I3652" s="127"/>
      <c r="J3652" s="191">
        <v>9693</v>
      </c>
      <c r="K3652" s="89"/>
      <c r="L3652" s="89"/>
      <c r="M3652" s="89"/>
    </row>
    <row r="3653" spans="1:13" x14ac:dyDescent="0.25">
      <c r="A3653" s="191">
        <v>9694</v>
      </c>
      <c r="B3653" s="89" t="s">
        <v>4037</v>
      </c>
      <c r="C3653" s="89" t="s">
        <v>1847</v>
      </c>
      <c r="D3653" s="89" t="s">
        <v>3904</v>
      </c>
      <c r="E3653" s="89" t="s">
        <v>630</v>
      </c>
      <c r="F3653" s="89">
        <v>335</v>
      </c>
      <c r="G3653" s="127">
        <v>0</v>
      </c>
      <c r="H3653" s="127">
        <v>0.94771241830065356</v>
      </c>
      <c r="I3653" s="127"/>
      <c r="J3653" s="191">
        <v>9694</v>
      </c>
      <c r="K3653" s="89"/>
      <c r="L3653" s="89"/>
      <c r="M3653" s="89"/>
    </row>
    <row r="3654" spans="1:13" x14ac:dyDescent="0.25">
      <c r="A3654" s="191">
        <v>9695</v>
      </c>
      <c r="B3654" s="89" t="s">
        <v>4038</v>
      </c>
      <c r="C3654" s="89" t="s">
        <v>1847</v>
      </c>
      <c r="D3654" s="89" t="s">
        <v>3904</v>
      </c>
      <c r="E3654" s="89" t="s">
        <v>336</v>
      </c>
      <c r="F3654" s="89">
        <v>458</v>
      </c>
      <c r="G3654" s="127">
        <v>0.91891891891891897</v>
      </c>
      <c r="H3654" s="127">
        <v>0</v>
      </c>
      <c r="I3654" s="127"/>
      <c r="J3654" s="191">
        <v>9695</v>
      </c>
      <c r="K3654" s="89"/>
      <c r="L3654" s="89"/>
      <c r="M3654" s="89"/>
    </row>
    <row r="3655" spans="1:13" x14ac:dyDescent="0.25">
      <c r="A3655" s="191">
        <v>9697</v>
      </c>
      <c r="B3655" s="89" t="s">
        <v>4039</v>
      </c>
      <c r="C3655" s="89" t="s">
        <v>4034</v>
      </c>
      <c r="D3655" s="89" t="s">
        <v>3904</v>
      </c>
      <c r="E3655" s="89" t="s">
        <v>336</v>
      </c>
      <c r="F3655" s="89">
        <v>318</v>
      </c>
      <c r="G3655" s="127">
        <v>0.93893129770992367</v>
      </c>
      <c r="H3655" s="127">
        <v>0</v>
      </c>
      <c r="I3655" s="127"/>
      <c r="J3655" s="191">
        <v>9697</v>
      </c>
      <c r="K3655" s="89"/>
      <c r="L3655" s="89"/>
      <c r="M3655" s="89"/>
    </row>
    <row r="3656" spans="1:13" x14ac:dyDescent="0.25">
      <c r="A3656" s="191">
        <v>9698</v>
      </c>
      <c r="B3656" s="89" t="s">
        <v>4040</v>
      </c>
      <c r="C3656" s="89" t="s">
        <v>4032</v>
      </c>
      <c r="D3656" s="89" t="s">
        <v>3904</v>
      </c>
      <c r="E3656" s="89" t="s">
        <v>336</v>
      </c>
      <c r="F3656" s="89">
        <v>308</v>
      </c>
      <c r="G3656" s="127">
        <v>0.80427046263345192</v>
      </c>
      <c r="H3656" s="127">
        <v>0</v>
      </c>
      <c r="I3656" s="127"/>
      <c r="J3656" s="191">
        <v>9698</v>
      </c>
      <c r="K3656" s="89"/>
      <c r="L3656" s="89"/>
      <c r="M3656" s="89"/>
    </row>
    <row r="3657" spans="1:13" x14ac:dyDescent="0.25">
      <c r="A3657" s="191">
        <v>9699</v>
      </c>
      <c r="B3657" s="89" t="s">
        <v>4041</v>
      </c>
      <c r="C3657" s="89" t="s">
        <v>4036</v>
      </c>
      <c r="D3657" s="89" t="s">
        <v>3904</v>
      </c>
      <c r="E3657" s="89" t="s">
        <v>336</v>
      </c>
      <c r="F3657" s="89">
        <v>340</v>
      </c>
      <c r="G3657" s="127">
        <v>0.8191126279863481</v>
      </c>
      <c r="H3657" s="127">
        <v>0</v>
      </c>
      <c r="I3657" s="127"/>
      <c r="J3657" s="191">
        <v>9699</v>
      </c>
      <c r="K3657" s="89"/>
      <c r="L3657" s="89"/>
      <c r="M3657" s="89"/>
    </row>
    <row r="3658" spans="1:13" x14ac:dyDescent="0.25">
      <c r="A3658" s="191">
        <v>9702</v>
      </c>
      <c r="B3658" s="89" t="s">
        <v>4042</v>
      </c>
      <c r="C3658" s="89" t="s">
        <v>4032</v>
      </c>
      <c r="D3658" s="89" t="s">
        <v>3904</v>
      </c>
      <c r="E3658" s="89" t="s">
        <v>336</v>
      </c>
      <c r="F3658" s="89">
        <v>216</v>
      </c>
      <c r="G3658" s="127">
        <v>0.92178770949720668</v>
      </c>
      <c r="H3658" s="127">
        <v>0</v>
      </c>
      <c r="I3658" s="127"/>
      <c r="J3658" s="191">
        <v>9702</v>
      </c>
      <c r="K3658" s="89"/>
      <c r="L3658" s="89"/>
      <c r="M3658" s="89"/>
    </row>
    <row r="3659" spans="1:13" x14ac:dyDescent="0.25">
      <c r="A3659" s="191">
        <v>9704</v>
      </c>
      <c r="B3659" s="89" t="s">
        <v>4043</v>
      </c>
      <c r="C3659" s="89" t="s">
        <v>1847</v>
      </c>
      <c r="D3659" s="89" t="s">
        <v>3904</v>
      </c>
      <c r="E3659" s="89" t="s">
        <v>336</v>
      </c>
      <c r="F3659" s="89">
        <v>104</v>
      </c>
      <c r="G3659" s="127">
        <v>0.89411764705882357</v>
      </c>
      <c r="H3659" s="127">
        <v>0</v>
      </c>
      <c r="I3659" s="127"/>
      <c r="J3659" s="191">
        <v>9704</v>
      </c>
      <c r="K3659" s="89"/>
      <c r="L3659" s="89"/>
      <c r="M3659" s="89"/>
    </row>
    <row r="3660" spans="1:13" x14ac:dyDescent="0.25">
      <c r="A3660" s="191">
        <v>9705</v>
      </c>
      <c r="B3660" s="89" t="s">
        <v>4044</v>
      </c>
      <c r="C3660" s="89" t="s">
        <v>4034</v>
      </c>
      <c r="D3660" s="89" t="s">
        <v>3904</v>
      </c>
      <c r="E3660" s="89" t="s">
        <v>336</v>
      </c>
      <c r="F3660" s="89">
        <v>203</v>
      </c>
      <c r="G3660" s="127">
        <v>0.96319018404907975</v>
      </c>
      <c r="H3660" s="127">
        <v>0</v>
      </c>
      <c r="I3660" s="127"/>
      <c r="J3660" s="191">
        <v>9705</v>
      </c>
      <c r="K3660" s="89"/>
      <c r="L3660" s="89"/>
      <c r="M3660" s="89"/>
    </row>
    <row r="3661" spans="1:13" x14ac:dyDescent="0.25">
      <c r="A3661" s="191">
        <v>9709</v>
      </c>
      <c r="B3661" s="89" t="s">
        <v>4045</v>
      </c>
      <c r="C3661" s="89" t="s">
        <v>4034</v>
      </c>
      <c r="D3661" s="89" t="s">
        <v>3904</v>
      </c>
      <c r="E3661" s="89" t="s">
        <v>336</v>
      </c>
      <c r="F3661" s="89">
        <v>167</v>
      </c>
      <c r="G3661" s="127">
        <v>0.92660550458715596</v>
      </c>
      <c r="H3661" s="127">
        <v>0</v>
      </c>
      <c r="I3661" s="127"/>
      <c r="J3661" s="191">
        <v>9709</v>
      </c>
      <c r="K3661" s="89"/>
      <c r="L3661" s="89"/>
      <c r="M3661" s="89"/>
    </row>
    <row r="3662" spans="1:13" x14ac:dyDescent="0.25">
      <c r="A3662" s="191">
        <v>9710</v>
      </c>
      <c r="B3662" s="89" t="s">
        <v>2398</v>
      </c>
      <c r="C3662" s="89" t="s">
        <v>4034</v>
      </c>
      <c r="D3662" s="89" t="s">
        <v>3904</v>
      </c>
      <c r="E3662" s="89" t="s">
        <v>336</v>
      </c>
      <c r="F3662" s="89">
        <v>174</v>
      </c>
      <c r="G3662" s="127">
        <v>0.94160583941605835</v>
      </c>
      <c r="H3662" s="127">
        <v>0</v>
      </c>
      <c r="I3662" s="127"/>
      <c r="J3662" s="191">
        <v>9710</v>
      </c>
      <c r="K3662" s="89"/>
      <c r="L3662" s="89"/>
      <c r="M3662" s="89"/>
    </row>
    <row r="3663" spans="1:13" x14ac:dyDescent="0.25">
      <c r="A3663" s="191">
        <v>9713</v>
      </c>
      <c r="B3663" s="89" t="s">
        <v>4046</v>
      </c>
      <c r="C3663" s="89" t="s">
        <v>4032</v>
      </c>
      <c r="D3663" s="89" t="s">
        <v>3904</v>
      </c>
      <c r="E3663" s="89" t="s">
        <v>336</v>
      </c>
      <c r="F3663" s="89">
        <v>241</v>
      </c>
      <c r="G3663" s="127">
        <v>0.90476190476190477</v>
      </c>
      <c r="H3663" s="127">
        <v>0</v>
      </c>
      <c r="I3663" s="127"/>
      <c r="J3663" s="191">
        <v>9713</v>
      </c>
      <c r="K3663" s="89"/>
      <c r="L3663" s="89"/>
      <c r="M3663" s="89"/>
    </row>
    <row r="3664" spans="1:13" x14ac:dyDescent="0.25">
      <c r="A3664" s="191">
        <v>9714</v>
      </c>
      <c r="B3664" s="89" t="s">
        <v>4047</v>
      </c>
      <c r="C3664" s="89" t="s">
        <v>4032</v>
      </c>
      <c r="D3664" s="89" t="s">
        <v>3904</v>
      </c>
      <c r="E3664" s="89" t="s">
        <v>336</v>
      </c>
      <c r="F3664" s="89">
        <v>410</v>
      </c>
      <c r="G3664" s="127">
        <v>0.92045454545454541</v>
      </c>
      <c r="H3664" s="127">
        <v>0</v>
      </c>
      <c r="I3664" s="127"/>
      <c r="J3664" s="191">
        <v>9714</v>
      </c>
      <c r="K3664" s="89"/>
      <c r="L3664" s="89"/>
      <c r="M3664" s="89"/>
    </row>
    <row r="3665" spans="1:13" x14ac:dyDescent="0.25">
      <c r="A3665" s="191">
        <v>9715</v>
      </c>
      <c r="B3665" s="89" t="s">
        <v>4048</v>
      </c>
      <c r="C3665" s="89" t="s">
        <v>4032</v>
      </c>
      <c r="D3665" s="89" t="s">
        <v>3904</v>
      </c>
      <c r="E3665" s="89" t="s">
        <v>336</v>
      </c>
      <c r="F3665" s="89">
        <v>224</v>
      </c>
      <c r="G3665" s="127">
        <v>0.87804878048780488</v>
      </c>
      <c r="H3665" s="127">
        <v>0</v>
      </c>
      <c r="I3665" s="127"/>
      <c r="J3665" s="191">
        <v>9715</v>
      </c>
      <c r="K3665" s="89"/>
      <c r="L3665" s="89"/>
      <c r="M3665" s="89"/>
    </row>
    <row r="3666" spans="1:13" x14ac:dyDescent="0.25">
      <c r="A3666" s="191">
        <v>9716</v>
      </c>
      <c r="B3666" s="89" t="s">
        <v>4049</v>
      </c>
      <c r="C3666" s="89" t="s">
        <v>4034</v>
      </c>
      <c r="D3666" s="89" t="s">
        <v>3904</v>
      </c>
      <c r="E3666" s="89" t="s">
        <v>336</v>
      </c>
      <c r="F3666" s="89">
        <v>218</v>
      </c>
      <c r="G3666" s="127">
        <v>0.92523364485981308</v>
      </c>
      <c r="H3666" s="127">
        <v>0</v>
      </c>
      <c r="I3666" s="127"/>
      <c r="J3666" s="191">
        <v>9716</v>
      </c>
      <c r="K3666" s="89"/>
      <c r="L3666" s="89"/>
      <c r="M3666" s="89"/>
    </row>
    <row r="3667" spans="1:13" x14ac:dyDescent="0.25">
      <c r="A3667" s="191">
        <v>9717</v>
      </c>
      <c r="B3667" s="89" t="s">
        <v>4050</v>
      </c>
      <c r="C3667" s="89" t="s">
        <v>4032</v>
      </c>
      <c r="D3667" s="89" t="s">
        <v>3904</v>
      </c>
      <c r="E3667" s="89" t="s">
        <v>336</v>
      </c>
      <c r="F3667" s="89">
        <v>267</v>
      </c>
      <c r="G3667" s="127">
        <v>0.8995433789954338</v>
      </c>
      <c r="H3667" s="127">
        <v>0</v>
      </c>
      <c r="I3667" s="127"/>
      <c r="J3667" s="191">
        <v>9717</v>
      </c>
      <c r="K3667" s="89"/>
      <c r="L3667" s="89"/>
      <c r="M3667" s="89"/>
    </row>
    <row r="3668" spans="1:13" x14ac:dyDescent="0.25">
      <c r="A3668" s="191">
        <v>9718</v>
      </c>
      <c r="B3668" s="89" t="s">
        <v>4051</v>
      </c>
      <c r="C3668" s="89" t="s">
        <v>4032</v>
      </c>
      <c r="D3668" s="89" t="s">
        <v>3904</v>
      </c>
      <c r="E3668" s="89" t="s">
        <v>336</v>
      </c>
      <c r="F3668" s="89">
        <v>273</v>
      </c>
      <c r="G3668" s="127">
        <v>0.95967741935483875</v>
      </c>
      <c r="H3668" s="127">
        <v>0</v>
      </c>
      <c r="I3668" s="127"/>
      <c r="J3668" s="191">
        <v>9718</v>
      </c>
      <c r="K3668" s="89"/>
      <c r="L3668" s="89"/>
      <c r="M3668" s="89"/>
    </row>
    <row r="3669" spans="1:13" x14ac:dyDescent="0.25">
      <c r="A3669" s="191">
        <v>9719</v>
      </c>
      <c r="B3669" s="89" t="s">
        <v>973</v>
      </c>
      <c r="C3669" s="89" t="s">
        <v>4034</v>
      </c>
      <c r="D3669" s="89" t="s">
        <v>3904</v>
      </c>
      <c r="E3669" s="89" t="s">
        <v>336</v>
      </c>
      <c r="F3669" s="89">
        <v>267</v>
      </c>
      <c r="G3669" s="127">
        <v>0.9458333333333333</v>
      </c>
      <c r="H3669" s="127">
        <v>0</v>
      </c>
      <c r="I3669" s="127"/>
      <c r="J3669" s="191">
        <v>9719</v>
      </c>
      <c r="K3669" s="89"/>
      <c r="L3669" s="89"/>
      <c r="M3669" s="89"/>
    </row>
    <row r="3670" spans="1:13" x14ac:dyDescent="0.25">
      <c r="A3670" s="191">
        <v>9720</v>
      </c>
      <c r="B3670" s="89" t="s">
        <v>4052</v>
      </c>
      <c r="C3670" s="89" t="s">
        <v>4034</v>
      </c>
      <c r="D3670" s="89" t="s">
        <v>3904</v>
      </c>
      <c r="E3670" s="89" t="s">
        <v>336</v>
      </c>
      <c r="F3670" s="89">
        <v>667</v>
      </c>
      <c r="G3670" s="127">
        <v>0.92189679218967924</v>
      </c>
      <c r="H3670" s="127">
        <v>0</v>
      </c>
      <c r="I3670" s="127"/>
      <c r="J3670" s="191">
        <v>9720</v>
      </c>
      <c r="K3670" s="89"/>
      <c r="L3670" s="89"/>
      <c r="M3670" s="89"/>
    </row>
    <row r="3671" spans="1:13" x14ac:dyDescent="0.25">
      <c r="A3671" s="191">
        <v>9721</v>
      </c>
      <c r="B3671" s="89" t="s">
        <v>4053</v>
      </c>
      <c r="C3671" s="89" t="s">
        <v>4032</v>
      </c>
      <c r="D3671" s="89" t="s">
        <v>3904</v>
      </c>
      <c r="E3671" s="89" t="s">
        <v>336</v>
      </c>
      <c r="F3671" s="89">
        <v>237</v>
      </c>
      <c r="G3671" s="127">
        <v>0.93069306930693074</v>
      </c>
      <c r="H3671" s="127">
        <v>0</v>
      </c>
      <c r="I3671" s="127"/>
      <c r="J3671" s="191">
        <v>9721</v>
      </c>
      <c r="K3671" s="89"/>
      <c r="L3671" s="89"/>
      <c r="M3671" s="89"/>
    </row>
    <row r="3672" spans="1:13" x14ac:dyDescent="0.25">
      <c r="A3672" s="191">
        <v>9726</v>
      </c>
      <c r="B3672" s="89" t="s">
        <v>4054</v>
      </c>
      <c r="C3672" s="89" t="s">
        <v>4034</v>
      </c>
      <c r="D3672" s="89" t="s">
        <v>3904</v>
      </c>
      <c r="E3672" s="89" t="s">
        <v>336</v>
      </c>
      <c r="F3672" s="89">
        <v>596</v>
      </c>
      <c r="G3672" s="127">
        <v>0.84713375796178347</v>
      </c>
      <c r="H3672" s="127">
        <v>0</v>
      </c>
      <c r="I3672" s="127"/>
      <c r="J3672" s="191">
        <v>9726</v>
      </c>
      <c r="K3672" s="89"/>
      <c r="L3672" s="89"/>
      <c r="M3672" s="89"/>
    </row>
    <row r="3673" spans="1:13" x14ac:dyDescent="0.25">
      <c r="A3673" s="191">
        <v>9727</v>
      </c>
      <c r="B3673" s="89" t="s">
        <v>4055</v>
      </c>
      <c r="C3673" s="89" t="s">
        <v>1847</v>
      </c>
      <c r="D3673" s="89" t="s">
        <v>3904</v>
      </c>
      <c r="E3673" s="89" t="s">
        <v>336</v>
      </c>
      <c r="F3673" s="89">
        <v>224</v>
      </c>
      <c r="G3673" s="127">
        <v>0.94472361809045224</v>
      </c>
      <c r="H3673" s="127">
        <v>0</v>
      </c>
      <c r="I3673" s="127"/>
      <c r="J3673" s="191">
        <v>9727</v>
      </c>
      <c r="K3673" s="89"/>
      <c r="L3673" s="89"/>
      <c r="M3673" s="89"/>
    </row>
    <row r="3674" spans="1:13" x14ac:dyDescent="0.25">
      <c r="A3674" s="191">
        <v>9728</v>
      </c>
      <c r="B3674" s="89" t="s">
        <v>4056</v>
      </c>
      <c r="C3674" s="89" t="s">
        <v>4032</v>
      </c>
      <c r="D3674" s="89" t="s">
        <v>3904</v>
      </c>
      <c r="E3674" s="89" t="s">
        <v>336</v>
      </c>
      <c r="F3674" s="89">
        <v>39</v>
      </c>
      <c r="G3674" s="127">
        <v>0</v>
      </c>
      <c r="H3674" s="127">
        <v>0</v>
      </c>
      <c r="I3674" s="128">
        <v>0.85583371370387273</v>
      </c>
      <c r="J3674" s="191">
        <v>9728</v>
      </c>
      <c r="K3674" s="89"/>
      <c r="L3674" s="89"/>
      <c r="M3674" s="89"/>
    </row>
    <row r="3675" spans="1:13" x14ac:dyDescent="0.25">
      <c r="A3675" s="191">
        <v>9729</v>
      </c>
      <c r="B3675" s="89" t="s">
        <v>4057</v>
      </c>
      <c r="C3675" s="89" t="s">
        <v>1847</v>
      </c>
      <c r="D3675" s="89" t="s">
        <v>3904</v>
      </c>
      <c r="E3675" s="89" t="s">
        <v>336</v>
      </c>
      <c r="F3675" s="89">
        <v>243</v>
      </c>
      <c r="G3675" s="127">
        <v>0.93723849372384938</v>
      </c>
      <c r="H3675" s="127">
        <v>0</v>
      </c>
      <c r="I3675" s="127"/>
      <c r="J3675" s="191">
        <v>9729</v>
      </c>
      <c r="K3675" s="89"/>
      <c r="L3675" s="89"/>
      <c r="M3675" s="89"/>
    </row>
    <row r="3676" spans="1:13" x14ac:dyDescent="0.25">
      <c r="A3676" s="191">
        <v>9733</v>
      </c>
      <c r="B3676" s="89" t="s">
        <v>4058</v>
      </c>
      <c r="C3676" s="89" t="s">
        <v>4034</v>
      </c>
      <c r="D3676" s="89" t="s">
        <v>3904</v>
      </c>
      <c r="E3676" s="89" t="s">
        <v>336</v>
      </c>
      <c r="F3676" s="89">
        <v>305</v>
      </c>
      <c r="G3676" s="127">
        <v>0.91150442477876104</v>
      </c>
      <c r="H3676" s="127">
        <v>0</v>
      </c>
      <c r="I3676" s="127"/>
      <c r="J3676" s="191">
        <v>9733</v>
      </c>
      <c r="K3676" s="89"/>
      <c r="L3676" s="89"/>
      <c r="M3676" s="89"/>
    </row>
    <row r="3677" spans="1:13" x14ac:dyDescent="0.25">
      <c r="A3677" s="191">
        <v>9734</v>
      </c>
      <c r="B3677" s="89" t="s">
        <v>4059</v>
      </c>
      <c r="C3677" s="89" t="s">
        <v>4034</v>
      </c>
      <c r="D3677" s="89" t="s">
        <v>3904</v>
      </c>
      <c r="E3677" s="89" t="s">
        <v>336</v>
      </c>
      <c r="F3677" s="89">
        <v>275</v>
      </c>
      <c r="G3677" s="127">
        <v>0.85353535353535348</v>
      </c>
      <c r="H3677" s="127">
        <v>0</v>
      </c>
      <c r="I3677" s="127"/>
      <c r="J3677" s="191">
        <v>9734</v>
      </c>
      <c r="K3677" s="89"/>
      <c r="L3677" s="89"/>
      <c r="M3677" s="89"/>
    </row>
    <row r="3678" spans="1:13" x14ac:dyDescent="0.25">
      <c r="A3678" s="191">
        <v>9736</v>
      </c>
      <c r="B3678" s="89" t="s">
        <v>4060</v>
      </c>
      <c r="C3678" s="89" t="s">
        <v>4034</v>
      </c>
      <c r="D3678" s="89" t="s">
        <v>3904</v>
      </c>
      <c r="E3678" s="89" t="s">
        <v>336</v>
      </c>
      <c r="F3678" s="89">
        <v>283</v>
      </c>
      <c r="G3678" s="127">
        <v>0.9031007751937985</v>
      </c>
      <c r="H3678" s="127">
        <v>0</v>
      </c>
      <c r="I3678" s="127"/>
      <c r="J3678" s="191">
        <v>9736</v>
      </c>
      <c r="K3678" s="89"/>
      <c r="L3678" s="89"/>
      <c r="M3678" s="89"/>
    </row>
    <row r="3679" spans="1:13" x14ac:dyDescent="0.25">
      <c r="A3679" s="191">
        <v>9738</v>
      </c>
      <c r="B3679" s="89" t="s">
        <v>4061</v>
      </c>
      <c r="C3679" s="89" t="s">
        <v>1847</v>
      </c>
      <c r="D3679" s="89" t="s">
        <v>3904</v>
      </c>
      <c r="E3679" s="89" t="s">
        <v>336</v>
      </c>
      <c r="F3679" s="89">
        <v>247</v>
      </c>
      <c r="G3679" s="127">
        <v>0.90517241379310343</v>
      </c>
      <c r="H3679" s="127">
        <v>0</v>
      </c>
      <c r="I3679" s="127"/>
      <c r="J3679" s="191">
        <v>9738</v>
      </c>
      <c r="K3679" s="89"/>
      <c r="L3679" s="89"/>
      <c r="M3679" s="89"/>
    </row>
    <row r="3680" spans="1:13" x14ac:dyDescent="0.25">
      <c r="A3680" s="191">
        <v>9740</v>
      </c>
      <c r="B3680" s="89" t="s">
        <v>4062</v>
      </c>
      <c r="C3680" s="89" t="s">
        <v>4034</v>
      </c>
      <c r="D3680" s="89" t="s">
        <v>3904</v>
      </c>
      <c r="E3680" s="89" t="s">
        <v>336</v>
      </c>
      <c r="F3680" s="89">
        <v>208</v>
      </c>
      <c r="G3680" s="127">
        <v>0.93121693121693117</v>
      </c>
      <c r="H3680" s="127">
        <v>0</v>
      </c>
      <c r="I3680" s="127"/>
      <c r="J3680" s="191">
        <v>9740</v>
      </c>
      <c r="K3680" s="89"/>
      <c r="L3680" s="89"/>
      <c r="M3680" s="89"/>
    </row>
    <row r="3681" spans="1:13" x14ac:dyDescent="0.25">
      <c r="A3681" s="191">
        <v>9741</v>
      </c>
      <c r="B3681" s="89" t="s">
        <v>4063</v>
      </c>
      <c r="C3681" s="89" t="s">
        <v>4034</v>
      </c>
      <c r="D3681" s="89" t="s">
        <v>3904</v>
      </c>
      <c r="E3681" s="89" t="s">
        <v>336</v>
      </c>
      <c r="F3681" s="89">
        <v>280</v>
      </c>
      <c r="G3681" s="127">
        <v>0.89406779661016944</v>
      </c>
      <c r="H3681" s="127">
        <v>0</v>
      </c>
      <c r="I3681" s="127"/>
      <c r="J3681" s="191">
        <v>9741</v>
      </c>
      <c r="K3681" s="89"/>
      <c r="L3681" s="89"/>
      <c r="M3681" s="89"/>
    </row>
    <row r="3682" spans="1:13" x14ac:dyDescent="0.25">
      <c r="A3682" s="191">
        <v>9747</v>
      </c>
      <c r="B3682" s="89" t="s">
        <v>4064</v>
      </c>
      <c r="C3682" s="89" t="s">
        <v>1847</v>
      </c>
      <c r="D3682" s="89" t="s">
        <v>3904</v>
      </c>
      <c r="E3682" s="89" t="s">
        <v>336</v>
      </c>
      <c r="F3682" s="89">
        <v>206</v>
      </c>
      <c r="G3682" s="127">
        <v>0</v>
      </c>
      <c r="H3682" s="127">
        <v>0</v>
      </c>
      <c r="I3682" s="128">
        <v>0.85735248687055921</v>
      </c>
      <c r="J3682" s="191">
        <v>9747</v>
      </c>
      <c r="K3682" s="89"/>
      <c r="L3682" s="89"/>
      <c r="M3682" s="89"/>
    </row>
    <row r="3683" spans="1:13" x14ac:dyDescent="0.25">
      <c r="A3683" s="191">
        <v>9860</v>
      </c>
      <c r="B3683" s="89" t="s">
        <v>4065</v>
      </c>
      <c r="C3683" s="89" t="s">
        <v>4036</v>
      </c>
      <c r="D3683" s="89" t="s">
        <v>3904</v>
      </c>
      <c r="E3683" s="89" t="s">
        <v>630</v>
      </c>
      <c r="F3683" s="89">
        <v>703</v>
      </c>
      <c r="G3683" s="127">
        <v>0</v>
      </c>
      <c r="H3683" s="127">
        <v>0.88350785340314131</v>
      </c>
      <c r="I3683" s="127"/>
      <c r="J3683" s="191">
        <v>9860</v>
      </c>
      <c r="K3683" s="89"/>
      <c r="L3683" s="89"/>
      <c r="M3683" s="89"/>
    </row>
    <row r="3684" spans="1:13" x14ac:dyDescent="0.25">
      <c r="A3684" s="191">
        <v>9862</v>
      </c>
      <c r="B3684" s="89" t="s">
        <v>4066</v>
      </c>
      <c r="C3684" s="89" t="s">
        <v>3921</v>
      </c>
      <c r="D3684" s="89" t="s">
        <v>3904</v>
      </c>
      <c r="E3684" s="89" t="s">
        <v>336</v>
      </c>
      <c r="F3684" s="89">
        <v>582</v>
      </c>
      <c r="G3684" s="127">
        <v>0</v>
      </c>
      <c r="H3684" s="127">
        <v>0.87209302325581395</v>
      </c>
      <c r="I3684" s="127"/>
      <c r="J3684" s="191">
        <v>9862</v>
      </c>
      <c r="K3684" s="89"/>
      <c r="L3684" s="89"/>
      <c r="M3684" s="89"/>
    </row>
    <row r="3685" spans="1:13" x14ac:dyDescent="0.25">
      <c r="A3685" s="191">
        <v>9863</v>
      </c>
      <c r="B3685" s="89" t="s">
        <v>4067</v>
      </c>
      <c r="C3685" s="89" t="s">
        <v>4068</v>
      </c>
      <c r="D3685" s="89" t="s">
        <v>3904</v>
      </c>
      <c r="E3685" s="89" t="s">
        <v>328</v>
      </c>
      <c r="F3685" s="89">
        <v>621</v>
      </c>
      <c r="G3685" s="127">
        <v>0.81782945736434109</v>
      </c>
      <c r="H3685" s="127">
        <v>0.87439613526570048</v>
      </c>
      <c r="I3685" s="127"/>
      <c r="J3685" s="191">
        <v>9863</v>
      </c>
      <c r="K3685" s="89"/>
      <c r="L3685" s="89"/>
      <c r="M3685" s="89"/>
    </row>
    <row r="3686" spans="1:13" x14ac:dyDescent="0.25">
      <c r="A3686" s="191">
        <v>9864</v>
      </c>
      <c r="B3686" s="89" t="s">
        <v>4069</v>
      </c>
      <c r="C3686" s="89" t="s">
        <v>4068</v>
      </c>
      <c r="D3686" s="89" t="s">
        <v>3904</v>
      </c>
      <c r="E3686" s="89" t="s">
        <v>328</v>
      </c>
      <c r="F3686" s="89">
        <v>547</v>
      </c>
      <c r="G3686" s="127">
        <v>0.9173553719008265</v>
      </c>
      <c r="H3686" s="127">
        <v>0</v>
      </c>
      <c r="I3686" s="127"/>
      <c r="J3686" s="191">
        <v>9864</v>
      </c>
      <c r="K3686" s="89"/>
      <c r="L3686" s="89"/>
      <c r="M3686" s="89"/>
    </row>
    <row r="3687" spans="1:13" x14ac:dyDescent="0.25">
      <c r="A3687" s="191">
        <v>9865</v>
      </c>
      <c r="B3687" s="89" t="s">
        <v>4070</v>
      </c>
      <c r="C3687" s="89" t="s">
        <v>3915</v>
      </c>
      <c r="D3687" s="89" t="s">
        <v>3904</v>
      </c>
      <c r="E3687" s="89" t="s">
        <v>336</v>
      </c>
      <c r="F3687" s="89">
        <v>714</v>
      </c>
      <c r="G3687" s="127">
        <v>0.85892116182572609</v>
      </c>
      <c r="H3687" s="127">
        <v>0</v>
      </c>
      <c r="I3687" s="127"/>
      <c r="J3687" s="191">
        <v>9865</v>
      </c>
      <c r="K3687" s="89"/>
      <c r="L3687" s="89"/>
      <c r="M3687" s="89"/>
    </row>
    <row r="3688" spans="1:13" x14ac:dyDescent="0.25">
      <c r="A3688" s="191">
        <v>9867</v>
      </c>
      <c r="B3688" s="89" t="s">
        <v>4071</v>
      </c>
      <c r="C3688" s="89" t="s">
        <v>4068</v>
      </c>
      <c r="D3688" s="89" t="s">
        <v>3904</v>
      </c>
      <c r="E3688" s="89" t="s">
        <v>328</v>
      </c>
      <c r="F3688" s="89">
        <v>827</v>
      </c>
      <c r="G3688" s="127">
        <v>0.8515625</v>
      </c>
      <c r="H3688" s="127">
        <v>0</v>
      </c>
      <c r="I3688" s="127"/>
      <c r="J3688" s="191">
        <v>9867</v>
      </c>
      <c r="K3688" s="89"/>
      <c r="L3688" s="89"/>
      <c r="M3688" s="89"/>
    </row>
    <row r="3689" spans="1:13" x14ac:dyDescent="0.25">
      <c r="A3689" s="191">
        <v>9870</v>
      </c>
      <c r="B3689" s="89" t="s">
        <v>4072</v>
      </c>
      <c r="C3689" s="89" t="s">
        <v>3915</v>
      </c>
      <c r="D3689" s="89" t="s">
        <v>3904</v>
      </c>
      <c r="E3689" s="89" t="s">
        <v>336</v>
      </c>
      <c r="F3689" s="89">
        <v>334</v>
      </c>
      <c r="G3689" s="127">
        <v>0.87456445993031362</v>
      </c>
      <c r="H3689" s="127">
        <v>0</v>
      </c>
      <c r="I3689" s="127"/>
      <c r="J3689" s="191">
        <v>9870</v>
      </c>
      <c r="K3689" s="89"/>
      <c r="L3689" s="89"/>
      <c r="M3689" s="89"/>
    </row>
    <row r="3690" spans="1:13" x14ac:dyDescent="0.25">
      <c r="A3690" s="191">
        <v>9874</v>
      </c>
      <c r="B3690" s="89" t="s">
        <v>4073</v>
      </c>
      <c r="C3690" s="89" t="s">
        <v>3915</v>
      </c>
      <c r="D3690" s="89" t="s">
        <v>3904</v>
      </c>
      <c r="E3690" s="89" t="s">
        <v>336</v>
      </c>
      <c r="F3690" s="89">
        <v>307</v>
      </c>
      <c r="G3690" s="127">
        <v>0.9125475285171103</v>
      </c>
      <c r="H3690" s="127">
        <v>0</v>
      </c>
      <c r="I3690" s="127"/>
      <c r="J3690" s="191">
        <v>9874</v>
      </c>
      <c r="K3690" s="89"/>
      <c r="L3690" s="89"/>
      <c r="M3690" s="89"/>
    </row>
    <row r="3691" spans="1:13" x14ac:dyDescent="0.25">
      <c r="A3691" s="191">
        <v>9875</v>
      </c>
      <c r="B3691" s="89" t="s">
        <v>1369</v>
      </c>
      <c r="C3691" s="89" t="s">
        <v>3915</v>
      </c>
      <c r="D3691" s="89" t="s">
        <v>3904</v>
      </c>
      <c r="E3691" s="89" t="s">
        <v>336</v>
      </c>
      <c r="F3691" s="89">
        <v>490</v>
      </c>
      <c r="G3691" s="127">
        <v>0.87</v>
      </c>
      <c r="H3691" s="127">
        <v>0</v>
      </c>
      <c r="I3691" s="127"/>
      <c r="J3691" s="191">
        <v>9875</v>
      </c>
      <c r="K3691" s="89"/>
      <c r="L3691" s="89"/>
      <c r="M3691" s="89"/>
    </row>
    <row r="3692" spans="1:13" x14ac:dyDescent="0.25">
      <c r="A3692" s="191">
        <v>9876</v>
      </c>
      <c r="B3692" s="89" t="s">
        <v>4074</v>
      </c>
      <c r="C3692" s="89" t="s">
        <v>4068</v>
      </c>
      <c r="D3692" s="89" t="s">
        <v>3904</v>
      </c>
      <c r="E3692" s="89" t="s">
        <v>328</v>
      </c>
      <c r="F3692" s="89">
        <v>538</v>
      </c>
      <c r="G3692" s="127">
        <v>0.82616822429906545</v>
      </c>
      <c r="H3692" s="127">
        <v>0</v>
      </c>
      <c r="I3692" s="127"/>
      <c r="J3692" s="191">
        <v>9876</v>
      </c>
      <c r="K3692" s="89"/>
      <c r="L3692" s="89"/>
      <c r="M3692" s="89"/>
    </row>
    <row r="3693" spans="1:13" x14ac:dyDescent="0.25">
      <c r="A3693" s="191">
        <v>9877</v>
      </c>
      <c r="B3693" s="89" t="s">
        <v>4075</v>
      </c>
      <c r="C3693" s="89" t="s">
        <v>4068</v>
      </c>
      <c r="D3693" s="89" t="s">
        <v>3904</v>
      </c>
      <c r="E3693" s="89" t="s">
        <v>328</v>
      </c>
      <c r="F3693" s="89">
        <v>504</v>
      </c>
      <c r="G3693" s="127">
        <v>0.85276073619631898</v>
      </c>
      <c r="H3693" s="127">
        <v>0</v>
      </c>
      <c r="I3693" s="127"/>
      <c r="J3693" s="191">
        <v>9877</v>
      </c>
      <c r="K3693" s="89"/>
      <c r="L3693" s="89"/>
      <c r="M3693" s="89"/>
    </row>
    <row r="3694" spans="1:13" x14ac:dyDescent="0.25">
      <c r="A3694" s="191">
        <v>9878</v>
      </c>
      <c r="B3694" s="89" t="s">
        <v>4076</v>
      </c>
      <c r="C3694" s="89" t="s">
        <v>4068</v>
      </c>
      <c r="D3694" s="89" t="s">
        <v>3904</v>
      </c>
      <c r="E3694" s="89" t="s">
        <v>328</v>
      </c>
      <c r="F3694" s="89">
        <v>727</v>
      </c>
      <c r="G3694" s="127">
        <v>0.83799705449189987</v>
      </c>
      <c r="H3694" s="127">
        <v>0</v>
      </c>
      <c r="I3694" s="127"/>
      <c r="J3694" s="191">
        <v>9878</v>
      </c>
      <c r="K3694" s="89"/>
      <c r="L3694" s="89"/>
      <c r="M3694" s="89"/>
    </row>
    <row r="3695" spans="1:13" x14ac:dyDescent="0.25">
      <c r="A3695" s="191">
        <v>9881</v>
      </c>
      <c r="B3695" s="89" t="s">
        <v>4077</v>
      </c>
      <c r="C3695" s="89" t="s">
        <v>4068</v>
      </c>
      <c r="D3695" s="89" t="s">
        <v>3904</v>
      </c>
      <c r="E3695" s="89" t="s">
        <v>328</v>
      </c>
      <c r="F3695" s="89">
        <v>536</v>
      </c>
      <c r="G3695" s="127">
        <v>0.85360824742268038</v>
      </c>
      <c r="H3695" s="127">
        <v>0</v>
      </c>
      <c r="I3695" s="127"/>
      <c r="J3695" s="191">
        <v>9881</v>
      </c>
      <c r="K3695" s="89"/>
      <c r="L3695" s="89"/>
      <c r="M3695" s="89"/>
    </row>
    <row r="3696" spans="1:13" x14ac:dyDescent="0.25">
      <c r="A3696" s="191">
        <v>9882</v>
      </c>
      <c r="B3696" s="89" t="s">
        <v>4078</v>
      </c>
      <c r="C3696" s="89" t="s">
        <v>3915</v>
      </c>
      <c r="D3696" s="89" t="s">
        <v>3904</v>
      </c>
      <c r="E3696" s="89" t="s">
        <v>336</v>
      </c>
      <c r="F3696" s="89">
        <v>438</v>
      </c>
      <c r="G3696" s="127">
        <v>0.91249999999999998</v>
      </c>
      <c r="H3696" s="127">
        <v>0</v>
      </c>
      <c r="I3696" s="127"/>
      <c r="J3696" s="191">
        <v>9882</v>
      </c>
      <c r="K3696" s="89"/>
      <c r="L3696" s="89"/>
      <c r="M3696" s="89"/>
    </row>
    <row r="3697" spans="1:13" x14ac:dyDescent="0.25">
      <c r="A3697" s="191">
        <v>9883</v>
      </c>
      <c r="B3697" s="89" t="s">
        <v>4079</v>
      </c>
      <c r="C3697" s="89" t="s">
        <v>4068</v>
      </c>
      <c r="D3697" s="89" t="s">
        <v>3904</v>
      </c>
      <c r="E3697" s="89" t="s">
        <v>328</v>
      </c>
      <c r="F3697" s="89">
        <v>531</v>
      </c>
      <c r="G3697" s="127">
        <v>0.89049586776859502</v>
      </c>
      <c r="H3697" s="127">
        <v>0</v>
      </c>
      <c r="I3697" s="127"/>
      <c r="J3697" s="191">
        <v>9883</v>
      </c>
      <c r="K3697" s="89"/>
      <c r="L3697" s="89"/>
      <c r="M3697" s="89"/>
    </row>
    <row r="3698" spans="1:13" x14ac:dyDescent="0.25">
      <c r="A3698" s="191">
        <v>9884</v>
      </c>
      <c r="B3698" s="89" t="s">
        <v>4080</v>
      </c>
      <c r="C3698" s="89" t="s">
        <v>4068</v>
      </c>
      <c r="D3698" s="89" t="s">
        <v>3904</v>
      </c>
      <c r="E3698" s="89" t="s">
        <v>328</v>
      </c>
      <c r="F3698" s="89">
        <v>504</v>
      </c>
      <c r="G3698" s="127">
        <v>0.8125</v>
      </c>
      <c r="H3698" s="127">
        <v>0</v>
      </c>
      <c r="I3698" s="127"/>
      <c r="J3698" s="191">
        <v>9884</v>
      </c>
      <c r="K3698" s="89"/>
      <c r="L3698" s="89"/>
      <c r="M3698" s="89"/>
    </row>
    <row r="3699" spans="1:13" x14ac:dyDescent="0.25">
      <c r="A3699" s="191">
        <v>9886</v>
      </c>
      <c r="B3699" s="89" t="s">
        <v>4081</v>
      </c>
      <c r="C3699" s="89" t="s">
        <v>3915</v>
      </c>
      <c r="D3699" s="89" t="s">
        <v>3904</v>
      </c>
      <c r="E3699" s="89" t="s">
        <v>336</v>
      </c>
      <c r="F3699" s="89">
        <v>301</v>
      </c>
      <c r="G3699" s="127">
        <v>0.84680851063829787</v>
      </c>
      <c r="H3699" s="127">
        <v>0</v>
      </c>
      <c r="I3699" s="127"/>
      <c r="J3699" s="191">
        <v>9886</v>
      </c>
      <c r="K3699" s="89"/>
      <c r="L3699" s="89"/>
      <c r="M3699" s="89"/>
    </row>
    <row r="3700" spans="1:13" x14ac:dyDescent="0.25">
      <c r="A3700" s="191">
        <v>9887</v>
      </c>
      <c r="B3700" s="89" t="s">
        <v>4082</v>
      </c>
      <c r="C3700" s="89" t="s">
        <v>4068</v>
      </c>
      <c r="D3700" s="89" t="s">
        <v>3904</v>
      </c>
      <c r="E3700" s="89" t="s">
        <v>328</v>
      </c>
      <c r="F3700" s="89">
        <v>144</v>
      </c>
      <c r="G3700" s="127">
        <v>1</v>
      </c>
      <c r="H3700" s="127">
        <v>0</v>
      </c>
      <c r="I3700" s="127"/>
      <c r="J3700" s="191">
        <v>9887</v>
      </c>
      <c r="K3700" s="89"/>
      <c r="L3700" s="89"/>
      <c r="M3700" s="89"/>
    </row>
    <row r="3701" spans="1:13" x14ac:dyDescent="0.25">
      <c r="A3701" s="191">
        <v>9889</v>
      </c>
      <c r="B3701" s="89" t="s">
        <v>4083</v>
      </c>
      <c r="C3701" s="89" t="s">
        <v>4068</v>
      </c>
      <c r="D3701" s="89" t="s">
        <v>3904</v>
      </c>
      <c r="E3701" s="89" t="s">
        <v>328</v>
      </c>
      <c r="F3701" s="89">
        <v>582</v>
      </c>
      <c r="G3701" s="127">
        <v>0.94117647058823528</v>
      </c>
      <c r="H3701" s="127">
        <v>0</v>
      </c>
      <c r="I3701" s="127"/>
      <c r="J3701" s="191">
        <v>9889</v>
      </c>
      <c r="K3701" s="89"/>
      <c r="L3701" s="89"/>
      <c r="M3701" s="89"/>
    </row>
    <row r="3702" spans="1:13" x14ac:dyDescent="0.25">
      <c r="A3702" s="191">
        <v>9890</v>
      </c>
      <c r="B3702" s="89" t="s">
        <v>4084</v>
      </c>
      <c r="C3702" s="89" t="s">
        <v>4068</v>
      </c>
      <c r="D3702" s="89" t="s">
        <v>3904</v>
      </c>
      <c r="E3702" s="89" t="s">
        <v>328</v>
      </c>
      <c r="F3702" s="89">
        <v>485</v>
      </c>
      <c r="G3702" s="127">
        <v>0.87584650112866813</v>
      </c>
      <c r="H3702" s="127">
        <v>0</v>
      </c>
      <c r="I3702" s="127"/>
      <c r="J3702" s="191">
        <v>9890</v>
      </c>
      <c r="K3702" s="89"/>
      <c r="L3702" s="89"/>
      <c r="M3702" s="89"/>
    </row>
    <row r="3703" spans="1:13" x14ac:dyDescent="0.25">
      <c r="A3703" s="191">
        <v>9895</v>
      </c>
      <c r="B3703" s="89" t="s">
        <v>4085</v>
      </c>
      <c r="C3703" s="89" t="s">
        <v>4068</v>
      </c>
      <c r="D3703" s="89" t="s">
        <v>3904</v>
      </c>
      <c r="E3703" s="89" t="s">
        <v>328</v>
      </c>
      <c r="F3703" s="89">
        <v>610</v>
      </c>
      <c r="G3703" s="127">
        <v>0.7988614800759013</v>
      </c>
      <c r="H3703" s="127">
        <v>0</v>
      </c>
      <c r="I3703" s="127"/>
      <c r="J3703" s="191">
        <v>9895</v>
      </c>
      <c r="K3703" s="89"/>
      <c r="L3703" s="89"/>
      <c r="M3703" s="89"/>
    </row>
    <row r="3704" spans="1:13" x14ac:dyDescent="0.25">
      <c r="A3704" s="191">
        <v>9896</v>
      </c>
      <c r="B3704" s="89" t="s">
        <v>4086</v>
      </c>
      <c r="C3704" s="89" t="s">
        <v>4068</v>
      </c>
      <c r="D3704" s="89" t="s">
        <v>3904</v>
      </c>
      <c r="E3704" s="89" t="s">
        <v>328</v>
      </c>
      <c r="F3704" s="89">
        <v>350</v>
      </c>
      <c r="G3704" s="127">
        <v>0</v>
      </c>
      <c r="H3704" s="127">
        <v>0.83389830508474572</v>
      </c>
      <c r="I3704" s="127"/>
      <c r="J3704" s="191">
        <v>9896</v>
      </c>
      <c r="K3704" s="89"/>
      <c r="L3704" s="89"/>
      <c r="M3704" s="89"/>
    </row>
    <row r="3705" spans="1:13" x14ac:dyDescent="0.25">
      <c r="A3705" s="191">
        <v>9981</v>
      </c>
      <c r="B3705" s="89" t="s">
        <v>4087</v>
      </c>
      <c r="C3705" s="89" t="s">
        <v>4068</v>
      </c>
      <c r="D3705" s="89" t="s">
        <v>3904</v>
      </c>
      <c r="E3705" s="89" t="s">
        <v>630</v>
      </c>
      <c r="F3705" s="89">
        <v>473</v>
      </c>
      <c r="G3705" s="127">
        <v>0</v>
      </c>
      <c r="H3705" s="127">
        <v>0.89620758483033935</v>
      </c>
      <c r="I3705" s="127"/>
      <c r="J3705" s="191">
        <v>9981</v>
      </c>
      <c r="K3705" s="89"/>
      <c r="L3705" s="89"/>
      <c r="M3705" s="89"/>
    </row>
    <row r="3706" spans="1:13" x14ac:dyDescent="0.25">
      <c r="A3706" s="191">
        <v>9982</v>
      </c>
      <c r="B3706" s="89" t="s">
        <v>4088</v>
      </c>
      <c r="C3706" s="89" t="s">
        <v>4089</v>
      </c>
      <c r="D3706" s="89" t="s">
        <v>3904</v>
      </c>
      <c r="E3706" s="89" t="s">
        <v>630</v>
      </c>
      <c r="F3706" s="89">
        <v>883</v>
      </c>
      <c r="G3706" s="127">
        <v>0</v>
      </c>
      <c r="H3706" s="127">
        <v>0.9340159271899886</v>
      </c>
      <c r="I3706" s="127"/>
      <c r="J3706" s="191">
        <v>9982</v>
      </c>
      <c r="K3706" s="89"/>
      <c r="L3706" s="89"/>
      <c r="M3706" s="89"/>
    </row>
    <row r="3707" spans="1:13" x14ac:dyDescent="0.25">
      <c r="A3707" s="191">
        <v>9985</v>
      </c>
      <c r="B3707" s="89" t="s">
        <v>4090</v>
      </c>
      <c r="C3707" s="89" t="s">
        <v>4089</v>
      </c>
      <c r="D3707" s="89" t="s">
        <v>3904</v>
      </c>
      <c r="E3707" s="89" t="s">
        <v>328</v>
      </c>
      <c r="F3707" s="89">
        <v>575</v>
      </c>
      <c r="G3707" s="127">
        <v>0</v>
      </c>
      <c r="H3707" s="127">
        <v>0.82133995037220842</v>
      </c>
      <c r="I3707" s="127"/>
      <c r="J3707" s="191">
        <v>9985</v>
      </c>
      <c r="K3707" s="89"/>
      <c r="L3707" s="89"/>
      <c r="M3707" s="89"/>
    </row>
    <row r="3708" spans="1:13" x14ac:dyDescent="0.25">
      <c r="A3708" s="191">
        <v>9986</v>
      </c>
      <c r="B3708" s="89" t="s">
        <v>4091</v>
      </c>
      <c r="C3708" s="89" t="s">
        <v>4089</v>
      </c>
      <c r="D3708" s="89" t="s">
        <v>3904</v>
      </c>
      <c r="E3708" s="89" t="s">
        <v>328</v>
      </c>
      <c r="F3708" s="89">
        <v>330</v>
      </c>
      <c r="G3708" s="127">
        <v>0</v>
      </c>
      <c r="H3708" s="127">
        <v>0.80918727915194344</v>
      </c>
      <c r="I3708" s="127"/>
      <c r="J3708" s="191">
        <v>9986</v>
      </c>
      <c r="K3708" s="89"/>
      <c r="L3708" s="89"/>
      <c r="M3708" s="89"/>
    </row>
    <row r="3709" spans="1:13" x14ac:dyDescent="0.25">
      <c r="A3709" s="191">
        <v>9987</v>
      </c>
      <c r="B3709" s="89" t="s">
        <v>4092</v>
      </c>
      <c r="C3709" s="89" t="s">
        <v>4089</v>
      </c>
      <c r="D3709" s="89" t="s">
        <v>3904</v>
      </c>
      <c r="E3709" s="89" t="s">
        <v>328</v>
      </c>
      <c r="F3709" s="89">
        <v>310</v>
      </c>
      <c r="G3709" s="127">
        <v>0.83412322274881512</v>
      </c>
      <c r="H3709" s="127">
        <v>0</v>
      </c>
      <c r="I3709" s="127"/>
      <c r="J3709" s="191">
        <v>9987</v>
      </c>
      <c r="K3709" s="89"/>
      <c r="L3709" s="89"/>
      <c r="M3709" s="89"/>
    </row>
    <row r="3710" spans="1:13" x14ac:dyDescent="0.25">
      <c r="A3710" s="191">
        <v>9994</v>
      </c>
      <c r="B3710" s="89" t="s">
        <v>4093</v>
      </c>
      <c r="C3710" s="89" t="s">
        <v>4089</v>
      </c>
      <c r="D3710" s="89" t="s">
        <v>3904</v>
      </c>
      <c r="E3710" s="89" t="s">
        <v>328</v>
      </c>
      <c r="F3710" s="89">
        <v>369</v>
      </c>
      <c r="G3710" s="127">
        <v>0.879746835443038</v>
      </c>
      <c r="H3710" s="127">
        <v>0</v>
      </c>
      <c r="I3710" s="127"/>
      <c r="J3710" s="191">
        <v>9994</v>
      </c>
      <c r="K3710" s="89"/>
      <c r="L3710" s="89"/>
      <c r="M3710" s="89"/>
    </row>
    <row r="3711" spans="1:13" x14ac:dyDescent="0.25">
      <c r="A3711" s="191">
        <v>9995</v>
      </c>
      <c r="B3711" s="89" t="s">
        <v>4094</v>
      </c>
      <c r="C3711" s="89" t="s">
        <v>4089</v>
      </c>
      <c r="D3711" s="89" t="s">
        <v>3904</v>
      </c>
      <c r="E3711" s="89" t="s">
        <v>328</v>
      </c>
      <c r="F3711" s="89">
        <v>525</v>
      </c>
      <c r="G3711" s="127">
        <v>0.82915717539863321</v>
      </c>
      <c r="H3711" s="127">
        <v>0</v>
      </c>
      <c r="I3711" s="127"/>
      <c r="J3711" s="191">
        <v>9995</v>
      </c>
      <c r="K3711" s="89"/>
      <c r="L3711" s="89"/>
      <c r="M3711" s="89"/>
    </row>
    <row r="3712" spans="1:13" x14ac:dyDescent="0.25">
      <c r="A3712" s="191">
        <v>10001</v>
      </c>
      <c r="B3712" s="89" t="s">
        <v>2220</v>
      </c>
      <c r="C3712" s="89" t="s">
        <v>4089</v>
      </c>
      <c r="D3712" s="89" t="s">
        <v>3904</v>
      </c>
      <c r="E3712" s="89" t="s">
        <v>328</v>
      </c>
      <c r="F3712" s="89">
        <v>375</v>
      </c>
      <c r="G3712" s="127">
        <v>0.85628742514970058</v>
      </c>
      <c r="H3712" s="127">
        <v>0</v>
      </c>
      <c r="I3712" s="127"/>
      <c r="J3712" s="191">
        <v>10001</v>
      </c>
      <c r="K3712" s="89"/>
      <c r="L3712" s="89"/>
      <c r="M3712" s="89"/>
    </row>
    <row r="3713" spans="1:13" x14ac:dyDescent="0.25">
      <c r="A3713" s="191">
        <v>10005</v>
      </c>
      <c r="B3713" s="89" t="s">
        <v>4095</v>
      </c>
      <c r="C3713" s="89" t="s">
        <v>4089</v>
      </c>
      <c r="D3713" s="89" t="s">
        <v>3904</v>
      </c>
      <c r="E3713" s="89" t="s">
        <v>328</v>
      </c>
      <c r="F3713" s="89">
        <v>811</v>
      </c>
      <c r="G3713" s="127">
        <v>0.84162895927601811</v>
      </c>
      <c r="H3713" s="127">
        <v>0</v>
      </c>
      <c r="I3713" s="127"/>
      <c r="J3713" s="191">
        <v>10005</v>
      </c>
      <c r="K3713" s="89"/>
      <c r="L3713" s="89"/>
      <c r="M3713" s="89"/>
    </row>
    <row r="3714" spans="1:13" x14ac:dyDescent="0.25">
      <c r="A3714" s="191">
        <v>10010</v>
      </c>
      <c r="B3714" s="89" t="s">
        <v>4096</v>
      </c>
      <c r="C3714" s="89" t="s">
        <v>4097</v>
      </c>
      <c r="D3714" s="89" t="s">
        <v>3904</v>
      </c>
      <c r="E3714" s="89" t="s">
        <v>4871</v>
      </c>
      <c r="F3714" s="89">
        <v>309</v>
      </c>
      <c r="G3714" s="127">
        <v>0.79914529914529919</v>
      </c>
      <c r="H3714" s="127">
        <v>0</v>
      </c>
      <c r="I3714" s="127"/>
      <c r="J3714" s="191">
        <v>10010</v>
      </c>
      <c r="K3714" s="89"/>
      <c r="L3714" s="89"/>
      <c r="M3714" s="89"/>
    </row>
    <row r="3715" spans="1:13" x14ac:dyDescent="0.25">
      <c r="A3715" s="191">
        <v>10012</v>
      </c>
      <c r="B3715" s="89" t="s">
        <v>4098</v>
      </c>
      <c r="C3715" s="89" t="s">
        <v>4089</v>
      </c>
      <c r="D3715" s="89" t="s">
        <v>3904</v>
      </c>
      <c r="E3715" s="89" t="s">
        <v>328</v>
      </c>
      <c r="F3715" s="89">
        <v>222</v>
      </c>
      <c r="G3715" s="127">
        <v>0.82857142857142863</v>
      </c>
      <c r="H3715" s="127">
        <v>0</v>
      </c>
      <c r="I3715" s="127"/>
      <c r="J3715" s="191">
        <v>10012</v>
      </c>
      <c r="K3715" s="89"/>
      <c r="L3715" s="89"/>
      <c r="M3715" s="89"/>
    </row>
    <row r="3716" spans="1:13" x14ac:dyDescent="0.25">
      <c r="A3716" s="191">
        <v>10073</v>
      </c>
      <c r="B3716" s="89" t="s">
        <v>4099</v>
      </c>
      <c r="C3716" s="89" t="s">
        <v>4089</v>
      </c>
      <c r="D3716" s="89" t="s">
        <v>3904</v>
      </c>
      <c r="E3716" s="89" t="s">
        <v>630</v>
      </c>
      <c r="F3716" s="89">
        <v>642</v>
      </c>
      <c r="G3716" s="127">
        <v>0</v>
      </c>
      <c r="H3716" s="127">
        <v>0.88563049853372433</v>
      </c>
      <c r="I3716" s="127"/>
      <c r="J3716" s="191">
        <v>10073</v>
      </c>
      <c r="K3716" s="89"/>
      <c r="L3716" s="89"/>
      <c r="M3716" s="89"/>
    </row>
    <row r="3717" spans="1:13" x14ac:dyDescent="0.25">
      <c r="A3717" s="191">
        <v>10074</v>
      </c>
      <c r="B3717" s="89" t="s">
        <v>4100</v>
      </c>
      <c r="C3717" s="89" t="s">
        <v>4101</v>
      </c>
      <c r="D3717" s="89" t="s">
        <v>3904</v>
      </c>
      <c r="E3717" s="89" t="s">
        <v>4871</v>
      </c>
      <c r="F3717" s="89">
        <v>214</v>
      </c>
      <c r="G3717" s="127">
        <v>0.90845070422535212</v>
      </c>
      <c r="H3717" s="127">
        <v>0</v>
      </c>
      <c r="I3717" s="127"/>
      <c r="J3717" s="191">
        <v>10074</v>
      </c>
      <c r="K3717" s="89"/>
      <c r="L3717" s="89"/>
      <c r="M3717" s="89"/>
    </row>
    <row r="3718" spans="1:13" x14ac:dyDescent="0.25">
      <c r="A3718" s="191">
        <v>10075</v>
      </c>
      <c r="B3718" s="89" t="s">
        <v>4102</v>
      </c>
      <c r="C3718" s="89" t="s">
        <v>4101</v>
      </c>
      <c r="D3718" s="89" t="s">
        <v>3904</v>
      </c>
      <c r="E3718" s="89" t="s">
        <v>4871</v>
      </c>
      <c r="F3718" s="89">
        <v>309</v>
      </c>
      <c r="G3718" s="127">
        <v>0</v>
      </c>
      <c r="H3718" s="127">
        <v>0.91666666666666663</v>
      </c>
      <c r="I3718" s="127"/>
      <c r="J3718" s="191">
        <v>10075</v>
      </c>
      <c r="K3718" s="89"/>
      <c r="L3718" s="89"/>
      <c r="M3718" s="89"/>
    </row>
    <row r="3719" spans="1:13" x14ac:dyDescent="0.25">
      <c r="A3719" s="191">
        <v>10077</v>
      </c>
      <c r="B3719" s="89" t="s">
        <v>4103</v>
      </c>
      <c r="C3719" s="89" t="s">
        <v>4104</v>
      </c>
      <c r="D3719" s="89" t="s">
        <v>3904</v>
      </c>
      <c r="E3719" s="89" t="s">
        <v>4871</v>
      </c>
      <c r="F3719" s="89">
        <v>415</v>
      </c>
      <c r="G3719" s="127">
        <v>0</v>
      </c>
      <c r="H3719" s="127">
        <v>0.90758293838862558</v>
      </c>
      <c r="I3719" s="127"/>
      <c r="J3719" s="191">
        <v>10077</v>
      </c>
      <c r="K3719" s="89"/>
      <c r="L3719" s="89"/>
      <c r="M3719" s="89"/>
    </row>
    <row r="3720" spans="1:13" x14ac:dyDescent="0.25">
      <c r="A3720" s="191">
        <v>10080</v>
      </c>
      <c r="B3720" s="89" t="s">
        <v>1382</v>
      </c>
      <c r="C3720" s="89" t="s">
        <v>4104</v>
      </c>
      <c r="D3720" s="89" t="s">
        <v>3904</v>
      </c>
      <c r="E3720" s="89" t="s">
        <v>4871</v>
      </c>
      <c r="F3720" s="89">
        <v>380</v>
      </c>
      <c r="G3720" s="127">
        <v>0.91104294478527603</v>
      </c>
      <c r="H3720" s="127">
        <v>0</v>
      </c>
      <c r="I3720" s="127"/>
      <c r="J3720" s="191">
        <v>10080</v>
      </c>
      <c r="K3720" s="89"/>
      <c r="L3720" s="89"/>
      <c r="M3720" s="89"/>
    </row>
    <row r="3721" spans="1:13" x14ac:dyDescent="0.25">
      <c r="A3721" s="191">
        <v>10081</v>
      </c>
      <c r="B3721" s="89" t="s">
        <v>4105</v>
      </c>
      <c r="C3721" s="89" t="s">
        <v>4104</v>
      </c>
      <c r="D3721" s="89" t="s">
        <v>3904</v>
      </c>
      <c r="E3721" s="89" t="s">
        <v>4871</v>
      </c>
      <c r="F3721" s="129">
        <v>1165</v>
      </c>
      <c r="G3721" s="127">
        <v>0.89340101522842641</v>
      </c>
      <c r="H3721" s="127">
        <v>0</v>
      </c>
      <c r="I3721" s="127"/>
      <c r="J3721" s="191">
        <v>10081</v>
      </c>
      <c r="K3721" s="89"/>
      <c r="L3721" s="89"/>
      <c r="M3721" s="89"/>
    </row>
    <row r="3722" spans="1:13" x14ac:dyDescent="0.25">
      <c r="A3722" s="191">
        <v>10083</v>
      </c>
      <c r="B3722" s="89" t="s">
        <v>4106</v>
      </c>
      <c r="C3722" s="89" t="s">
        <v>4101</v>
      </c>
      <c r="D3722" s="89" t="s">
        <v>3904</v>
      </c>
      <c r="E3722" s="89" t="s">
        <v>4871</v>
      </c>
      <c r="F3722" s="89">
        <v>473</v>
      </c>
      <c r="G3722" s="127">
        <v>0.90602409638554215</v>
      </c>
      <c r="H3722" s="127">
        <v>0</v>
      </c>
      <c r="I3722" s="127"/>
      <c r="J3722" s="191">
        <v>10083</v>
      </c>
      <c r="K3722" s="89"/>
      <c r="L3722" s="89"/>
      <c r="M3722" s="89"/>
    </row>
    <row r="3723" spans="1:13" x14ac:dyDescent="0.25">
      <c r="A3723" s="191">
        <v>10085</v>
      </c>
      <c r="B3723" s="89" t="s">
        <v>4107</v>
      </c>
      <c r="C3723" s="89" t="s">
        <v>4104</v>
      </c>
      <c r="D3723" s="89" t="s">
        <v>3904</v>
      </c>
      <c r="E3723" s="89" t="s">
        <v>4871</v>
      </c>
      <c r="F3723" s="89">
        <v>640</v>
      </c>
      <c r="G3723" s="127">
        <v>0.90476190476190477</v>
      </c>
      <c r="H3723" s="127">
        <v>0</v>
      </c>
      <c r="I3723" s="127"/>
      <c r="J3723" s="191">
        <v>10085</v>
      </c>
      <c r="K3723" s="89"/>
      <c r="L3723" s="89"/>
      <c r="M3723" s="89"/>
    </row>
    <row r="3724" spans="1:13" x14ac:dyDescent="0.25">
      <c r="A3724" s="191">
        <v>10086</v>
      </c>
      <c r="B3724" s="89" t="s">
        <v>1581</v>
      </c>
      <c r="C3724" s="89" t="s">
        <v>4101</v>
      </c>
      <c r="D3724" s="89" t="s">
        <v>3904</v>
      </c>
      <c r="E3724" s="89" t="s">
        <v>4871</v>
      </c>
      <c r="F3724" s="89">
        <v>274</v>
      </c>
      <c r="G3724" s="127">
        <v>0.85775862068965514</v>
      </c>
      <c r="H3724" s="127">
        <v>0</v>
      </c>
      <c r="I3724" s="127"/>
      <c r="J3724" s="191">
        <v>10086</v>
      </c>
      <c r="K3724" s="89"/>
      <c r="L3724" s="89"/>
      <c r="M3724" s="89"/>
    </row>
    <row r="3725" spans="1:13" x14ac:dyDescent="0.25">
      <c r="A3725" s="191">
        <v>10087</v>
      </c>
      <c r="B3725" s="89" t="s">
        <v>3894</v>
      </c>
      <c r="C3725" s="89" t="s">
        <v>4101</v>
      </c>
      <c r="D3725" s="89" t="s">
        <v>3904</v>
      </c>
      <c r="E3725" s="89" t="s">
        <v>4871</v>
      </c>
      <c r="F3725" s="89">
        <v>293</v>
      </c>
      <c r="G3725" s="127">
        <v>0.88695652173913042</v>
      </c>
      <c r="H3725" s="127">
        <v>0</v>
      </c>
      <c r="I3725" s="127"/>
      <c r="J3725" s="191">
        <v>10087</v>
      </c>
      <c r="K3725" s="89"/>
      <c r="L3725" s="89"/>
      <c r="M3725" s="89"/>
    </row>
    <row r="3726" spans="1:13" x14ac:dyDescent="0.25">
      <c r="A3726" s="191">
        <v>10088</v>
      </c>
      <c r="B3726" s="89" t="s">
        <v>4108</v>
      </c>
      <c r="C3726" s="89" t="s">
        <v>4101</v>
      </c>
      <c r="D3726" s="89" t="s">
        <v>3904</v>
      </c>
      <c r="E3726" s="89" t="s">
        <v>4871</v>
      </c>
      <c r="F3726" s="89">
        <v>258</v>
      </c>
      <c r="G3726" s="127">
        <v>0.87570621468926557</v>
      </c>
      <c r="H3726" s="127">
        <v>0</v>
      </c>
      <c r="I3726" s="127"/>
      <c r="J3726" s="191">
        <v>10088</v>
      </c>
      <c r="K3726" s="89"/>
      <c r="L3726" s="89"/>
      <c r="M3726" s="89"/>
    </row>
    <row r="3727" spans="1:13" x14ac:dyDescent="0.25">
      <c r="A3727" s="191">
        <v>10089</v>
      </c>
      <c r="B3727" s="89" t="s">
        <v>4109</v>
      </c>
      <c r="C3727" s="89" t="s">
        <v>4097</v>
      </c>
      <c r="D3727" s="89" t="s">
        <v>3904</v>
      </c>
      <c r="E3727" s="89" t="s">
        <v>4871</v>
      </c>
      <c r="F3727" s="89">
        <v>587</v>
      </c>
      <c r="G3727" s="127">
        <v>0.8867924528301887</v>
      </c>
      <c r="H3727" s="127">
        <v>0</v>
      </c>
      <c r="I3727" s="127"/>
      <c r="J3727" s="191">
        <v>10089</v>
      </c>
      <c r="K3727" s="89"/>
      <c r="L3727" s="89"/>
      <c r="M3727" s="89"/>
    </row>
    <row r="3728" spans="1:13" x14ac:dyDescent="0.25">
      <c r="A3728" s="191">
        <v>10090</v>
      </c>
      <c r="B3728" s="89" t="s">
        <v>4110</v>
      </c>
      <c r="C3728" s="89" t="s">
        <v>4104</v>
      </c>
      <c r="D3728" s="89" t="s">
        <v>3904</v>
      </c>
      <c r="E3728" s="89" t="s">
        <v>4871</v>
      </c>
      <c r="F3728" s="89">
        <v>484</v>
      </c>
      <c r="G3728" s="127">
        <v>0.91529411764705881</v>
      </c>
      <c r="H3728" s="127">
        <v>0</v>
      </c>
      <c r="I3728" s="127"/>
      <c r="J3728" s="191">
        <v>10090</v>
      </c>
      <c r="K3728" s="89"/>
      <c r="L3728" s="89"/>
      <c r="M3728" s="89"/>
    </row>
    <row r="3729" spans="1:13" x14ac:dyDescent="0.25">
      <c r="A3729" s="191">
        <v>10091</v>
      </c>
      <c r="B3729" s="89" t="s">
        <v>4111</v>
      </c>
      <c r="C3729" s="89" t="s">
        <v>4097</v>
      </c>
      <c r="D3729" s="89" t="s">
        <v>3904</v>
      </c>
      <c r="E3729" s="89" t="s">
        <v>4871</v>
      </c>
      <c r="F3729" s="89">
        <v>592</v>
      </c>
      <c r="G3729" s="127">
        <v>0.9051094890510949</v>
      </c>
      <c r="H3729" s="127">
        <v>0</v>
      </c>
      <c r="I3729" s="127"/>
      <c r="J3729" s="191">
        <v>10091</v>
      </c>
      <c r="K3729" s="89"/>
      <c r="L3729" s="89"/>
      <c r="M3729" s="89"/>
    </row>
    <row r="3730" spans="1:13" x14ac:dyDescent="0.25">
      <c r="A3730" s="191">
        <v>10092</v>
      </c>
      <c r="B3730" s="89" t="s">
        <v>4112</v>
      </c>
      <c r="C3730" s="89" t="s">
        <v>4097</v>
      </c>
      <c r="D3730" s="89" t="s">
        <v>3904</v>
      </c>
      <c r="E3730" s="89" t="s">
        <v>4871</v>
      </c>
      <c r="F3730" s="89">
        <v>345</v>
      </c>
      <c r="G3730" s="127">
        <v>0.8351648351648352</v>
      </c>
      <c r="H3730" s="127">
        <v>0</v>
      </c>
      <c r="I3730" s="127"/>
      <c r="J3730" s="191">
        <v>10092</v>
      </c>
      <c r="K3730" s="89"/>
      <c r="L3730" s="89"/>
      <c r="M3730" s="89"/>
    </row>
    <row r="3731" spans="1:13" x14ac:dyDescent="0.25">
      <c r="A3731" s="191">
        <v>10093</v>
      </c>
      <c r="B3731" s="89" t="s">
        <v>4113</v>
      </c>
      <c r="C3731" s="89" t="s">
        <v>4101</v>
      </c>
      <c r="D3731" s="89" t="s">
        <v>3904</v>
      </c>
      <c r="E3731" s="89" t="s">
        <v>4871</v>
      </c>
      <c r="F3731" s="89">
        <v>282</v>
      </c>
      <c r="G3731" s="127">
        <v>0.90262172284644193</v>
      </c>
      <c r="H3731" s="127">
        <v>0</v>
      </c>
      <c r="I3731" s="127"/>
      <c r="J3731" s="191">
        <v>10093</v>
      </c>
      <c r="K3731" s="89"/>
      <c r="L3731" s="89"/>
      <c r="M3731" s="89"/>
    </row>
    <row r="3732" spans="1:13" x14ac:dyDescent="0.25">
      <c r="A3732" s="191">
        <v>10095</v>
      </c>
      <c r="B3732" s="89" t="s">
        <v>301</v>
      </c>
      <c r="C3732" s="89" t="s">
        <v>4097</v>
      </c>
      <c r="D3732" s="89" t="s">
        <v>3904</v>
      </c>
      <c r="E3732" s="89" t="s">
        <v>4871</v>
      </c>
      <c r="F3732" s="89">
        <v>186</v>
      </c>
      <c r="G3732" s="127">
        <v>0.95454545454545459</v>
      </c>
      <c r="H3732" s="127">
        <v>0</v>
      </c>
      <c r="I3732" s="127"/>
      <c r="J3732" s="191">
        <v>10095</v>
      </c>
      <c r="K3732" s="89"/>
      <c r="L3732" s="89"/>
      <c r="M3732" s="89"/>
    </row>
    <row r="3733" spans="1:13" x14ac:dyDescent="0.25">
      <c r="A3733" s="191">
        <v>10097</v>
      </c>
      <c r="B3733" s="89" t="s">
        <v>4114</v>
      </c>
      <c r="C3733" s="89" t="s">
        <v>4097</v>
      </c>
      <c r="D3733" s="89" t="s">
        <v>3904</v>
      </c>
      <c r="E3733" s="89" t="s">
        <v>4871</v>
      </c>
      <c r="F3733" s="89">
        <v>229</v>
      </c>
      <c r="G3733" s="127">
        <v>0.80952380952380953</v>
      </c>
      <c r="H3733" s="127">
        <v>0</v>
      </c>
      <c r="I3733" s="127"/>
      <c r="J3733" s="191">
        <v>10097</v>
      </c>
      <c r="K3733" s="89"/>
      <c r="L3733" s="89"/>
      <c r="M3733" s="89"/>
    </row>
    <row r="3734" spans="1:13" x14ac:dyDescent="0.25">
      <c r="A3734" s="191">
        <v>10098</v>
      </c>
      <c r="B3734" s="89" t="s">
        <v>4115</v>
      </c>
      <c r="C3734" s="89" t="s">
        <v>4101</v>
      </c>
      <c r="D3734" s="89" t="s">
        <v>3904</v>
      </c>
      <c r="E3734" s="89" t="s">
        <v>4871</v>
      </c>
      <c r="F3734" s="89">
        <v>260</v>
      </c>
      <c r="G3734" s="127">
        <v>0.8482142857142857</v>
      </c>
      <c r="H3734" s="127">
        <v>0</v>
      </c>
      <c r="I3734" s="127"/>
      <c r="J3734" s="191">
        <v>10098</v>
      </c>
      <c r="K3734" s="89"/>
      <c r="L3734" s="89"/>
      <c r="M3734" s="89"/>
    </row>
    <row r="3735" spans="1:13" x14ac:dyDescent="0.25">
      <c r="A3735" s="191">
        <v>10099</v>
      </c>
      <c r="B3735" s="89" t="s">
        <v>4116</v>
      </c>
      <c r="C3735" s="89" t="s">
        <v>4101</v>
      </c>
      <c r="D3735" s="89" t="s">
        <v>3904</v>
      </c>
      <c r="E3735" s="89" t="s">
        <v>4871</v>
      </c>
      <c r="F3735" s="89">
        <v>285</v>
      </c>
      <c r="G3735" s="127">
        <v>0.89029535864978904</v>
      </c>
      <c r="H3735" s="127">
        <v>0</v>
      </c>
      <c r="I3735" s="127"/>
      <c r="J3735" s="191">
        <v>10099</v>
      </c>
      <c r="K3735" s="89"/>
      <c r="L3735" s="89"/>
      <c r="M3735" s="89"/>
    </row>
    <row r="3736" spans="1:13" x14ac:dyDescent="0.25">
      <c r="A3736" s="191">
        <v>10100</v>
      </c>
      <c r="B3736" s="89" t="s">
        <v>4117</v>
      </c>
      <c r="C3736" s="89" t="s">
        <v>4104</v>
      </c>
      <c r="D3736" s="89" t="s">
        <v>3904</v>
      </c>
      <c r="E3736" s="89" t="s">
        <v>4871</v>
      </c>
      <c r="F3736" s="89">
        <v>262</v>
      </c>
      <c r="G3736" s="127">
        <v>0.89140271493212675</v>
      </c>
      <c r="H3736" s="127">
        <v>0</v>
      </c>
      <c r="I3736" s="127"/>
      <c r="J3736" s="191">
        <v>10100</v>
      </c>
      <c r="K3736" s="89"/>
      <c r="L3736" s="89"/>
      <c r="M3736" s="89"/>
    </row>
    <row r="3737" spans="1:13" x14ac:dyDescent="0.25">
      <c r="A3737" s="191">
        <v>10102</v>
      </c>
      <c r="B3737" s="89" t="s">
        <v>4118</v>
      </c>
      <c r="C3737" s="89" t="s">
        <v>4104</v>
      </c>
      <c r="D3737" s="89" t="s">
        <v>3904</v>
      </c>
      <c r="E3737" s="89" t="s">
        <v>4871</v>
      </c>
      <c r="F3737" s="89">
        <v>212</v>
      </c>
      <c r="G3737" s="127">
        <v>0.94186046511627908</v>
      </c>
      <c r="H3737" s="127">
        <v>0</v>
      </c>
      <c r="I3737" s="127"/>
      <c r="J3737" s="191">
        <v>10102</v>
      </c>
      <c r="K3737" s="89"/>
      <c r="L3737" s="89"/>
      <c r="M3737" s="89"/>
    </row>
    <row r="3738" spans="1:13" x14ac:dyDescent="0.25">
      <c r="A3738" s="191">
        <v>10103</v>
      </c>
      <c r="B3738" s="89" t="s">
        <v>4119</v>
      </c>
      <c r="C3738" s="89" t="s">
        <v>4097</v>
      </c>
      <c r="D3738" s="89" t="s">
        <v>3904</v>
      </c>
      <c r="E3738" s="89" t="s">
        <v>4871</v>
      </c>
      <c r="F3738" s="89">
        <v>563</v>
      </c>
      <c r="G3738" s="127">
        <v>0.92243186582809222</v>
      </c>
      <c r="H3738" s="127">
        <v>0</v>
      </c>
      <c r="I3738" s="127"/>
      <c r="J3738" s="191">
        <v>10103</v>
      </c>
      <c r="K3738" s="89"/>
      <c r="L3738" s="89"/>
      <c r="M3738" s="89"/>
    </row>
    <row r="3739" spans="1:13" x14ac:dyDescent="0.25">
      <c r="A3739" s="191">
        <v>10104</v>
      </c>
      <c r="B3739" s="89" t="s">
        <v>4120</v>
      </c>
      <c r="C3739" s="89" t="s">
        <v>4104</v>
      </c>
      <c r="D3739" s="89" t="s">
        <v>3904</v>
      </c>
      <c r="E3739" s="89" t="s">
        <v>4871</v>
      </c>
      <c r="F3739" s="89">
        <v>309</v>
      </c>
      <c r="G3739" s="127">
        <v>0.96031746031746035</v>
      </c>
      <c r="H3739" s="127">
        <v>0</v>
      </c>
      <c r="I3739" s="127"/>
      <c r="J3739" s="191">
        <v>10104</v>
      </c>
      <c r="K3739" s="89"/>
      <c r="L3739" s="89"/>
      <c r="M3739" s="89"/>
    </row>
    <row r="3740" spans="1:13" x14ac:dyDescent="0.25">
      <c r="A3740" s="191">
        <v>10105</v>
      </c>
      <c r="B3740" s="89" t="s">
        <v>4121</v>
      </c>
      <c r="C3740" s="89" t="s">
        <v>4101</v>
      </c>
      <c r="D3740" s="89" t="s">
        <v>3904</v>
      </c>
      <c r="E3740" s="89" t="s">
        <v>4871</v>
      </c>
      <c r="F3740" s="89">
        <v>516</v>
      </c>
      <c r="G3740" s="127">
        <v>0.91521739130434787</v>
      </c>
      <c r="H3740" s="127">
        <v>0</v>
      </c>
      <c r="I3740" s="127"/>
      <c r="J3740" s="191">
        <v>10105</v>
      </c>
      <c r="K3740" s="89"/>
      <c r="L3740" s="89"/>
      <c r="M3740" s="89"/>
    </row>
    <row r="3741" spans="1:13" x14ac:dyDescent="0.25">
      <c r="A3741" s="191">
        <v>10107</v>
      </c>
      <c r="B3741" s="89" t="s">
        <v>4122</v>
      </c>
      <c r="C3741" s="89" t="s">
        <v>4101</v>
      </c>
      <c r="D3741" s="89" t="s">
        <v>3904</v>
      </c>
      <c r="E3741" s="89" t="s">
        <v>4871</v>
      </c>
      <c r="F3741" s="89">
        <v>273</v>
      </c>
      <c r="G3741" s="127">
        <v>0.89090909090909087</v>
      </c>
      <c r="H3741" s="127">
        <v>0</v>
      </c>
      <c r="I3741" s="127"/>
      <c r="J3741" s="191">
        <v>10107</v>
      </c>
      <c r="K3741" s="89"/>
      <c r="L3741" s="89"/>
      <c r="M3741" s="89"/>
    </row>
    <row r="3742" spans="1:13" x14ac:dyDescent="0.25">
      <c r="A3742" s="191">
        <v>10108</v>
      </c>
      <c r="B3742" s="89" t="s">
        <v>3184</v>
      </c>
      <c r="C3742" s="89" t="s">
        <v>4101</v>
      </c>
      <c r="D3742" s="89" t="s">
        <v>3904</v>
      </c>
      <c r="E3742" s="89" t="s">
        <v>4871</v>
      </c>
      <c r="F3742" s="89">
        <v>262</v>
      </c>
      <c r="G3742" s="127">
        <v>0.90140845070422537</v>
      </c>
      <c r="H3742" s="127">
        <v>0</v>
      </c>
      <c r="I3742" s="127"/>
      <c r="J3742" s="191">
        <v>10108</v>
      </c>
      <c r="K3742" s="89"/>
      <c r="L3742" s="89"/>
      <c r="M3742" s="89"/>
    </row>
    <row r="3743" spans="1:13" x14ac:dyDescent="0.25">
      <c r="A3743" s="191">
        <v>10109</v>
      </c>
      <c r="B3743" s="89" t="s">
        <v>4123</v>
      </c>
      <c r="C3743" s="89" t="s">
        <v>4101</v>
      </c>
      <c r="D3743" s="89" t="s">
        <v>3904</v>
      </c>
      <c r="E3743" s="89" t="s">
        <v>4871</v>
      </c>
      <c r="F3743" s="89">
        <v>227</v>
      </c>
      <c r="G3743" s="127">
        <v>0.81683168316831678</v>
      </c>
      <c r="H3743" s="127">
        <v>0</v>
      </c>
      <c r="I3743" s="127"/>
      <c r="J3743" s="191">
        <v>10109</v>
      </c>
      <c r="K3743" s="89"/>
      <c r="L3743" s="89"/>
      <c r="M3743" s="89"/>
    </row>
    <row r="3744" spans="1:13" x14ac:dyDescent="0.25">
      <c r="A3744" s="191">
        <v>10113</v>
      </c>
      <c r="B3744" s="89" t="s">
        <v>4124</v>
      </c>
      <c r="C3744" s="89" t="s">
        <v>4104</v>
      </c>
      <c r="D3744" s="89" t="s">
        <v>3904</v>
      </c>
      <c r="E3744" s="89" t="s">
        <v>4871</v>
      </c>
      <c r="F3744" s="89">
        <v>456</v>
      </c>
      <c r="G3744" s="127">
        <v>0.87909319899244331</v>
      </c>
      <c r="H3744" s="127">
        <v>0</v>
      </c>
      <c r="I3744" s="127"/>
      <c r="J3744" s="191">
        <v>10113</v>
      </c>
      <c r="K3744" s="89"/>
      <c r="L3744" s="89"/>
      <c r="M3744" s="89"/>
    </row>
    <row r="3745" spans="1:13" x14ac:dyDescent="0.25">
      <c r="A3745" s="191">
        <v>10114</v>
      </c>
      <c r="B3745" s="89" t="s">
        <v>4125</v>
      </c>
      <c r="C3745" s="89" t="s">
        <v>4097</v>
      </c>
      <c r="D3745" s="89" t="s">
        <v>3904</v>
      </c>
      <c r="E3745" s="89" t="s">
        <v>4871</v>
      </c>
      <c r="F3745" s="89">
        <v>417</v>
      </c>
      <c r="G3745" s="127">
        <v>0.8928571428571429</v>
      </c>
      <c r="H3745" s="127">
        <v>0</v>
      </c>
      <c r="I3745" s="127"/>
      <c r="J3745" s="191">
        <v>10114</v>
      </c>
      <c r="K3745" s="89"/>
      <c r="L3745" s="89"/>
      <c r="M3745" s="89"/>
    </row>
    <row r="3746" spans="1:13" x14ac:dyDescent="0.25">
      <c r="A3746" s="191">
        <v>10116</v>
      </c>
      <c r="B3746" s="89" t="s">
        <v>4126</v>
      </c>
      <c r="C3746" s="89" t="s">
        <v>4101</v>
      </c>
      <c r="D3746" s="89" t="s">
        <v>3904</v>
      </c>
      <c r="E3746" s="89" t="s">
        <v>4871</v>
      </c>
      <c r="F3746" s="89">
        <v>461</v>
      </c>
      <c r="G3746" s="127">
        <v>0.86684073107049608</v>
      </c>
      <c r="H3746" s="127">
        <v>0</v>
      </c>
      <c r="I3746" s="127"/>
      <c r="J3746" s="191">
        <v>10116</v>
      </c>
      <c r="K3746" s="89"/>
      <c r="L3746" s="89"/>
      <c r="M3746" s="89"/>
    </row>
    <row r="3747" spans="1:13" x14ac:dyDescent="0.25">
      <c r="A3747" s="191">
        <v>10117</v>
      </c>
      <c r="B3747" s="89" t="s">
        <v>4127</v>
      </c>
      <c r="C3747" s="89" t="s">
        <v>4101</v>
      </c>
      <c r="D3747" s="89" t="s">
        <v>3904</v>
      </c>
      <c r="E3747" s="89" t="s">
        <v>4871</v>
      </c>
      <c r="F3747" s="89">
        <v>276</v>
      </c>
      <c r="G3747" s="127">
        <v>0.9017857142857143</v>
      </c>
      <c r="H3747" s="127">
        <v>0</v>
      </c>
      <c r="I3747" s="127"/>
      <c r="J3747" s="191">
        <v>10117</v>
      </c>
      <c r="K3747" s="89"/>
      <c r="L3747" s="89"/>
      <c r="M3747" s="89"/>
    </row>
    <row r="3748" spans="1:13" x14ac:dyDescent="0.25">
      <c r="A3748" s="191">
        <v>10119</v>
      </c>
      <c r="B3748" s="89" t="s">
        <v>4128</v>
      </c>
      <c r="C3748" s="89" t="s">
        <v>4097</v>
      </c>
      <c r="D3748" s="89" t="s">
        <v>3904</v>
      </c>
      <c r="E3748" s="89" t="s">
        <v>4871</v>
      </c>
      <c r="F3748" s="89">
        <v>429</v>
      </c>
      <c r="G3748" s="127">
        <v>0.89119170984455953</v>
      </c>
      <c r="H3748" s="127">
        <v>0</v>
      </c>
      <c r="I3748" s="127"/>
      <c r="J3748" s="191">
        <v>10119</v>
      </c>
      <c r="K3748" s="89"/>
      <c r="L3748" s="89"/>
      <c r="M3748" s="89"/>
    </row>
    <row r="3749" spans="1:13" x14ac:dyDescent="0.25">
      <c r="A3749" s="191">
        <v>10120</v>
      </c>
      <c r="B3749" s="89" t="s">
        <v>4129</v>
      </c>
      <c r="C3749" s="89" t="s">
        <v>4104</v>
      </c>
      <c r="D3749" s="89" t="s">
        <v>3904</v>
      </c>
      <c r="E3749" s="89" t="s">
        <v>4871</v>
      </c>
      <c r="F3749" s="89">
        <v>251</v>
      </c>
      <c r="G3749" s="127">
        <v>0</v>
      </c>
      <c r="H3749" s="127">
        <v>0</v>
      </c>
      <c r="I3749" s="128">
        <v>0.83976864155072695</v>
      </c>
      <c r="J3749" s="191">
        <v>10120</v>
      </c>
      <c r="K3749" s="89"/>
      <c r="L3749" s="89"/>
      <c r="M3749" s="89"/>
    </row>
    <row r="3750" spans="1:13" x14ac:dyDescent="0.25">
      <c r="A3750" s="191">
        <v>10121</v>
      </c>
      <c r="B3750" s="89" t="s">
        <v>4130</v>
      </c>
      <c r="C3750" s="89" t="s">
        <v>4101</v>
      </c>
      <c r="D3750" s="89" t="s">
        <v>3904</v>
      </c>
      <c r="E3750" s="89" t="s">
        <v>4871</v>
      </c>
      <c r="F3750" s="89">
        <v>220</v>
      </c>
      <c r="G3750" s="127">
        <v>0.8606060606060606</v>
      </c>
      <c r="H3750" s="127">
        <v>0</v>
      </c>
      <c r="I3750" s="127"/>
      <c r="J3750" s="191">
        <v>10121</v>
      </c>
      <c r="K3750" s="89"/>
      <c r="L3750" s="89"/>
      <c r="M3750" s="89"/>
    </row>
    <row r="3751" spans="1:13" x14ac:dyDescent="0.25">
      <c r="A3751" s="191">
        <v>10122</v>
      </c>
      <c r="B3751" s="89" t="s">
        <v>4131</v>
      </c>
      <c r="C3751" s="89" t="s">
        <v>4101</v>
      </c>
      <c r="D3751" s="89" t="s">
        <v>3904</v>
      </c>
      <c r="E3751" s="89" t="s">
        <v>4871</v>
      </c>
      <c r="F3751" s="89">
        <v>458</v>
      </c>
      <c r="G3751" s="127">
        <v>0.90078328981723232</v>
      </c>
      <c r="H3751" s="127">
        <v>0</v>
      </c>
      <c r="I3751" s="127"/>
      <c r="J3751" s="191">
        <v>10122</v>
      </c>
      <c r="K3751" s="89"/>
      <c r="L3751" s="89"/>
      <c r="M3751" s="89"/>
    </row>
    <row r="3752" spans="1:13" x14ac:dyDescent="0.25">
      <c r="A3752" s="191">
        <v>10123</v>
      </c>
      <c r="B3752" s="89" t="s">
        <v>4132</v>
      </c>
      <c r="C3752" s="89" t="s">
        <v>4104</v>
      </c>
      <c r="D3752" s="89" t="s">
        <v>3904</v>
      </c>
      <c r="E3752" s="89" t="s">
        <v>4871</v>
      </c>
      <c r="F3752" s="89">
        <v>453</v>
      </c>
      <c r="G3752" s="127">
        <v>0.914572864321608</v>
      </c>
      <c r="H3752" s="127">
        <v>0</v>
      </c>
      <c r="I3752" s="127"/>
      <c r="J3752" s="191">
        <v>10123</v>
      </c>
      <c r="K3752" s="89"/>
      <c r="L3752" s="89"/>
      <c r="M3752" s="89"/>
    </row>
    <row r="3753" spans="1:13" x14ac:dyDescent="0.25">
      <c r="A3753" s="191">
        <v>10124</v>
      </c>
      <c r="B3753" s="89" t="s">
        <v>4133</v>
      </c>
      <c r="C3753" s="89" t="s">
        <v>4104</v>
      </c>
      <c r="D3753" s="89" t="s">
        <v>3904</v>
      </c>
      <c r="E3753" s="89" t="s">
        <v>4871</v>
      </c>
      <c r="F3753" s="89">
        <v>351</v>
      </c>
      <c r="G3753" s="127">
        <v>0.91530944625407162</v>
      </c>
      <c r="H3753" s="127">
        <v>0</v>
      </c>
      <c r="I3753" s="127"/>
      <c r="J3753" s="191">
        <v>10124</v>
      </c>
      <c r="K3753" s="89"/>
      <c r="L3753" s="89"/>
      <c r="M3753" s="89"/>
    </row>
    <row r="3754" spans="1:13" x14ac:dyDescent="0.25">
      <c r="A3754" s="191">
        <v>10125</v>
      </c>
      <c r="B3754" s="89" t="s">
        <v>4134</v>
      </c>
      <c r="C3754" s="89" t="s">
        <v>4101</v>
      </c>
      <c r="D3754" s="89" t="s">
        <v>3904</v>
      </c>
      <c r="E3754" s="89" t="s">
        <v>4871</v>
      </c>
      <c r="F3754" s="89">
        <v>212</v>
      </c>
      <c r="G3754" s="127">
        <v>0.83615819209039544</v>
      </c>
      <c r="H3754" s="127">
        <v>0</v>
      </c>
      <c r="I3754" s="127"/>
      <c r="J3754" s="191">
        <v>10125</v>
      </c>
      <c r="K3754" s="89"/>
      <c r="L3754" s="89"/>
      <c r="M3754" s="89"/>
    </row>
    <row r="3755" spans="1:13" x14ac:dyDescent="0.25">
      <c r="A3755" s="191">
        <v>10126</v>
      </c>
      <c r="B3755" s="89" t="s">
        <v>4135</v>
      </c>
      <c r="C3755" s="89" t="s">
        <v>4101</v>
      </c>
      <c r="D3755" s="89" t="s">
        <v>3904</v>
      </c>
      <c r="E3755" s="89" t="s">
        <v>4871</v>
      </c>
      <c r="F3755" s="89">
        <v>347</v>
      </c>
      <c r="G3755" s="127">
        <v>0.92700729927007297</v>
      </c>
      <c r="H3755" s="127">
        <v>0</v>
      </c>
      <c r="I3755" s="127"/>
      <c r="J3755" s="191">
        <v>10126</v>
      </c>
      <c r="K3755" s="89"/>
      <c r="L3755" s="89"/>
      <c r="M3755" s="89"/>
    </row>
    <row r="3756" spans="1:13" x14ac:dyDescent="0.25">
      <c r="A3756" s="191">
        <v>10127</v>
      </c>
      <c r="B3756" s="89" t="s">
        <v>4136</v>
      </c>
      <c r="C3756" s="89" t="s">
        <v>4097</v>
      </c>
      <c r="D3756" s="89" t="s">
        <v>3904</v>
      </c>
      <c r="E3756" s="89" t="s">
        <v>4871</v>
      </c>
      <c r="F3756" s="89">
        <v>145</v>
      </c>
      <c r="G3756" s="127">
        <v>0</v>
      </c>
      <c r="H3756" s="127">
        <v>0</v>
      </c>
      <c r="I3756" s="128">
        <v>0.85182548560968163</v>
      </c>
      <c r="J3756" s="191">
        <v>10127</v>
      </c>
      <c r="K3756" s="89"/>
      <c r="L3756" s="89"/>
      <c r="M3756" s="89"/>
    </row>
    <row r="3757" spans="1:13" x14ac:dyDescent="0.25">
      <c r="A3757" s="191">
        <v>10128</v>
      </c>
      <c r="B3757" s="89" t="s">
        <v>4137</v>
      </c>
      <c r="C3757" s="89" t="s">
        <v>4097</v>
      </c>
      <c r="D3757" s="89" t="s">
        <v>3904</v>
      </c>
      <c r="E3757" s="89" t="s">
        <v>4871</v>
      </c>
      <c r="F3757" s="89">
        <v>367</v>
      </c>
      <c r="G3757" s="127">
        <v>0</v>
      </c>
      <c r="H3757" s="127">
        <v>0</v>
      </c>
      <c r="I3757" s="128">
        <v>0.85182548560968163</v>
      </c>
      <c r="J3757" s="191">
        <v>10128</v>
      </c>
      <c r="K3757" s="89"/>
      <c r="L3757" s="89"/>
      <c r="M3757" s="89"/>
    </row>
    <row r="3758" spans="1:13" x14ac:dyDescent="0.25">
      <c r="A3758" s="191">
        <v>10130</v>
      </c>
      <c r="B3758" s="89" t="s">
        <v>4138</v>
      </c>
      <c r="C3758" s="89" t="s">
        <v>4104</v>
      </c>
      <c r="D3758" s="89" t="s">
        <v>3904</v>
      </c>
      <c r="E3758" s="89" t="s">
        <v>4871</v>
      </c>
      <c r="F3758" s="89">
        <v>488</v>
      </c>
      <c r="G3758" s="127">
        <v>0.9112627986348123</v>
      </c>
      <c r="H3758" s="127">
        <v>0</v>
      </c>
      <c r="I3758" s="127"/>
      <c r="J3758" s="191">
        <v>10130</v>
      </c>
      <c r="K3758" s="89"/>
      <c r="L3758" s="89"/>
      <c r="M3758" s="89"/>
    </row>
    <row r="3759" spans="1:13" x14ac:dyDescent="0.25">
      <c r="A3759" s="191">
        <v>10133</v>
      </c>
      <c r="B3759" s="89" t="s">
        <v>4139</v>
      </c>
      <c r="C3759" s="89" t="s">
        <v>4140</v>
      </c>
      <c r="D3759" s="89" t="s">
        <v>3904</v>
      </c>
      <c r="E3759" s="89" t="s">
        <v>328</v>
      </c>
      <c r="F3759" s="89">
        <v>65</v>
      </c>
      <c r="G3759" s="127">
        <v>0.98275862068965514</v>
      </c>
      <c r="H3759" s="127">
        <v>0</v>
      </c>
      <c r="I3759" s="127"/>
      <c r="J3759" s="191">
        <v>10133</v>
      </c>
      <c r="K3759" s="89"/>
      <c r="L3759" s="89"/>
      <c r="M3759" s="89"/>
    </row>
    <row r="3760" spans="1:13" x14ac:dyDescent="0.25">
      <c r="A3760" s="191">
        <v>10134</v>
      </c>
      <c r="B3760" s="89" t="s">
        <v>4141</v>
      </c>
      <c r="C3760" s="89" t="s">
        <v>4104</v>
      </c>
      <c r="D3760" s="89" t="s">
        <v>3904</v>
      </c>
      <c r="E3760" s="89" t="s">
        <v>4871</v>
      </c>
      <c r="F3760" s="89">
        <v>367</v>
      </c>
      <c r="G3760" s="127">
        <v>0.89898989898989901</v>
      </c>
      <c r="H3760" s="127">
        <v>0</v>
      </c>
      <c r="I3760" s="127"/>
      <c r="J3760" s="191">
        <v>10134</v>
      </c>
      <c r="K3760" s="89"/>
      <c r="L3760" s="89"/>
      <c r="M3760" s="89"/>
    </row>
    <row r="3761" spans="1:13" x14ac:dyDescent="0.25">
      <c r="A3761" s="191">
        <v>10135</v>
      </c>
      <c r="B3761" s="89" t="s">
        <v>4142</v>
      </c>
      <c r="C3761" s="89" t="s">
        <v>4104</v>
      </c>
      <c r="D3761" s="89" t="s">
        <v>3904</v>
      </c>
      <c r="E3761" s="89" t="s">
        <v>4871</v>
      </c>
      <c r="F3761" s="89">
        <v>267</v>
      </c>
      <c r="G3761" s="127">
        <v>0.86610878661087864</v>
      </c>
      <c r="H3761" s="127">
        <v>0</v>
      </c>
      <c r="I3761" s="127"/>
      <c r="J3761" s="191">
        <v>10135</v>
      </c>
      <c r="K3761" s="89"/>
      <c r="L3761" s="89"/>
      <c r="M3761" s="89"/>
    </row>
    <row r="3762" spans="1:13" x14ac:dyDescent="0.25">
      <c r="A3762" s="191">
        <v>10196</v>
      </c>
      <c r="B3762" s="89" t="s">
        <v>4143</v>
      </c>
      <c r="C3762" s="89" t="s">
        <v>4144</v>
      </c>
      <c r="D3762" s="89" t="s">
        <v>3904</v>
      </c>
      <c r="E3762" s="89" t="s">
        <v>630</v>
      </c>
      <c r="F3762" s="89">
        <v>785</v>
      </c>
      <c r="G3762" s="127">
        <v>0</v>
      </c>
      <c r="H3762" s="127">
        <v>0.90036452004860268</v>
      </c>
      <c r="I3762" s="127"/>
      <c r="J3762" s="191">
        <v>10196</v>
      </c>
      <c r="K3762" s="89"/>
      <c r="L3762" s="89"/>
      <c r="M3762" s="89"/>
    </row>
    <row r="3763" spans="1:13" x14ac:dyDescent="0.25">
      <c r="A3763" s="191">
        <v>10197</v>
      </c>
      <c r="B3763" s="89" t="s">
        <v>4145</v>
      </c>
      <c r="C3763" s="89" t="s">
        <v>4144</v>
      </c>
      <c r="D3763" s="89" t="s">
        <v>3904</v>
      </c>
      <c r="E3763" s="89" t="s">
        <v>328</v>
      </c>
      <c r="F3763" s="89">
        <v>290</v>
      </c>
      <c r="G3763" s="127">
        <v>0.94142259414225937</v>
      </c>
      <c r="H3763" s="127">
        <v>0</v>
      </c>
      <c r="I3763" s="127"/>
      <c r="J3763" s="191">
        <v>10197</v>
      </c>
      <c r="K3763" s="89"/>
      <c r="L3763" s="89"/>
      <c r="M3763" s="89"/>
    </row>
    <row r="3764" spans="1:13" x14ac:dyDescent="0.25">
      <c r="A3764" s="191">
        <v>10200</v>
      </c>
      <c r="B3764" s="89" t="s">
        <v>4146</v>
      </c>
      <c r="C3764" s="89" t="s">
        <v>4144</v>
      </c>
      <c r="D3764" s="89" t="s">
        <v>3904</v>
      </c>
      <c r="E3764" s="89" t="s">
        <v>328</v>
      </c>
      <c r="F3764" s="89">
        <v>890</v>
      </c>
      <c r="G3764" s="127">
        <v>0.88761174968071521</v>
      </c>
      <c r="H3764" s="127">
        <v>0</v>
      </c>
      <c r="I3764" s="127"/>
      <c r="J3764" s="191">
        <v>10200</v>
      </c>
      <c r="K3764" s="89"/>
      <c r="L3764" s="89"/>
      <c r="M3764" s="89"/>
    </row>
    <row r="3765" spans="1:13" x14ac:dyDescent="0.25">
      <c r="A3765" s="191">
        <v>10201</v>
      </c>
      <c r="B3765" s="89" t="s">
        <v>4147</v>
      </c>
      <c r="C3765" s="89" t="s">
        <v>4144</v>
      </c>
      <c r="D3765" s="89" t="s">
        <v>3904</v>
      </c>
      <c r="E3765" s="89" t="s">
        <v>328</v>
      </c>
      <c r="F3765" s="89">
        <v>387</v>
      </c>
      <c r="G3765" s="127">
        <v>0.92703862660944203</v>
      </c>
      <c r="H3765" s="127">
        <v>0</v>
      </c>
      <c r="I3765" s="127"/>
      <c r="J3765" s="191">
        <v>10201</v>
      </c>
      <c r="K3765" s="89"/>
      <c r="L3765" s="89"/>
      <c r="M3765" s="89"/>
    </row>
    <row r="3766" spans="1:13" x14ac:dyDescent="0.25">
      <c r="A3766" s="191">
        <v>10202</v>
      </c>
      <c r="B3766" s="89" t="s">
        <v>4148</v>
      </c>
      <c r="C3766" s="89" t="s">
        <v>4144</v>
      </c>
      <c r="D3766" s="89" t="s">
        <v>3904</v>
      </c>
      <c r="E3766" s="89" t="s">
        <v>328</v>
      </c>
      <c r="F3766" s="89">
        <v>584</v>
      </c>
      <c r="G3766" s="127">
        <v>0.90347490347490345</v>
      </c>
      <c r="H3766" s="127">
        <v>0</v>
      </c>
      <c r="I3766" s="127"/>
      <c r="J3766" s="191">
        <v>10202</v>
      </c>
      <c r="K3766" s="89"/>
      <c r="L3766" s="89"/>
      <c r="M3766" s="89"/>
    </row>
    <row r="3767" spans="1:13" x14ac:dyDescent="0.25">
      <c r="A3767" s="191">
        <v>10204</v>
      </c>
      <c r="B3767" s="89" t="s">
        <v>4149</v>
      </c>
      <c r="C3767" s="89" t="s">
        <v>4144</v>
      </c>
      <c r="D3767" s="89" t="s">
        <v>3904</v>
      </c>
      <c r="E3767" s="89" t="s">
        <v>328</v>
      </c>
      <c r="F3767" s="89">
        <v>362</v>
      </c>
      <c r="G3767" s="127">
        <v>0.93493150684931503</v>
      </c>
      <c r="H3767" s="127">
        <v>0</v>
      </c>
      <c r="I3767" s="127"/>
      <c r="J3767" s="191">
        <v>10204</v>
      </c>
      <c r="K3767" s="89"/>
      <c r="L3767" s="89"/>
      <c r="M3767" s="89"/>
    </row>
    <row r="3768" spans="1:13" x14ac:dyDescent="0.25">
      <c r="A3768" s="191">
        <v>10205</v>
      </c>
      <c r="B3768" s="89" t="s">
        <v>4150</v>
      </c>
      <c r="C3768" s="89" t="s">
        <v>4144</v>
      </c>
      <c r="D3768" s="89" t="s">
        <v>3904</v>
      </c>
      <c r="E3768" s="89" t="s">
        <v>328</v>
      </c>
      <c r="F3768" s="89">
        <v>345</v>
      </c>
      <c r="G3768" s="127">
        <v>0.88475836431226762</v>
      </c>
      <c r="H3768" s="127">
        <v>0</v>
      </c>
      <c r="I3768" s="127"/>
      <c r="J3768" s="191">
        <v>10205</v>
      </c>
      <c r="K3768" s="89"/>
      <c r="L3768" s="89"/>
      <c r="M3768" s="89"/>
    </row>
    <row r="3769" spans="1:13" x14ac:dyDescent="0.25">
      <c r="A3769" s="191">
        <v>10207</v>
      </c>
      <c r="B3769" s="89" t="s">
        <v>4151</v>
      </c>
      <c r="C3769" s="89" t="s">
        <v>4144</v>
      </c>
      <c r="D3769" s="89" t="s">
        <v>3904</v>
      </c>
      <c r="E3769" s="89" t="s">
        <v>328</v>
      </c>
      <c r="F3769" s="129">
        <v>1013</v>
      </c>
      <c r="G3769" s="127">
        <v>0.91620111731843579</v>
      </c>
      <c r="H3769" s="127">
        <v>0</v>
      </c>
      <c r="I3769" s="127"/>
      <c r="J3769" s="191">
        <v>10207</v>
      </c>
      <c r="K3769" s="89"/>
      <c r="L3769" s="89"/>
      <c r="M3769" s="89"/>
    </row>
    <row r="3770" spans="1:13" x14ac:dyDescent="0.25">
      <c r="A3770" s="191">
        <v>10210</v>
      </c>
      <c r="B3770" s="89" t="s">
        <v>4152</v>
      </c>
      <c r="C3770" s="89" t="s">
        <v>4144</v>
      </c>
      <c r="D3770" s="89" t="s">
        <v>3904</v>
      </c>
      <c r="E3770" s="89" t="s">
        <v>328</v>
      </c>
      <c r="F3770" s="89">
        <v>418</v>
      </c>
      <c r="G3770" s="127">
        <v>0.9096774193548387</v>
      </c>
      <c r="H3770" s="127">
        <v>0</v>
      </c>
      <c r="I3770" s="127"/>
      <c r="J3770" s="191">
        <v>10210</v>
      </c>
      <c r="K3770" s="89"/>
      <c r="L3770" s="89"/>
      <c r="M3770" s="89"/>
    </row>
    <row r="3771" spans="1:13" x14ac:dyDescent="0.25">
      <c r="A3771" s="191">
        <v>10212</v>
      </c>
      <c r="B3771" s="89" t="s">
        <v>4153</v>
      </c>
      <c r="C3771" s="89" t="s">
        <v>4144</v>
      </c>
      <c r="D3771" s="89" t="s">
        <v>3904</v>
      </c>
      <c r="E3771" s="89" t="s">
        <v>328</v>
      </c>
      <c r="F3771" s="89">
        <v>462</v>
      </c>
      <c r="G3771" s="127">
        <v>0.84278350515463918</v>
      </c>
      <c r="H3771" s="127">
        <v>0</v>
      </c>
      <c r="I3771" s="127"/>
      <c r="J3771" s="191">
        <v>10212</v>
      </c>
      <c r="K3771" s="89"/>
      <c r="L3771" s="89"/>
      <c r="M3771" s="89"/>
    </row>
    <row r="3772" spans="1:13" x14ac:dyDescent="0.25">
      <c r="A3772" s="191">
        <v>10216</v>
      </c>
      <c r="B3772" s="89" t="s">
        <v>4154</v>
      </c>
      <c r="C3772" s="89" t="s">
        <v>4144</v>
      </c>
      <c r="D3772" s="89" t="s">
        <v>3904</v>
      </c>
      <c r="E3772" s="89" t="s">
        <v>328</v>
      </c>
      <c r="F3772" s="89">
        <v>327</v>
      </c>
      <c r="G3772" s="127">
        <v>0.91970802919708028</v>
      </c>
      <c r="H3772" s="127">
        <v>0</v>
      </c>
      <c r="I3772" s="127"/>
      <c r="J3772" s="191">
        <v>10216</v>
      </c>
      <c r="K3772" s="89"/>
      <c r="L3772" s="89"/>
      <c r="M3772" s="89"/>
    </row>
    <row r="3773" spans="1:13" x14ac:dyDescent="0.25">
      <c r="A3773" s="191">
        <v>10239</v>
      </c>
      <c r="B3773" s="89" t="s">
        <v>4155</v>
      </c>
      <c r="C3773" s="89" t="s">
        <v>4156</v>
      </c>
      <c r="D3773" s="89" t="s">
        <v>3904</v>
      </c>
      <c r="E3773" s="89" t="s">
        <v>336</v>
      </c>
      <c r="F3773" s="89">
        <v>753</v>
      </c>
      <c r="G3773" s="127">
        <v>0.84799999999999998</v>
      </c>
      <c r="H3773" s="127">
        <v>0</v>
      </c>
      <c r="I3773" s="127"/>
      <c r="J3773" s="191">
        <v>10239</v>
      </c>
      <c r="K3773" s="89"/>
      <c r="L3773" s="89"/>
      <c r="M3773" s="89"/>
    </row>
    <row r="3774" spans="1:13" x14ac:dyDescent="0.25">
      <c r="A3774" s="191">
        <v>10241</v>
      </c>
      <c r="B3774" s="89" t="s">
        <v>4157</v>
      </c>
      <c r="C3774" s="89" t="s">
        <v>4156</v>
      </c>
      <c r="D3774" s="89" t="s">
        <v>3904</v>
      </c>
      <c r="E3774" s="89" t="s">
        <v>336</v>
      </c>
      <c r="F3774" s="89">
        <v>352</v>
      </c>
      <c r="G3774" s="127">
        <v>0.89457831325301207</v>
      </c>
      <c r="H3774" s="127">
        <v>0</v>
      </c>
      <c r="I3774" s="127"/>
      <c r="J3774" s="191">
        <v>10241</v>
      </c>
      <c r="K3774" s="89"/>
      <c r="L3774" s="89"/>
      <c r="M3774" s="89"/>
    </row>
    <row r="3775" spans="1:13" x14ac:dyDescent="0.25">
      <c r="A3775" s="191">
        <v>10248</v>
      </c>
      <c r="B3775" s="89" t="s">
        <v>4158</v>
      </c>
      <c r="C3775" s="89" t="s">
        <v>3908</v>
      </c>
      <c r="D3775" s="89" t="s">
        <v>3904</v>
      </c>
      <c r="E3775" s="89" t="s">
        <v>630</v>
      </c>
      <c r="F3775" s="89">
        <v>700</v>
      </c>
      <c r="G3775" s="127">
        <v>0</v>
      </c>
      <c r="H3775" s="127">
        <v>0.89200561009817669</v>
      </c>
      <c r="I3775" s="127"/>
      <c r="J3775" s="191">
        <v>10248</v>
      </c>
      <c r="K3775" s="89"/>
      <c r="L3775" s="89"/>
      <c r="M3775" s="89"/>
    </row>
    <row r="3776" spans="1:13" x14ac:dyDescent="0.25">
      <c r="A3776" s="191">
        <v>10250</v>
      </c>
      <c r="B3776" s="89" t="s">
        <v>4159</v>
      </c>
      <c r="C3776" s="89" t="s">
        <v>4160</v>
      </c>
      <c r="D3776" s="89" t="s">
        <v>3904</v>
      </c>
      <c r="E3776" s="89" t="s">
        <v>336</v>
      </c>
      <c r="F3776" s="89">
        <v>649</v>
      </c>
      <c r="G3776" s="127">
        <v>0.82648401826484019</v>
      </c>
      <c r="H3776" s="127">
        <v>0.80686695278969955</v>
      </c>
      <c r="I3776" s="127"/>
      <c r="J3776" s="191">
        <v>10250</v>
      </c>
      <c r="K3776" s="89"/>
      <c r="L3776" s="89"/>
      <c r="M3776" s="89"/>
    </row>
    <row r="3777" spans="1:13" x14ac:dyDescent="0.25">
      <c r="A3777" s="191">
        <v>10251</v>
      </c>
      <c r="B3777" s="89" t="s">
        <v>4161</v>
      </c>
      <c r="C3777" s="89" t="s">
        <v>4162</v>
      </c>
      <c r="D3777" s="89" t="s">
        <v>3904</v>
      </c>
      <c r="E3777" s="89" t="s">
        <v>328</v>
      </c>
      <c r="F3777" s="89">
        <v>619</v>
      </c>
      <c r="G3777" s="127">
        <v>0.83006535947712423</v>
      </c>
      <c r="H3777" s="127">
        <v>0.86655112651646449</v>
      </c>
      <c r="I3777" s="127"/>
      <c r="J3777" s="191">
        <v>10251</v>
      </c>
      <c r="K3777" s="89"/>
      <c r="L3777" s="89"/>
      <c r="M3777" s="89"/>
    </row>
    <row r="3778" spans="1:13" x14ac:dyDescent="0.25">
      <c r="A3778" s="191">
        <v>10252</v>
      </c>
      <c r="B3778" s="89" t="s">
        <v>4163</v>
      </c>
      <c r="C3778" s="89" t="s">
        <v>3908</v>
      </c>
      <c r="D3778" s="89" t="s">
        <v>3904</v>
      </c>
      <c r="E3778" s="89" t="s">
        <v>336</v>
      </c>
      <c r="F3778" s="89">
        <v>700</v>
      </c>
      <c r="G3778" s="127">
        <v>0.83251231527093594</v>
      </c>
      <c r="H3778" s="127">
        <v>0.88749999999999996</v>
      </c>
      <c r="I3778" s="127"/>
      <c r="J3778" s="191">
        <v>10252</v>
      </c>
      <c r="K3778" s="89"/>
      <c r="L3778" s="89"/>
      <c r="M3778" s="89"/>
    </row>
    <row r="3779" spans="1:13" x14ac:dyDescent="0.25">
      <c r="A3779" s="191">
        <v>10253</v>
      </c>
      <c r="B3779" s="89" t="s">
        <v>4164</v>
      </c>
      <c r="C3779" s="89" t="s">
        <v>4162</v>
      </c>
      <c r="D3779" s="89" t="s">
        <v>3904</v>
      </c>
      <c r="E3779" s="89" t="s">
        <v>328</v>
      </c>
      <c r="F3779" s="129">
        <v>1090</v>
      </c>
      <c r="G3779" s="127">
        <v>0.8048289738430584</v>
      </c>
      <c r="H3779" s="127">
        <v>0</v>
      </c>
      <c r="I3779" s="127"/>
      <c r="J3779" s="191">
        <v>10253</v>
      </c>
      <c r="K3779" s="89"/>
      <c r="L3779" s="89"/>
      <c r="M3779" s="89"/>
    </row>
    <row r="3780" spans="1:13" x14ac:dyDescent="0.25">
      <c r="A3780" s="191">
        <v>10254</v>
      </c>
      <c r="B3780" s="89" t="s">
        <v>4165</v>
      </c>
      <c r="C3780" s="89" t="s">
        <v>3908</v>
      </c>
      <c r="D3780" s="89" t="s">
        <v>3904</v>
      </c>
      <c r="E3780" s="89" t="s">
        <v>336</v>
      </c>
      <c r="F3780" s="89">
        <v>382</v>
      </c>
      <c r="G3780" s="127">
        <v>0.8571428571428571</v>
      </c>
      <c r="H3780" s="127">
        <v>0</v>
      </c>
      <c r="I3780" s="127"/>
      <c r="J3780" s="191">
        <v>10254</v>
      </c>
      <c r="K3780" s="89"/>
      <c r="L3780" s="89"/>
      <c r="M3780" s="89"/>
    </row>
    <row r="3781" spans="1:13" x14ac:dyDescent="0.25">
      <c r="A3781" s="191">
        <v>10255</v>
      </c>
      <c r="B3781" s="89" t="s">
        <v>4166</v>
      </c>
      <c r="C3781" s="89" t="s">
        <v>3908</v>
      </c>
      <c r="D3781" s="89" t="s">
        <v>3904</v>
      </c>
      <c r="E3781" s="89" t="s">
        <v>336</v>
      </c>
      <c r="F3781" s="89">
        <v>626</v>
      </c>
      <c r="G3781" s="127">
        <v>0</v>
      </c>
      <c r="H3781" s="127">
        <v>0.89439999999999997</v>
      </c>
      <c r="I3781" s="127"/>
      <c r="J3781" s="191">
        <v>10255</v>
      </c>
      <c r="K3781" s="89"/>
      <c r="L3781" s="89"/>
      <c r="M3781" s="89"/>
    </row>
    <row r="3782" spans="1:13" x14ac:dyDescent="0.25">
      <c r="A3782" s="191">
        <v>10257</v>
      </c>
      <c r="B3782" s="89" t="s">
        <v>4167</v>
      </c>
      <c r="C3782" s="89" t="s">
        <v>3908</v>
      </c>
      <c r="D3782" s="89" t="s">
        <v>3904</v>
      </c>
      <c r="E3782" s="89" t="s">
        <v>336</v>
      </c>
      <c r="F3782" s="89">
        <v>551</v>
      </c>
      <c r="G3782" s="127">
        <v>0.87990762124711319</v>
      </c>
      <c r="H3782" s="127">
        <v>0</v>
      </c>
      <c r="I3782" s="127"/>
      <c r="J3782" s="191">
        <v>10257</v>
      </c>
      <c r="K3782" s="89"/>
      <c r="L3782" s="89"/>
      <c r="M3782" s="89"/>
    </row>
    <row r="3783" spans="1:13" x14ac:dyDescent="0.25">
      <c r="A3783" s="191">
        <v>10260</v>
      </c>
      <c r="B3783" s="89" t="s">
        <v>1082</v>
      </c>
      <c r="C3783" s="89" t="s">
        <v>4162</v>
      </c>
      <c r="D3783" s="89" t="s">
        <v>3904</v>
      </c>
      <c r="E3783" s="89" t="s">
        <v>328</v>
      </c>
      <c r="F3783" s="89">
        <v>319</v>
      </c>
      <c r="G3783" s="127">
        <v>0.84942084942084939</v>
      </c>
      <c r="H3783" s="127">
        <v>0</v>
      </c>
      <c r="I3783" s="127"/>
      <c r="J3783" s="191">
        <v>10260</v>
      </c>
      <c r="K3783" s="89"/>
      <c r="L3783" s="89"/>
      <c r="M3783" s="89"/>
    </row>
    <row r="3784" spans="1:13" x14ac:dyDescent="0.25">
      <c r="A3784" s="191">
        <v>10263</v>
      </c>
      <c r="B3784" s="89" t="s">
        <v>4168</v>
      </c>
      <c r="C3784" s="89" t="s">
        <v>4162</v>
      </c>
      <c r="D3784" s="89" t="s">
        <v>3904</v>
      </c>
      <c r="E3784" s="89" t="s">
        <v>328</v>
      </c>
      <c r="F3784" s="89">
        <v>271</v>
      </c>
      <c r="G3784" s="127">
        <v>0.83730158730158732</v>
      </c>
      <c r="H3784" s="127">
        <v>0</v>
      </c>
      <c r="I3784" s="127"/>
      <c r="J3784" s="191">
        <v>10263</v>
      </c>
      <c r="K3784" s="89"/>
      <c r="L3784" s="89"/>
      <c r="M3784" s="89"/>
    </row>
    <row r="3785" spans="1:13" x14ac:dyDescent="0.25">
      <c r="A3785" s="191">
        <v>10264</v>
      </c>
      <c r="B3785" s="89" t="s">
        <v>735</v>
      </c>
      <c r="C3785" s="89" t="s">
        <v>4162</v>
      </c>
      <c r="D3785" s="89" t="s">
        <v>3904</v>
      </c>
      <c r="E3785" s="89" t="s">
        <v>328</v>
      </c>
      <c r="F3785" s="89">
        <v>308</v>
      </c>
      <c r="G3785" s="127">
        <v>0.93360995850622408</v>
      </c>
      <c r="H3785" s="127">
        <v>0</v>
      </c>
      <c r="I3785" s="127"/>
      <c r="J3785" s="191">
        <v>10264</v>
      </c>
      <c r="K3785" s="89"/>
      <c r="L3785" s="89"/>
      <c r="M3785" s="89"/>
    </row>
    <row r="3786" spans="1:13" x14ac:dyDescent="0.25">
      <c r="A3786" s="191">
        <v>10265</v>
      </c>
      <c r="B3786" s="89" t="s">
        <v>4169</v>
      </c>
      <c r="C3786" s="89" t="s">
        <v>4162</v>
      </c>
      <c r="D3786" s="89" t="s">
        <v>3904</v>
      </c>
      <c r="E3786" s="89" t="s">
        <v>328</v>
      </c>
      <c r="F3786" s="89">
        <v>343</v>
      </c>
      <c r="G3786" s="127">
        <v>0.93288590604026844</v>
      </c>
      <c r="H3786" s="127">
        <v>0</v>
      </c>
      <c r="I3786" s="127"/>
      <c r="J3786" s="191">
        <v>10265</v>
      </c>
      <c r="K3786" s="89"/>
      <c r="L3786" s="89"/>
      <c r="M3786" s="89"/>
    </row>
    <row r="3787" spans="1:13" x14ac:dyDescent="0.25">
      <c r="A3787" s="191">
        <v>10266</v>
      </c>
      <c r="B3787" s="89" t="s">
        <v>4170</v>
      </c>
      <c r="C3787" s="89" t="s">
        <v>4162</v>
      </c>
      <c r="D3787" s="89" t="s">
        <v>3904</v>
      </c>
      <c r="E3787" s="89" t="s">
        <v>328</v>
      </c>
      <c r="F3787" s="89">
        <v>661</v>
      </c>
      <c r="G3787" s="127">
        <v>0.86928104575163401</v>
      </c>
      <c r="H3787" s="127">
        <v>0</v>
      </c>
      <c r="I3787" s="127"/>
      <c r="J3787" s="191">
        <v>10266</v>
      </c>
      <c r="K3787" s="89"/>
      <c r="L3787" s="89"/>
      <c r="M3787" s="89"/>
    </row>
    <row r="3788" spans="1:13" x14ac:dyDescent="0.25">
      <c r="A3788" s="191">
        <v>10268</v>
      </c>
      <c r="B3788" s="89" t="s">
        <v>4171</v>
      </c>
      <c r="C3788" s="89" t="s">
        <v>3908</v>
      </c>
      <c r="D3788" s="89" t="s">
        <v>3904</v>
      </c>
      <c r="E3788" s="89" t="s">
        <v>336</v>
      </c>
      <c r="F3788" s="89">
        <v>382</v>
      </c>
      <c r="G3788" s="127">
        <v>0.89067524115755625</v>
      </c>
      <c r="H3788" s="127">
        <v>0</v>
      </c>
      <c r="I3788" s="127"/>
      <c r="J3788" s="191">
        <v>10268</v>
      </c>
      <c r="K3788" s="89"/>
      <c r="L3788" s="89"/>
      <c r="M3788" s="89"/>
    </row>
    <row r="3789" spans="1:13" x14ac:dyDescent="0.25">
      <c r="A3789" s="191">
        <v>10269</v>
      </c>
      <c r="B3789" s="89" t="s">
        <v>4172</v>
      </c>
      <c r="C3789" s="89" t="s">
        <v>4162</v>
      </c>
      <c r="D3789" s="89" t="s">
        <v>3904</v>
      </c>
      <c r="E3789" s="89" t="s">
        <v>328</v>
      </c>
      <c r="F3789" s="89">
        <v>427</v>
      </c>
      <c r="G3789" s="127">
        <v>0.81896551724137934</v>
      </c>
      <c r="H3789" s="127">
        <v>0</v>
      </c>
      <c r="I3789" s="127"/>
      <c r="J3789" s="191">
        <v>10269</v>
      </c>
      <c r="K3789" s="89"/>
      <c r="L3789" s="89"/>
      <c r="M3789" s="89"/>
    </row>
    <row r="3790" spans="1:13" x14ac:dyDescent="0.25">
      <c r="A3790" s="191">
        <v>10270</v>
      </c>
      <c r="B3790" s="89" t="s">
        <v>4173</v>
      </c>
      <c r="C3790" s="89" t="s">
        <v>3908</v>
      </c>
      <c r="D3790" s="89" t="s">
        <v>3904</v>
      </c>
      <c r="E3790" s="89" t="s">
        <v>336</v>
      </c>
      <c r="F3790" s="89">
        <v>585</v>
      </c>
      <c r="G3790" s="127">
        <v>0.81602914389799641</v>
      </c>
      <c r="H3790" s="127">
        <v>0</v>
      </c>
      <c r="I3790" s="127"/>
      <c r="J3790" s="191">
        <v>10270</v>
      </c>
      <c r="K3790" s="89"/>
      <c r="L3790" s="89"/>
      <c r="M3790" s="89"/>
    </row>
    <row r="3791" spans="1:13" x14ac:dyDescent="0.25">
      <c r="A3791" s="191">
        <v>10271</v>
      </c>
      <c r="B3791" s="89" t="s">
        <v>4174</v>
      </c>
      <c r="C3791" s="89" t="s">
        <v>4162</v>
      </c>
      <c r="D3791" s="89" t="s">
        <v>3904</v>
      </c>
      <c r="E3791" s="89" t="s">
        <v>328</v>
      </c>
      <c r="F3791" s="89">
        <v>263</v>
      </c>
      <c r="G3791" s="127">
        <v>0.87447698744769875</v>
      </c>
      <c r="H3791" s="127">
        <v>0</v>
      </c>
      <c r="I3791" s="127"/>
      <c r="J3791" s="191">
        <v>10271</v>
      </c>
      <c r="K3791" s="89"/>
      <c r="L3791" s="89"/>
      <c r="M3791" s="89"/>
    </row>
    <row r="3792" spans="1:13" x14ac:dyDescent="0.25">
      <c r="A3792" s="191">
        <v>10272</v>
      </c>
      <c r="B3792" s="89" t="s">
        <v>4175</v>
      </c>
      <c r="C3792" s="89" t="s">
        <v>4160</v>
      </c>
      <c r="D3792" s="89" t="s">
        <v>3904</v>
      </c>
      <c r="E3792" s="89" t="s">
        <v>336</v>
      </c>
      <c r="F3792" s="89">
        <v>558</v>
      </c>
      <c r="G3792" s="127">
        <v>0.92271662763466045</v>
      </c>
      <c r="H3792" s="127">
        <v>0</v>
      </c>
      <c r="I3792" s="127"/>
      <c r="J3792" s="191">
        <v>10272</v>
      </c>
      <c r="K3792" s="89"/>
      <c r="L3792" s="89"/>
      <c r="M3792" s="89"/>
    </row>
    <row r="3793" spans="1:13" x14ac:dyDescent="0.25">
      <c r="A3793" s="191">
        <v>10273</v>
      </c>
      <c r="B3793" s="89" t="s">
        <v>4176</v>
      </c>
      <c r="C3793" s="89" t="s">
        <v>4162</v>
      </c>
      <c r="D3793" s="89" t="s">
        <v>3904</v>
      </c>
      <c r="E3793" s="89" t="s">
        <v>328</v>
      </c>
      <c r="F3793" s="89">
        <v>355</v>
      </c>
      <c r="G3793" s="127">
        <v>0.87290969899665549</v>
      </c>
      <c r="H3793" s="127">
        <v>0</v>
      </c>
      <c r="I3793" s="127"/>
      <c r="J3793" s="191">
        <v>10273</v>
      </c>
      <c r="K3793" s="89"/>
      <c r="L3793" s="89"/>
      <c r="M3793" s="89"/>
    </row>
    <row r="3794" spans="1:13" x14ac:dyDescent="0.25">
      <c r="A3794" s="191">
        <v>10277</v>
      </c>
      <c r="B3794" s="89" t="s">
        <v>4177</v>
      </c>
      <c r="C3794" s="89" t="s">
        <v>4160</v>
      </c>
      <c r="D3794" s="89" t="s">
        <v>3904</v>
      </c>
      <c r="E3794" s="89" t="s">
        <v>336</v>
      </c>
      <c r="F3794" s="89">
        <v>624</v>
      </c>
      <c r="G3794" s="127">
        <v>0.94746716697936206</v>
      </c>
      <c r="H3794" s="127">
        <v>0</v>
      </c>
      <c r="I3794" s="127"/>
      <c r="J3794" s="191">
        <v>10277</v>
      </c>
      <c r="K3794" s="89"/>
      <c r="L3794" s="89"/>
      <c r="M3794" s="89"/>
    </row>
    <row r="3795" spans="1:13" x14ac:dyDescent="0.25">
      <c r="A3795" s="191">
        <v>10278</v>
      </c>
      <c r="B3795" s="89" t="s">
        <v>3854</v>
      </c>
      <c r="C3795" s="89" t="s">
        <v>4162</v>
      </c>
      <c r="D3795" s="89" t="s">
        <v>3904</v>
      </c>
      <c r="E3795" s="89" t="s">
        <v>328</v>
      </c>
      <c r="F3795" s="89">
        <v>301</v>
      </c>
      <c r="G3795" s="127">
        <v>0.86842105263157898</v>
      </c>
      <c r="H3795" s="127">
        <v>0</v>
      </c>
      <c r="I3795" s="127"/>
      <c r="J3795" s="191">
        <v>10278</v>
      </c>
      <c r="K3795" s="89"/>
      <c r="L3795" s="89"/>
      <c r="M3795" s="89"/>
    </row>
    <row r="3796" spans="1:13" x14ac:dyDescent="0.25">
      <c r="A3796" s="191">
        <v>10279</v>
      </c>
      <c r="B3796" s="89" t="s">
        <v>3033</v>
      </c>
      <c r="C3796" s="89" t="s">
        <v>4162</v>
      </c>
      <c r="D3796" s="89" t="s">
        <v>3904</v>
      </c>
      <c r="E3796" s="89" t="s">
        <v>328</v>
      </c>
      <c r="F3796" s="89">
        <v>292</v>
      </c>
      <c r="G3796" s="127">
        <v>0.84426229508196726</v>
      </c>
      <c r="H3796" s="127">
        <v>0</v>
      </c>
      <c r="I3796" s="127"/>
      <c r="J3796" s="191">
        <v>10279</v>
      </c>
      <c r="K3796" s="89"/>
      <c r="L3796" s="89"/>
      <c r="M3796" s="89"/>
    </row>
    <row r="3797" spans="1:13" x14ac:dyDescent="0.25">
      <c r="A3797" s="191">
        <v>10280</v>
      </c>
      <c r="B3797" s="89" t="s">
        <v>4178</v>
      </c>
      <c r="C3797" s="89" t="s">
        <v>4162</v>
      </c>
      <c r="D3797" s="89" t="s">
        <v>3904</v>
      </c>
      <c r="E3797" s="89" t="s">
        <v>328</v>
      </c>
      <c r="F3797" s="89">
        <v>314</v>
      </c>
      <c r="G3797" s="127">
        <v>0.92342342342342343</v>
      </c>
      <c r="H3797" s="127">
        <v>0</v>
      </c>
      <c r="I3797" s="127"/>
      <c r="J3797" s="191">
        <v>10280</v>
      </c>
      <c r="K3797" s="89"/>
      <c r="L3797" s="89"/>
      <c r="M3797" s="89"/>
    </row>
    <row r="3798" spans="1:13" x14ac:dyDescent="0.25">
      <c r="A3798" s="191">
        <v>10281</v>
      </c>
      <c r="B3798" s="89" t="s">
        <v>4179</v>
      </c>
      <c r="C3798" s="89" t="s">
        <v>4162</v>
      </c>
      <c r="D3798" s="89" t="s">
        <v>3904</v>
      </c>
      <c r="E3798" s="89" t="s">
        <v>328</v>
      </c>
      <c r="F3798" s="89">
        <v>489</v>
      </c>
      <c r="G3798" s="127">
        <v>0.80861244019138756</v>
      </c>
      <c r="H3798" s="127">
        <v>0</v>
      </c>
      <c r="I3798" s="127"/>
      <c r="J3798" s="191">
        <v>10281</v>
      </c>
      <c r="K3798" s="89"/>
      <c r="L3798" s="89"/>
      <c r="M3798" s="89"/>
    </row>
    <row r="3799" spans="1:13" x14ac:dyDescent="0.25">
      <c r="A3799" s="191">
        <v>10283</v>
      </c>
      <c r="B3799" s="89" t="s">
        <v>4180</v>
      </c>
      <c r="C3799" s="89" t="s">
        <v>4162</v>
      </c>
      <c r="D3799" s="89" t="s">
        <v>3904</v>
      </c>
      <c r="E3799" s="89" t="s">
        <v>328</v>
      </c>
      <c r="F3799" s="89">
        <v>503</v>
      </c>
      <c r="G3799" s="127">
        <v>0.84787472035794187</v>
      </c>
      <c r="H3799" s="127">
        <v>0</v>
      </c>
      <c r="I3799" s="127"/>
      <c r="J3799" s="191">
        <v>10283</v>
      </c>
      <c r="K3799" s="89"/>
      <c r="L3799" s="89"/>
      <c r="M3799" s="89"/>
    </row>
    <row r="3800" spans="1:13" x14ac:dyDescent="0.25">
      <c r="A3800" s="191">
        <v>10285</v>
      </c>
      <c r="B3800" s="89" t="s">
        <v>4181</v>
      </c>
      <c r="C3800" s="89" t="s">
        <v>4160</v>
      </c>
      <c r="D3800" s="89" t="s">
        <v>3904</v>
      </c>
      <c r="E3800" s="89" t="s">
        <v>336</v>
      </c>
      <c r="F3800" s="89">
        <v>396</v>
      </c>
      <c r="G3800" s="127">
        <v>0.90595611285266453</v>
      </c>
      <c r="H3800" s="127">
        <v>0</v>
      </c>
      <c r="I3800" s="127"/>
      <c r="J3800" s="191">
        <v>10285</v>
      </c>
      <c r="K3800" s="89"/>
      <c r="L3800" s="89"/>
      <c r="M3800" s="89"/>
    </row>
    <row r="3801" spans="1:13" x14ac:dyDescent="0.25">
      <c r="A3801" s="191">
        <v>10288</v>
      </c>
      <c r="B3801" s="89" t="s">
        <v>4182</v>
      </c>
      <c r="C3801" s="89" t="s">
        <v>4162</v>
      </c>
      <c r="D3801" s="89" t="s">
        <v>3904</v>
      </c>
      <c r="E3801" s="89" t="s">
        <v>328</v>
      </c>
      <c r="F3801" s="89">
        <v>166</v>
      </c>
      <c r="G3801" s="127">
        <v>0.84615384615384615</v>
      </c>
      <c r="H3801" s="127">
        <v>0</v>
      </c>
      <c r="I3801" s="127"/>
      <c r="J3801" s="191">
        <v>10288</v>
      </c>
      <c r="K3801" s="89"/>
      <c r="L3801" s="89"/>
      <c r="M3801" s="89"/>
    </row>
    <row r="3802" spans="1:13" x14ac:dyDescent="0.25">
      <c r="A3802" s="191">
        <v>10290</v>
      </c>
      <c r="B3802" s="89" t="s">
        <v>427</v>
      </c>
      <c r="C3802" s="89" t="s">
        <v>4160</v>
      </c>
      <c r="D3802" s="89" t="s">
        <v>3904</v>
      </c>
      <c r="E3802" s="89" t="s">
        <v>336</v>
      </c>
      <c r="F3802" s="89">
        <v>330</v>
      </c>
      <c r="G3802" s="127">
        <v>0.9125475285171103</v>
      </c>
      <c r="H3802" s="127">
        <v>0</v>
      </c>
      <c r="I3802" s="127"/>
      <c r="J3802" s="191">
        <v>10290</v>
      </c>
      <c r="K3802" s="89"/>
      <c r="L3802" s="89"/>
      <c r="M3802" s="89"/>
    </row>
    <row r="3803" spans="1:13" x14ac:dyDescent="0.25">
      <c r="A3803" s="191">
        <v>10293</v>
      </c>
      <c r="B3803" s="89" t="s">
        <v>4183</v>
      </c>
      <c r="C3803" s="89" t="s">
        <v>4162</v>
      </c>
      <c r="D3803" s="89" t="s">
        <v>3904</v>
      </c>
      <c r="E3803" s="89" t="s">
        <v>328</v>
      </c>
      <c r="F3803" s="89">
        <v>81</v>
      </c>
      <c r="G3803" s="127">
        <v>0</v>
      </c>
      <c r="H3803" s="127">
        <v>0</v>
      </c>
      <c r="I3803" s="128">
        <v>0.80396567031666177</v>
      </c>
      <c r="J3803" s="191">
        <v>10293</v>
      </c>
      <c r="K3803" s="89"/>
      <c r="L3803" s="89"/>
      <c r="M3803" s="89"/>
    </row>
    <row r="3804" spans="1:13" x14ac:dyDescent="0.25">
      <c r="A3804" s="191">
        <v>10300</v>
      </c>
      <c r="B3804" s="89" t="s">
        <v>4184</v>
      </c>
      <c r="C3804" s="89" t="s">
        <v>3908</v>
      </c>
      <c r="D3804" s="89" t="s">
        <v>3904</v>
      </c>
      <c r="E3804" s="89" t="s">
        <v>336</v>
      </c>
      <c r="F3804" s="89">
        <v>218</v>
      </c>
      <c r="G3804" s="127">
        <v>0.8159203980099502</v>
      </c>
      <c r="H3804" s="127">
        <v>0</v>
      </c>
      <c r="I3804" s="127"/>
      <c r="J3804" s="191">
        <v>10300</v>
      </c>
      <c r="K3804" s="89"/>
      <c r="L3804" s="89"/>
      <c r="M3804" s="89"/>
    </row>
    <row r="3805" spans="1:13" x14ac:dyDescent="0.25">
      <c r="A3805" s="191">
        <v>10301</v>
      </c>
      <c r="B3805" s="89" t="s">
        <v>1862</v>
      </c>
      <c r="C3805" s="89" t="s">
        <v>4162</v>
      </c>
      <c r="D3805" s="89" t="s">
        <v>3904</v>
      </c>
      <c r="E3805" s="89" t="s">
        <v>328</v>
      </c>
      <c r="F3805" s="89">
        <v>434</v>
      </c>
      <c r="G3805" s="127">
        <v>0.80540540540540539</v>
      </c>
      <c r="H3805" s="127">
        <v>0</v>
      </c>
      <c r="I3805" s="127"/>
      <c r="J3805" s="191">
        <v>10301</v>
      </c>
      <c r="K3805" s="89"/>
      <c r="L3805" s="89"/>
      <c r="M3805" s="89"/>
    </row>
    <row r="3806" spans="1:13" x14ac:dyDescent="0.25">
      <c r="A3806" s="191">
        <v>10302</v>
      </c>
      <c r="B3806" s="89" t="s">
        <v>4185</v>
      </c>
      <c r="C3806" s="89" t="s">
        <v>3908</v>
      </c>
      <c r="D3806" s="89" t="s">
        <v>3904</v>
      </c>
      <c r="E3806" s="89" t="s">
        <v>336</v>
      </c>
      <c r="F3806" s="89">
        <v>194</v>
      </c>
      <c r="G3806" s="127">
        <v>0.84126984126984128</v>
      </c>
      <c r="H3806" s="127">
        <v>0</v>
      </c>
      <c r="I3806" s="127"/>
      <c r="J3806" s="191">
        <v>10302</v>
      </c>
      <c r="K3806" s="89"/>
      <c r="L3806" s="89"/>
      <c r="M3806" s="89"/>
    </row>
    <row r="3807" spans="1:13" x14ac:dyDescent="0.25">
      <c r="A3807" s="191">
        <v>10305</v>
      </c>
      <c r="B3807" s="89" t="s">
        <v>4186</v>
      </c>
      <c r="C3807" s="89" t="s">
        <v>4160</v>
      </c>
      <c r="D3807" s="89" t="s">
        <v>3904</v>
      </c>
      <c r="E3807" s="89" t="s">
        <v>336</v>
      </c>
      <c r="F3807" s="89">
        <v>360</v>
      </c>
      <c r="G3807" s="127">
        <v>0.89456869009584661</v>
      </c>
      <c r="H3807" s="127">
        <v>0</v>
      </c>
      <c r="I3807" s="127"/>
      <c r="J3807" s="191">
        <v>10305</v>
      </c>
      <c r="K3807" s="89"/>
      <c r="L3807" s="89"/>
      <c r="M3807" s="89"/>
    </row>
    <row r="3808" spans="1:13" x14ac:dyDescent="0.25">
      <c r="A3808" s="191">
        <v>10396</v>
      </c>
      <c r="B3808" s="89" t="s">
        <v>4187</v>
      </c>
      <c r="C3808" s="89" t="s">
        <v>3908</v>
      </c>
      <c r="D3808" s="89" t="s">
        <v>3904</v>
      </c>
      <c r="E3808" s="89" t="s">
        <v>630</v>
      </c>
      <c r="F3808" s="89">
        <v>624</v>
      </c>
      <c r="G3808" s="127">
        <v>0</v>
      </c>
      <c r="H3808" s="127">
        <v>0.8985024958402662</v>
      </c>
      <c r="I3808" s="127"/>
      <c r="J3808" s="191">
        <v>10396</v>
      </c>
      <c r="K3808" s="89"/>
      <c r="L3808" s="89"/>
      <c r="M3808" s="89"/>
    </row>
    <row r="3809" spans="1:13" x14ac:dyDescent="0.25">
      <c r="A3809" s="191">
        <v>10397</v>
      </c>
      <c r="B3809" s="89" t="s">
        <v>4188</v>
      </c>
      <c r="C3809" s="89" t="s">
        <v>3908</v>
      </c>
      <c r="D3809" s="89" t="s">
        <v>3904</v>
      </c>
      <c r="E3809" s="89" t="s">
        <v>630</v>
      </c>
      <c r="F3809" s="89">
        <v>371</v>
      </c>
      <c r="G3809" s="127">
        <v>0</v>
      </c>
      <c r="H3809" s="127">
        <v>0.93264248704663211</v>
      </c>
      <c r="I3809" s="127"/>
      <c r="J3809" s="191">
        <v>10397</v>
      </c>
      <c r="K3809" s="89"/>
      <c r="L3809" s="89"/>
      <c r="M3809" s="89"/>
    </row>
    <row r="3810" spans="1:13" x14ac:dyDescent="0.25">
      <c r="A3810" s="191">
        <v>10398</v>
      </c>
      <c r="B3810" s="89" t="s">
        <v>4189</v>
      </c>
      <c r="C3810" s="89" t="s">
        <v>4190</v>
      </c>
      <c r="D3810" s="89" t="s">
        <v>3904</v>
      </c>
      <c r="E3810" s="89" t="s">
        <v>328</v>
      </c>
      <c r="F3810" s="89">
        <v>682</v>
      </c>
      <c r="G3810" s="127">
        <v>0</v>
      </c>
      <c r="H3810" s="127">
        <v>0</v>
      </c>
      <c r="I3810" s="128">
        <v>0.83666571455774541</v>
      </c>
      <c r="J3810" s="191">
        <v>10398</v>
      </c>
      <c r="K3810" s="89"/>
      <c r="L3810" s="89"/>
      <c r="M3810" s="89"/>
    </row>
    <row r="3811" spans="1:13" x14ac:dyDescent="0.25">
      <c r="A3811" s="191">
        <v>10399</v>
      </c>
      <c r="B3811" s="89" t="s">
        <v>4191</v>
      </c>
      <c r="C3811" s="89" t="s">
        <v>4190</v>
      </c>
      <c r="D3811" s="89" t="s">
        <v>3904</v>
      </c>
      <c r="E3811" s="89" t="s">
        <v>328</v>
      </c>
      <c r="F3811" s="129">
        <v>1186</v>
      </c>
      <c r="G3811" s="127">
        <v>0</v>
      </c>
      <c r="H3811" s="127">
        <v>0.92816091954022983</v>
      </c>
      <c r="I3811" s="127"/>
      <c r="J3811" s="191">
        <v>10399</v>
      </c>
      <c r="K3811" s="89"/>
      <c r="L3811" s="89"/>
      <c r="M3811" s="89"/>
    </row>
    <row r="3812" spans="1:13" x14ac:dyDescent="0.25">
      <c r="A3812" s="191">
        <v>10400</v>
      </c>
      <c r="B3812" s="89" t="s">
        <v>4192</v>
      </c>
      <c r="C3812" s="89" t="s">
        <v>4190</v>
      </c>
      <c r="D3812" s="89" t="s">
        <v>3904</v>
      </c>
      <c r="E3812" s="89" t="s">
        <v>328</v>
      </c>
      <c r="F3812" s="89">
        <v>730</v>
      </c>
      <c r="G3812" s="127">
        <v>0.85229202037351448</v>
      </c>
      <c r="H3812" s="127">
        <v>0</v>
      </c>
      <c r="I3812" s="127"/>
      <c r="J3812" s="191">
        <v>10400</v>
      </c>
      <c r="K3812" s="89"/>
      <c r="L3812" s="89"/>
      <c r="M3812" s="89"/>
    </row>
    <row r="3813" spans="1:13" x14ac:dyDescent="0.25">
      <c r="A3813" s="191">
        <v>10401</v>
      </c>
      <c r="B3813" s="89" t="s">
        <v>4193</v>
      </c>
      <c r="C3813" s="89" t="s">
        <v>4190</v>
      </c>
      <c r="D3813" s="89" t="s">
        <v>3904</v>
      </c>
      <c r="E3813" s="89" t="s">
        <v>328</v>
      </c>
      <c r="F3813" s="89">
        <v>802</v>
      </c>
      <c r="G3813" s="127">
        <v>0.92117465224111283</v>
      </c>
      <c r="H3813" s="127">
        <v>0</v>
      </c>
      <c r="I3813" s="127"/>
      <c r="J3813" s="191">
        <v>10401</v>
      </c>
      <c r="K3813" s="89"/>
      <c r="L3813" s="89"/>
      <c r="M3813" s="89"/>
    </row>
    <row r="3814" spans="1:13" x14ac:dyDescent="0.25">
      <c r="A3814" s="191">
        <v>10402</v>
      </c>
      <c r="B3814" s="89" t="s">
        <v>4194</v>
      </c>
      <c r="C3814" s="89" t="s">
        <v>4190</v>
      </c>
      <c r="D3814" s="89" t="s">
        <v>3904</v>
      </c>
      <c r="E3814" s="89" t="s">
        <v>328</v>
      </c>
      <c r="F3814" s="89">
        <v>119</v>
      </c>
      <c r="G3814" s="127">
        <v>0</v>
      </c>
      <c r="H3814" s="127">
        <v>0</v>
      </c>
      <c r="I3814" s="128">
        <v>0.83666571455774541</v>
      </c>
      <c r="J3814" s="191">
        <v>10402</v>
      </c>
      <c r="K3814" s="89"/>
      <c r="L3814" s="89"/>
      <c r="M3814" s="89"/>
    </row>
    <row r="3815" spans="1:13" x14ac:dyDescent="0.25">
      <c r="A3815" s="191">
        <v>10403</v>
      </c>
      <c r="B3815" s="89" t="s">
        <v>4195</v>
      </c>
      <c r="C3815" s="89" t="s">
        <v>4190</v>
      </c>
      <c r="D3815" s="89" t="s">
        <v>3904</v>
      </c>
      <c r="E3815" s="89" t="s">
        <v>328</v>
      </c>
      <c r="F3815" s="89">
        <v>638</v>
      </c>
      <c r="G3815" s="127">
        <v>0.84323432343234328</v>
      </c>
      <c r="H3815" s="127">
        <v>0</v>
      </c>
      <c r="I3815" s="127"/>
      <c r="J3815" s="191">
        <v>10403</v>
      </c>
      <c r="K3815" s="89"/>
      <c r="L3815" s="89"/>
      <c r="M3815" s="89"/>
    </row>
    <row r="3816" spans="1:13" x14ac:dyDescent="0.25">
      <c r="A3816" s="191">
        <v>10404</v>
      </c>
      <c r="B3816" s="89" t="s">
        <v>4196</v>
      </c>
      <c r="C3816" s="89" t="s">
        <v>4190</v>
      </c>
      <c r="D3816" s="89" t="s">
        <v>3904</v>
      </c>
      <c r="E3816" s="89" t="s">
        <v>328</v>
      </c>
      <c r="F3816" s="89">
        <v>652</v>
      </c>
      <c r="G3816" s="127">
        <v>0.89925373134328357</v>
      </c>
      <c r="H3816" s="127">
        <v>0</v>
      </c>
      <c r="I3816" s="127"/>
      <c r="J3816" s="191">
        <v>10404</v>
      </c>
      <c r="K3816" s="89"/>
      <c r="L3816" s="89"/>
      <c r="M3816" s="89"/>
    </row>
    <row r="3817" spans="1:13" x14ac:dyDescent="0.25">
      <c r="A3817" s="191">
        <v>10405</v>
      </c>
      <c r="B3817" s="89" t="s">
        <v>4197</v>
      </c>
      <c r="C3817" s="89" t="s">
        <v>4190</v>
      </c>
      <c r="D3817" s="89" t="s">
        <v>3904</v>
      </c>
      <c r="E3817" s="89" t="s">
        <v>328</v>
      </c>
      <c r="F3817" s="129">
        <v>1074</v>
      </c>
      <c r="G3817" s="127">
        <v>0.89164785553047399</v>
      </c>
      <c r="H3817" s="127">
        <v>0</v>
      </c>
      <c r="I3817" s="127"/>
      <c r="J3817" s="191">
        <v>10405</v>
      </c>
      <c r="K3817" s="89"/>
      <c r="L3817" s="89"/>
      <c r="M3817" s="89"/>
    </row>
    <row r="3818" spans="1:13" x14ac:dyDescent="0.25">
      <c r="A3818" s="191">
        <v>10407</v>
      </c>
      <c r="B3818" s="89" t="s">
        <v>4198</v>
      </c>
      <c r="C3818" s="89" t="s">
        <v>4190</v>
      </c>
      <c r="D3818" s="89" t="s">
        <v>3904</v>
      </c>
      <c r="E3818" s="89" t="s">
        <v>328</v>
      </c>
      <c r="F3818" s="89">
        <v>649</v>
      </c>
      <c r="G3818" s="127">
        <v>0.81019332161687174</v>
      </c>
      <c r="H3818" s="127">
        <v>0</v>
      </c>
      <c r="I3818" s="127"/>
      <c r="J3818" s="191">
        <v>10407</v>
      </c>
      <c r="K3818" s="89"/>
      <c r="L3818" s="89"/>
      <c r="M3818" s="89"/>
    </row>
    <row r="3819" spans="1:13" x14ac:dyDescent="0.25">
      <c r="A3819" s="191">
        <v>10408</v>
      </c>
      <c r="B3819" s="89" t="s">
        <v>4199</v>
      </c>
      <c r="C3819" s="89" t="s">
        <v>4190</v>
      </c>
      <c r="D3819" s="89" t="s">
        <v>3904</v>
      </c>
      <c r="E3819" s="89" t="s">
        <v>328</v>
      </c>
      <c r="F3819" s="89">
        <v>516</v>
      </c>
      <c r="G3819" s="127">
        <v>0.94736842105263153</v>
      </c>
      <c r="H3819" s="127">
        <v>0</v>
      </c>
      <c r="I3819" s="127"/>
      <c r="J3819" s="191">
        <v>10408</v>
      </c>
      <c r="K3819" s="89"/>
      <c r="L3819" s="89"/>
      <c r="M3819" s="89"/>
    </row>
    <row r="3820" spans="1:13" x14ac:dyDescent="0.25">
      <c r="A3820" s="191">
        <v>10409</v>
      </c>
      <c r="B3820" s="89" t="s">
        <v>4200</v>
      </c>
      <c r="C3820" s="89" t="s">
        <v>4190</v>
      </c>
      <c r="D3820" s="89" t="s">
        <v>3904</v>
      </c>
      <c r="E3820" s="89" t="s">
        <v>328</v>
      </c>
      <c r="F3820" s="89">
        <v>320</v>
      </c>
      <c r="G3820" s="127">
        <v>0.85767790262172283</v>
      </c>
      <c r="H3820" s="127">
        <v>0</v>
      </c>
      <c r="I3820" s="127"/>
      <c r="J3820" s="191">
        <v>10409</v>
      </c>
      <c r="K3820" s="89"/>
      <c r="L3820" s="89"/>
      <c r="M3820" s="89"/>
    </row>
    <row r="3821" spans="1:13" x14ac:dyDescent="0.25">
      <c r="A3821" s="191">
        <v>10410</v>
      </c>
      <c r="B3821" s="89" t="s">
        <v>4201</v>
      </c>
      <c r="C3821" s="89" t="s">
        <v>4190</v>
      </c>
      <c r="D3821" s="89" t="s">
        <v>3904</v>
      </c>
      <c r="E3821" s="89" t="s">
        <v>328</v>
      </c>
      <c r="F3821" s="89">
        <v>358</v>
      </c>
      <c r="G3821" s="127">
        <v>0.86315789473684212</v>
      </c>
      <c r="H3821" s="127">
        <v>0</v>
      </c>
      <c r="I3821" s="127"/>
      <c r="J3821" s="191">
        <v>10410</v>
      </c>
      <c r="K3821" s="89"/>
      <c r="L3821" s="89"/>
      <c r="M3821" s="89"/>
    </row>
    <row r="3822" spans="1:13" x14ac:dyDescent="0.25">
      <c r="A3822" s="191">
        <v>10419</v>
      </c>
      <c r="B3822" s="89" t="s">
        <v>4202</v>
      </c>
      <c r="C3822" s="89" t="s">
        <v>4140</v>
      </c>
      <c r="D3822" s="89" t="s">
        <v>3904</v>
      </c>
      <c r="E3822" s="89" t="s">
        <v>328</v>
      </c>
      <c r="F3822" s="129">
        <v>1055</v>
      </c>
      <c r="G3822" s="127">
        <v>0</v>
      </c>
      <c r="H3822" s="127">
        <v>0.93049327354260092</v>
      </c>
      <c r="I3822" s="127"/>
      <c r="J3822" s="191">
        <v>10419</v>
      </c>
      <c r="K3822" s="89"/>
      <c r="L3822" s="89"/>
      <c r="M3822" s="89"/>
    </row>
    <row r="3823" spans="1:13" x14ac:dyDescent="0.25">
      <c r="A3823" s="191">
        <v>10420</v>
      </c>
      <c r="B3823" s="89" t="s">
        <v>4203</v>
      </c>
      <c r="C3823" s="89" t="s">
        <v>4140</v>
      </c>
      <c r="D3823" s="89" t="s">
        <v>3904</v>
      </c>
      <c r="E3823" s="89" t="s">
        <v>328</v>
      </c>
      <c r="F3823" s="129">
        <v>1019</v>
      </c>
      <c r="G3823" s="127">
        <v>0.89743589743589747</v>
      </c>
      <c r="H3823" s="127">
        <v>0</v>
      </c>
      <c r="I3823" s="127"/>
      <c r="J3823" s="191">
        <v>10420</v>
      </c>
      <c r="K3823" s="89"/>
      <c r="L3823" s="89"/>
      <c r="M3823" s="89"/>
    </row>
    <row r="3824" spans="1:13" x14ac:dyDescent="0.25">
      <c r="A3824" s="191">
        <v>10421</v>
      </c>
      <c r="B3824" s="89" t="s">
        <v>4204</v>
      </c>
      <c r="C3824" s="89" t="s">
        <v>4140</v>
      </c>
      <c r="D3824" s="89" t="s">
        <v>3904</v>
      </c>
      <c r="E3824" s="89" t="s">
        <v>328</v>
      </c>
      <c r="F3824" s="89">
        <v>331</v>
      </c>
      <c r="G3824" s="127">
        <v>0.88389513108614237</v>
      </c>
      <c r="H3824" s="127">
        <v>0</v>
      </c>
      <c r="I3824" s="127"/>
      <c r="J3824" s="191">
        <v>10421</v>
      </c>
      <c r="K3824" s="89"/>
      <c r="L3824" s="89"/>
      <c r="M3824" s="89"/>
    </row>
    <row r="3825" spans="1:13" x14ac:dyDescent="0.25">
      <c r="A3825" s="191">
        <v>10422</v>
      </c>
      <c r="B3825" s="89" t="s">
        <v>4205</v>
      </c>
      <c r="C3825" s="89" t="s">
        <v>4140</v>
      </c>
      <c r="D3825" s="89" t="s">
        <v>3904</v>
      </c>
      <c r="E3825" s="89" t="s">
        <v>328</v>
      </c>
      <c r="F3825" s="89">
        <v>545</v>
      </c>
      <c r="G3825" s="127">
        <v>0.89756097560975612</v>
      </c>
      <c r="H3825" s="127">
        <v>0</v>
      </c>
      <c r="I3825" s="127"/>
      <c r="J3825" s="191">
        <v>10422</v>
      </c>
      <c r="K3825" s="89"/>
      <c r="L3825" s="89"/>
      <c r="M3825" s="89"/>
    </row>
    <row r="3826" spans="1:13" x14ac:dyDescent="0.25">
      <c r="A3826" s="191">
        <v>10424</v>
      </c>
      <c r="B3826" s="89" t="s">
        <v>4206</v>
      </c>
      <c r="C3826" s="89" t="s">
        <v>4140</v>
      </c>
      <c r="D3826" s="89" t="s">
        <v>3904</v>
      </c>
      <c r="E3826" s="89" t="s">
        <v>328</v>
      </c>
      <c r="F3826" s="89">
        <v>382</v>
      </c>
      <c r="G3826" s="127">
        <v>0.91176470588235292</v>
      </c>
      <c r="H3826" s="127">
        <v>0</v>
      </c>
      <c r="I3826" s="127"/>
      <c r="J3826" s="191">
        <v>10424</v>
      </c>
      <c r="K3826" s="89"/>
      <c r="L3826" s="89"/>
      <c r="M3826" s="89"/>
    </row>
    <row r="3827" spans="1:13" x14ac:dyDescent="0.25">
      <c r="A3827" s="191">
        <v>10425</v>
      </c>
      <c r="B3827" s="89" t="s">
        <v>4207</v>
      </c>
      <c r="C3827" s="89" t="s">
        <v>4140</v>
      </c>
      <c r="D3827" s="89" t="s">
        <v>3904</v>
      </c>
      <c r="E3827" s="89" t="s">
        <v>328</v>
      </c>
      <c r="F3827" s="89">
        <v>813</v>
      </c>
      <c r="G3827" s="127">
        <v>0.90056285178236395</v>
      </c>
      <c r="H3827" s="127">
        <v>0</v>
      </c>
      <c r="I3827" s="127"/>
      <c r="J3827" s="191">
        <v>10425</v>
      </c>
      <c r="K3827" s="89"/>
      <c r="L3827" s="89"/>
      <c r="M3827" s="89"/>
    </row>
    <row r="3828" spans="1:13" x14ac:dyDescent="0.25">
      <c r="A3828" s="191">
        <v>10426</v>
      </c>
      <c r="B3828" s="89" t="s">
        <v>4208</v>
      </c>
      <c r="C3828" s="89" t="s">
        <v>4140</v>
      </c>
      <c r="D3828" s="89" t="s">
        <v>3904</v>
      </c>
      <c r="E3828" s="89" t="s">
        <v>328</v>
      </c>
      <c r="F3828" s="89">
        <v>241</v>
      </c>
      <c r="G3828" s="127">
        <v>0.82901554404145072</v>
      </c>
      <c r="H3828" s="127">
        <v>0</v>
      </c>
      <c r="I3828" s="127"/>
      <c r="J3828" s="191">
        <v>10426</v>
      </c>
      <c r="K3828" s="89"/>
      <c r="L3828" s="89"/>
      <c r="M3828" s="89"/>
    </row>
    <row r="3829" spans="1:13" x14ac:dyDescent="0.25">
      <c r="A3829" s="191">
        <v>10427</v>
      </c>
      <c r="B3829" s="89" t="s">
        <v>4209</v>
      </c>
      <c r="C3829" s="89" t="s">
        <v>4140</v>
      </c>
      <c r="D3829" s="89" t="s">
        <v>3904</v>
      </c>
      <c r="E3829" s="89" t="s">
        <v>328</v>
      </c>
      <c r="F3829" s="89">
        <v>266</v>
      </c>
      <c r="G3829" s="127">
        <v>0.88571428571428568</v>
      </c>
      <c r="H3829" s="127">
        <v>0</v>
      </c>
      <c r="I3829" s="127"/>
      <c r="J3829" s="191">
        <v>10427</v>
      </c>
      <c r="K3829" s="89"/>
      <c r="L3829" s="89"/>
      <c r="M3829" s="89"/>
    </row>
    <row r="3830" spans="1:13" x14ac:dyDescent="0.25">
      <c r="A3830" s="191">
        <v>10428</v>
      </c>
      <c r="B3830" s="89" t="s">
        <v>4210</v>
      </c>
      <c r="C3830" s="89" t="s">
        <v>4140</v>
      </c>
      <c r="D3830" s="89" t="s">
        <v>3904</v>
      </c>
      <c r="E3830" s="89" t="s">
        <v>328</v>
      </c>
      <c r="F3830" s="89">
        <v>173</v>
      </c>
      <c r="G3830" s="127">
        <v>0.90062111801242239</v>
      </c>
      <c r="H3830" s="127">
        <v>0</v>
      </c>
      <c r="I3830" s="127"/>
      <c r="J3830" s="191">
        <v>10428</v>
      </c>
      <c r="K3830" s="89"/>
      <c r="L3830" s="89"/>
      <c r="M3830" s="89"/>
    </row>
    <row r="3831" spans="1:13" x14ac:dyDescent="0.25">
      <c r="A3831" s="191">
        <v>10429</v>
      </c>
      <c r="B3831" s="89" t="s">
        <v>4211</v>
      </c>
      <c r="C3831" s="89" t="s">
        <v>4140</v>
      </c>
      <c r="D3831" s="89" t="s">
        <v>3904</v>
      </c>
      <c r="E3831" s="89" t="s">
        <v>328</v>
      </c>
      <c r="F3831" s="89">
        <v>309</v>
      </c>
      <c r="G3831" s="127">
        <v>0.93893129770992367</v>
      </c>
      <c r="H3831" s="127">
        <v>0</v>
      </c>
      <c r="I3831" s="127"/>
      <c r="J3831" s="191">
        <v>10429</v>
      </c>
      <c r="K3831" s="89"/>
      <c r="L3831" s="89"/>
      <c r="M3831" s="89"/>
    </row>
    <row r="3832" spans="1:13" x14ac:dyDescent="0.25">
      <c r="A3832" s="191">
        <v>10432</v>
      </c>
      <c r="B3832" s="89" t="s">
        <v>4212</v>
      </c>
      <c r="C3832" s="89" t="s">
        <v>4213</v>
      </c>
      <c r="D3832" s="89" t="s">
        <v>3904</v>
      </c>
      <c r="E3832" s="89" t="s">
        <v>328</v>
      </c>
      <c r="F3832" s="89">
        <v>771</v>
      </c>
      <c r="G3832" s="127">
        <v>0.96</v>
      </c>
      <c r="H3832" s="127">
        <v>0</v>
      </c>
      <c r="I3832" s="127"/>
      <c r="J3832" s="191">
        <v>10432</v>
      </c>
      <c r="K3832" s="89"/>
      <c r="L3832" s="89"/>
      <c r="M3832" s="89"/>
    </row>
    <row r="3833" spans="1:13" x14ac:dyDescent="0.25">
      <c r="A3833" s="191">
        <v>10433</v>
      </c>
      <c r="B3833" s="89" t="s">
        <v>4214</v>
      </c>
      <c r="C3833" s="89" t="s">
        <v>4213</v>
      </c>
      <c r="D3833" s="89" t="s">
        <v>3904</v>
      </c>
      <c r="E3833" s="89" t="s">
        <v>328</v>
      </c>
      <c r="F3833" s="89">
        <v>514</v>
      </c>
      <c r="G3833" s="127">
        <v>0.88095238095238093</v>
      </c>
      <c r="H3833" s="127">
        <v>0</v>
      </c>
      <c r="I3833" s="127"/>
      <c r="J3833" s="191">
        <v>10433</v>
      </c>
      <c r="K3833" s="89"/>
      <c r="L3833" s="89"/>
      <c r="M3833" s="89"/>
    </row>
    <row r="3834" spans="1:13" x14ac:dyDescent="0.25">
      <c r="A3834" s="191">
        <v>10435</v>
      </c>
      <c r="B3834" s="89" t="s">
        <v>4215</v>
      </c>
      <c r="C3834" s="89" t="s">
        <v>4213</v>
      </c>
      <c r="D3834" s="89" t="s">
        <v>3904</v>
      </c>
      <c r="E3834" s="89" t="s">
        <v>328</v>
      </c>
      <c r="F3834" s="89">
        <v>158</v>
      </c>
      <c r="G3834" s="127">
        <v>0.94827586206896552</v>
      </c>
      <c r="H3834" s="127">
        <v>0</v>
      </c>
      <c r="I3834" s="127"/>
      <c r="J3834" s="191">
        <v>10435</v>
      </c>
      <c r="K3834" s="89"/>
      <c r="L3834" s="89"/>
      <c r="M3834" s="89"/>
    </row>
    <row r="3835" spans="1:13" x14ac:dyDescent="0.25">
      <c r="A3835" s="191">
        <v>10442</v>
      </c>
      <c r="B3835" s="89" t="s">
        <v>4216</v>
      </c>
      <c r="C3835" s="89" t="s">
        <v>4213</v>
      </c>
      <c r="D3835" s="89" t="s">
        <v>3904</v>
      </c>
      <c r="E3835" s="89" t="s">
        <v>328</v>
      </c>
      <c r="F3835" s="89">
        <v>16</v>
      </c>
      <c r="G3835" s="127">
        <v>0.875</v>
      </c>
      <c r="H3835" s="127">
        <v>0</v>
      </c>
      <c r="I3835" s="127"/>
      <c r="J3835" s="191">
        <v>10442</v>
      </c>
      <c r="K3835" s="89"/>
      <c r="L3835" s="89"/>
      <c r="M3835" s="89"/>
    </row>
    <row r="3836" spans="1:13" x14ac:dyDescent="0.25">
      <c r="A3836" s="191">
        <v>10444</v>
      </c>
      <c r="B3836" s="89" t="s">
        <v>4217</v>
      </c>
      <c r="C3836" s="89" t="s">
        <v>4213</v>
      </c>
      <c r="D3836" s="89" t="s">
        <v>3904</v>
      </c>
      <c r="E3836" s="89" t="s">
        <v>328</v>
      </c>
      <c r="F3836" s="89">
        <v>171</v>
      </c>
      <c r="G3836" s="127">
        <v>0.94160583941605835</v>
      </c>
      <c r="H3836" s="127">
        <v>0</v>
      </c>
      <c r="I3836" s="127"/>
      <c r="J3836" s="191">
        <v>10444</v>
      </c>
      <c r="K3836" s="89"/>
      <c r="L3836" s="89"/>
      <c r="M3836" s="89"/>
    </row>
    <row r="3837" spans="1:13" x14ac:dyDescent="0.25">
      <c r="A3837" s="191">
        <v>10450</v>
      </c>
      <c r="B3837" s="89" t="s">
        <v>4218</v>
      </c>
      <c r="C3837" s="89" t="s">
        <v>4219</v>
      </c>
      <c r="D3837" s="89" t="s">
        <v>3904</v>
      </c>
      <c r="E3837" s="89" t="s">
        <v>328</v>
      </c>
      <c r="F3837" s="129">
        <v>1411</v>
      </c>
      <c r="G3837" s="127">
        <v>0.84790419161676644</v>
      </c>
      <c r="H3837" s="127">
        <v>0</v>
      </c>
      <c r="I3837" s="127"/>
      <c r="J3837" s="191">
        <v>10450</v>
      </c>
      <c r="K3837" s="89"/>
      <c r="L3837" s="89"/>
      <c r="M3837" s="89"/>
    </row>
    <row r="3838" spans="1:13" x14ac:dyDescent="0.25">
      <c r="A3838" s="191">
        <v>10452</v>
      </c>
      <c r="B3838" s="89" t="s">
        <v>4220</v>
      </c>
      <c r="C3838" s="89" t="s">
        <v>4219</v>
      </c>
      <c r="D3838" s="89" t="s">
        <v>3904</v>
      </c>
      <c r="E3838" s="89" t="s">
        <v>328</v>
      </c>
      <c r="F3838" s="89">
        <v>253</v>
      </c>
      <c r="G3838" s="127">
        <v>0.85</v>
      </c>
      <c r="H3838" s="127">
        <v>0</v>
      </c>
      <c r="I3838" s="127"/>
      <c r="J3838" s="191">
        <v>10452</v>
      </c>
      <c r="K3838" s="89"/>
      <c r="L3838" s="89"/>
      <c r="M3838" s="89"/>
    </row>
    <row r="3839" spans="1:13" x14ac:dyDescent="0.25">
      <c r="A3839" s="191">
        <v>10453</v>
      </c>
      <c r="B3839" s="89" t="s">
        <v>4221</v>
      </c>
      <c r="C3839" s="89" t="s">
        <v>4219</v>
      </c>
      <c r="D3839" s="89" t="s">
        <v>3904</v>
      </c>
      <c r="E3839" s="89" t="s">
        <v>328</v>
      </c>
      <c r="F3839" s="89">
        <v>510</v>
      </c>
      <c r="G3839" s="127">
        <v>0</v>
      </c>
      <c r="H3839" s="127">
        <v>0.93456032719836402</v>
      </c>
      <c r="I3839" s="127"/>
      <c r="J3839" s="191">
        <v>10453</v>
      </c>
      <c r="K3839" s="89"/>
      <c r="L3839" s="89"/>
      <c r="M3839" s="89"/>
    </row>
    <row r="3840" spans="1:13" x14ac:dyDescent="0.25">
      <c r="A3840" s="191">
        <v>10455</v>
      </c>
      <c r="B3840" s="89" t="s">
        <v>4222</v>
      </c>
      <c r="C3840" s="89" t="s">
        <v>4219</v>
      </c>
      <c r="D3840" s="89" t="s">
        <v>3904</v>
      </c>
      <c r="E3840" s="89" t="s">
        <v>328</v>
      </c>
      <c r="F3840" s="89">
        <v>546</v>
      </c>
      <c r="G3840" s="127">
        <v>0.91117478510028649</v>
      </c>
      <c r="H3840" s="127">
        <v>0</v>
      </c>
      <c r="I3840" s="127"/>
      <c r="J3840" s="191">
        <v>10455</v>
      </c>
      <c r="K3840" s="89"/>
      <c r="L3840" s="89"/>
      <c r="M3840" s="89"/>
    </row>
    <row r="3841" spans="1:13" x14ac:dyDescent="0.25">
      <c r="A3841" s="191">
        <v>10456</v>
      </c>
      <c r="B3841" s="89" t="s">
        <v>4223</v>
      </c>
      <c r="C3841" s="89" t="s">
        <v>4219</v>
      </c>
      <c r="D3841" s="89" t="s">
        <v>3904</v>
      </c>
      <c r="E3841" s="89" t="s">
        <v>328</v>
      </c>
      <c r="F3841" s="89">
        <v>493</v>
      </c>
      <c r="G3841" s="127">
        <v>0</v>
      </c>
      <c r="H3841" s="127">
        <v>0.93489148580968284</v>
      </c>
      <c r="I3841" s="127"/>
      <c r="J3841" s="191">
        <v>10456</v>
      </c>
      <c r="K3841" s="89"/>
      <c r="L3841" s="89"/>
      <c r="M3841" s="89"/>
    </row>
    <row r="3842" spans="1:13" x14ac:dyDescent="0.25">
      <c r="A3842" s="191">
        <v>10457</v>
      </c>
      <c r="B3842" s="89" t="s">
        <v>4224</v>
      </c>
      <c r="C3842" s="89" t="s">
        <v>4219</v>
      </c>
      <c r="D3842" s="89" t="s">
        <v>3904</v>
      </c>
      <c r="E3842" s="89" t="s">
        <v>328</v>
      </c>
      <c r="F3842" s="89">
        <v>778</v>
      </c>
      <c r="G3842" s="127">
        <v>0.91721132897603486</v>
      </c>
      <c r="H3842" s="127">
        <v>0</v>
      </c>
      <c r="I3842" s="127"/>
      <c r="J3842" s="191">
        <v>10457</v>
      </c>
      <c r="K3842" s="89"/>
      <c r="L3842" s="89"/>
      <c r="M3842" s="89"/>
    </row>
    <row r="3843" spans="1:13" x14ac:dyDescent="0.25">
      <c r="A3843" s="191">
        <v>10458</v>
      </c>
      <c r="B3843" s="89" t="s">
        <v>1106</v>
      </c>
      <c r="C3843" s="89" t="s">
        <v>4219</v>
      </c>
      <c r="D3843" s="89" t="s">
        <v>3904</v>
      </c>
      <c r="E3843" s="89" t="s">
        <v>328</v>
      </c>
      <c r="F3843" s="89">
        <v>725</v>
      </c>
      <c r="G3843" s="127">
        <v>0.95448275862068965</v>
      </c>
      <c r="H3843" s="127">
        <v>0</v>
      </c>
      <c r="I3843" s="127"/>
      <c r="J3843" s="191">
        <v>10458</v>
      </c>
      <c r="K3843" s="89"/>
      <c r="L3843" s="89"/>
      <c r="M3843" s="89"/>
    </row>
    <row r="3844" spans="1:13" x14ac:dyDescent="0.25">
      <c r="A3844" s="191">
        <v>10459</v>
      </c>
      <c r="B3844" s="89" t="s">
        <v>1378</v>
      </c>
      <c r="C3844" s="89" t="s">
        <v>4219</v>
      </c>
      <c r="D3844" s="89" t="s">
        <v>3904</v>
      </c>
      <c r="E3844" s="89" t="s">
        <v>328</v>
      </c>
      <c r="F3844" s="89">
        <v>343</v>
      </c>
      <c r="G3844" s="127">
        <v>0.86803519061583578</v>
      </c>
      <c r="H3844" s="127">
        <v>0</v>
      </c>
      <c r="I3844" s="127"/>
      <c r="J3844" s="191">
        <v>10459</v>
      </c>
      <c r="K3844" s="89"/>
      <c r="L3844" s="89"/>
      <c r="M3844" s="89"/>
    </row>
    <row r="3845" spans="1:13" x14ac:dyDescent="0.25">
      <c r="A3845" s="191">
        <v>10461</v>
      </c>
      <c r="B3845" s="89" t="s">
        <v>4225</v>
      </c>
      <c r="C3845" s="89" t="s">
        <v>4219</v>
      </c>
      <c r="D3845" s="89" t="s">
        <v>3904</v>
      </c>
      <c r="E3845" s="89" t="s">
        <v>328</v>
      </c>
      <c r="F3845" s="89">
        <v>405</v>
      </c>
      <c r="G3845" s="127">
        <v>0.87465181058495822</v>
      </c>
      <c r="H3845" s="127">
        <v>0</v>
      </c>
      <c r="I3845" s="127"/>
      <c r="J3845" s="191">
        <v>10461</v>
      </c>
      <c r="K3845" s="89"/>
      <c r="L3845" s="89"/>
      <c r="M3845" s="89"/>
    </row>
    <row r="3846" spans="1:13" x14ac:dyDescent="0.25">
      <c r="A3846" s="191">
        <v>10462</v>
      </c>
      <c r="B3846" s="89" t="s">
        <v>4226</v>
      </c>
      <c r="C3846" s="89" t="s">
        <v>4219</v>
      </c>
      <c r="D3846" s="89" t="s">
        <v>3904</v>
      </c>
      <c r="E3846" s="89" t="s">
        <v>328</v>
      </c>
      <c r="F3846" s="89">
        <v>274</v>
      </c>
      <c r="G3846" s="127">
        <v>0.90402476780185759</v>
      </c>
      <c r="H3846" s="127">
        <v>0</v>
      </c>
      <c r="I3846" s="127"/>
      <c r="J3846" s="191">
        <v>10462</v>
      </c>
      <c r="K3846" s="89"/>
      <c r="L3846" s="89"/>
      <c r="M3846" s="89"/>
    </row>
    <row r="3847" spans="1:13" x14ac:dyDescent="0.25">
      <c r="A3847" s="191">
        <v>10464</v>
      </c>
      <c r="B3847" s="89" t="s">
        <v>4227</v>
      </c>
      <c r="C3847" s="89" t="s">
        <v>4219</v>
      </c>
      <c r="D3847" s="89" t="s">
        <v>3904</v>
      </c>
      <c r="E3847" s="89" t="s">
        <v>328</v>
      </c>
      <c r="F3847" s="89">
        <v>321</v>
      </c>
      <c r="G3847" s="127">
        <v>0.95986622073578598</v>
      </c>
      <c r="H3847" s="127">
        <v>0</v>
      </c>
      <c r="I3847" s="127"/>
      <c r="J3847" s="191">
        <v>10464</v>
      </c>
      <c r="K3847" s="89"/>
      <c r="L3847" s="89"/>
      <c r="M3847" s="89"/>
    </row>
    <row r="3848" spans="1:13" x14ac:dyDescent="0.25">
      <c r="A3848" s="191">
        <v>10465</v>
      </c>
      <c r="B3848" s="89" t="s">
        <v>4228</v>
      </c>
      <c r="C3848" s="89" t="s">
        <v>4219</v>
      </c>
      <c r="D3848" s="89" t="s">
        <v>3904</v>
      </c>
      <c r="E3848" s="89" t="s">
        <v>328</v>
      </c>
      <c r="F3848" s="89">
        <v>590</v>
      </c>
      <c r="G3848" s="127">
        <v>0.928698752228164</v>
      </c>
      <c r="H3848" s="127">
        <v>0</v>
      </c>
      <c r="I3848" s="127"/>
      <c r="J3848" s="191">
        <v>10465</v>
      </c>
      <c r="K3848" s="89"/>
      <c r="L3848" s="89"/>
      <c r="M3848" s="89"/>
    </row>
    <row r="3849" spans="1:13" x14ac:dyDescent="0.25">
      <c r="A3849" s="191">
        <v>10470</v>
      </c>
      <c r="B3849" s="89" t="s">
        <v>4229</v>
      </c>
      <c r="C3849" s="89" t="s">
        <v>4219</v>
      </c>
      <c r="D3849" s="89" t="s">
        <v>3904</v>
      </c>
      <c r="E3849" s="89" t="s">
        <v>328</v>
      </c>
      <c r="F3849" s="129">
        <v>1006</v>
      </c>
      <c r="G3849" s="127">
        <v>0.82205513784461148</v>
      </c>
      <c r="H3849" s="127">
        <v>0</v>
      </c>
      <c r="I3849" s="127"/>
      <c r="J3849" s="191">
        <v>10470</v>
      </c>
      <c r="K3849" s="89"/>
      <c r="L3849" s="89"/>
      <c r="M3849" s="89"/>
    </row>
    <row r="3850" spans="1:13" x14ac:dyDescent="0.25">
      <c r="A3850" s="191">
        <v>10472</v>
      </c>
      <c r="B3850" s="89" t="s">
        <v>1730</v>
      </c>
      <c r="C3850" s="89" t="s">
        <v>4219</v>
      </c>
      <c r="D3850" s="89" t="s">
        <v>3904</v>
      </c>
      <c r="E3850" s="89" t="s">
        <v>328</v>
      </c>
      <c r="F3850" s="89">
        <v>419</v>
      </c>
      <c r="G3850" s="127">
        <v>0.9008746355685131</v>
      </c>
      <c r="H3850" s="127">
        <v>0</v>
      </c>
      <c r="I3850" s="127"/>
      <c r="J3850" s="191">
        <v>10472</v>
      </c>
      <c r="K3850" s="89"/>
      <c r="L3850" s="89"/>
      <c r="M3850" s="89"/>
    </row>
    <row r="3851" spans="1:13" x14ac:dyDescent="0.25">
      <c r="A3851" s="191">
        <v>10473</v>
      </c>
      <c r="B3851" s="89" t="s">
        <v>4230</v>
      </c>
      <c r="C3851" s="89" t="s">
        <v>4219</v>
      </c>
      <c r="D3851" s="89" t="s">
        <v>3904</v>
      </c>
      <c r="E3851" s="89" t="s">
        <v>328</v>
      </c>
      <c r="F3851" s="89">
        <v>391</v>
      </c>
      <c r="G3851" s="127">
        <v>0.94148936170212771</v>
      </c>
      <c r="H3851" s="127">
        <v>0</v>
      </c>
      <c r="I3851" s="127"/>
      <c r="J3851" s="191">
        <v>10473</v>
      </c>
      <c r="K3851" s="89"/>
      <c r="L3851" s="89"/>
      <c r="M3851" s="89"/>
    </row>
    <row r="3852" spans="1:13" x14ac:dyDescent="0.25">
      <c r="A3852" s="191">
        <v>10476</v>
      </c>
      <c r="B3852" s="89" t="s">
        <v>944</v>
      </c>
      <c r="C3852" s="89" t="s">
        <v>4219</v>
      </c>
      <c r="D3852" s="89" t="s">
        <v>3904</v>
      </c>
      <c r="E3852" s="89" t="s">
        <v>328</v>
      </c>
      <c r="F3852" s="89">
        <v>840</v>
      </c>
      <c r="G3852" s="127">
        <v>0.95007132667617689</v>
      </c>
      <c r="H3852" s="127">
        <v>0</v>
      </c>
      <c r="I3852" s="127"/>
      <c r="J3852" s="191">
        <v>10476</v>
      </c>
      <c r="K3852" s="89"/>
      <c r="L3852" s="89"/>
      <c r="M3852" s="89"/>
    </row>
    <row r="3853" spans="1:13" x14ac:dyDescent="0.25">
      <c r="A3853" s="191">
        <v>10516</v>
      </c>
      <c r="B3853" s="89" t="s">
        <v>4231</v>
      </c>
      <c r="C3853" s="89" t="s">
        <v>4232</v>
      </c>
      <c r="D3853" s="89" t="s">
        <v>3904</v>
      </c>
      <c r="E3853" s="89" t="s">
        <v>328</v>
      </c>
      <c r="F3853" s="89">
        <v>726</v>
      </c>
      <c r="G3853" s="127">
        <v>0.87804878048780488</v>
      </c>
      <c r="H3853" s="127">
        <v>0</v>
      </c>
      <c r="I3853" s="127"/>
      <c r="J3853" s="191">
        <v>10516</v>
      </c>
      <c r="K3853" s="89"/>
      <c r="L3853" s="89"/>
      <c r="M3853" s="89"/>
    </row>
    <row r="3854" spans="1:13" x14ac:dyDescent="0.25">
      <c r="A3854" s="191">
        <v>10519</v>
      </c>
      <c r="B3854" s="89" t="s">
        <v>4233</v>
      </c>
      <c r="C3854" s="89" t="s">
        <v>4232</v>
      </c>
      <c r="D3854" s="89" t="s">
        <v>3904</v>
      </c>
      <c r="E3854" s="89" t="s">
        <v>328</v>
      </c>
      <c r="F3854" s="89">
        <v>368</v>
      </c>
      <c r="G3854" s="127">
        <v>0.84789644012944987</v>
      </c>
      <c r="H3854" s="127">
        <v>0</v>
      </c>
      <c r="I3854" s="127"/>
      <c r="J3854" s="191">
        <v>10519</v>
      </c>
      <c r="K3854" s="89"/>
      <c r="L3854" s="89"/>
      <c r="M3854" s="89"/>
    </row>
    <row r="3855" spans="1:13" x14ac:dyDescent="0.25">
      <c r="A3855" s="191">
        <v>10520</v>
      </c>
      <c r="B3855" s="89" t="s">
        <v>4234</v>
      </c>
      <c r="C3855" s="89" t="s">
        <v>4232</v>
      </c>
      <c r="D3855" s="89" t="s">
        <v>3904</v>
      </c>
      <c r="E3855" s="89" t="s">
        <v>328</v>
      </c>
      <c r="F3855" s="129">
        <v>1099</v>
      </c>
      <c r="G3855" s="127">
        <v>0.88515406162464982</v>
      </c>
      <c r="H3855" s="127">
        <v>0.86807387862796836</v>
      </c>
      <c r="I3855" s="127"/>
      <c r="J3855" s="191">
        <v>10520</v>
      </c>
      <c r="K3855" s="89"/>
      <c r="L3855" s="89"/>
      <c r="M3855" s="89"/>
    </row>
    <row r="3856" spans="1:13" x14ac:dyDescent="0.25">
      <c r="A3856" s="191">
        <v>10524</v>
      </c>
      <c r="B3856" s="89" t="s">
        <v>4235</v>
      </c>
      <c r="C3856" s="89" t="s">
        <v>4232</v>
      </c>
      <c r="D3856" s="89" t="s">
        <v>3904</v>
      </c>
      <c r="E3856" s="89" t="s">
        <v>328</v>
      </c>
      <c r="F3856" s="89">
        <v>331</v>
      </c>
      <c r="G3856" s="127">
        <v>0.87777777777777777</v>
      </c>
      <c r="H3856" s="127">
        <v>0</v>
      </c>
      <c r="I3856" s="127"/>
      <c r="J3856" s="191">
        <v>10524</v>
      </c>
      <c r="K3856" s="89"/>
      <c r="L3856" s="89"/>
      <c r="M3856" s="89"/>
    </row>
    <row r="3857" spans="1:13" x14ac:dyDescent="0.25">
      <c r="A3857" s="191">
        <v>10526</v>
      </c>
      <c r="B3857" s="89" t="s">
        <v>4236</v>
      </c>
      <c r="C3857" s="89" t="s">
        <v>4237</v>
      </c>
      <c r="D3857" s="89" t="s">
        <v>3904</v>
      </c>
      <c r="E3857" s="89" t="s">
        <v>328</v>
      </c>
      <c r="F3857" s="89">
        <v>448</v>
      </c>
      <c r="G3857" s="127">
        <v>0</v>
      </c>
      <c r="H3857" s="127">
        <v>0.86807387862796836</v>
      </c>
      <c r="I3857" s="127"/>
      <c r="J3857" s="191">
        <v>10526</v>
      </c>
      <c r="K3857" s="89"/>
      <c r="L3857" s="89"/>
      <c r="M3857" s="89"/>
    </row>
    <row r="3858" spans="1:13" x14ac:dyDescent="0.25">
      <c r="A3858" s="191">
        <v>10527</v>
      </c>
      <c r="B3858" s="89" t="s">
        <v>4238</v>
      </c>
      <c r="C3858" s="89" t="s">
        <v>4237</v>
      </c>
      <c r="D3858" s="89" t="s">
        <v>3904</v>
      </c>
      <c r="E3858" s="89" t="s">
        <v>328</v>
      </c>
      <c r="F3858" s="89">
        <v>418</v>
      </c>
      <c r="G3858" s="127">
        <v>0.85337243401759533</v>
      </c>
      <c r="H3858" s="127">
        <v>0</v>
      </c>
      <c r="I3858" s="127"/>
      <c r="J3858" s="191">
        <v>10527</v>
      </c>
      <c r="K3858" s="89"/>
      <c r="L3858" s="89"/>
      <c r="M3858" s="89"/>
    </row>
    <row r="3859" spans="1:13" x14ac:dyDescent="0.25">
      <c r="A3859" s="191">
        <v>10528</v>
      </c>
      <c r="B3859" s="89" t="s">
        <v>4239</v>
      </c>
      <c r="C3859" s="89" t="s">
        <v>4237</v>
      </c>
      <c r="D3859" s="89" t="s">
        <v>3904</v>
      </c>
      <c r="E3859" s="89" t="s">
        <v>328</v>
      </c>
      <c r="F3859" s="89">
        <v>224</v>
      </c>
      <c r="G3859" s="127">
        <v>0.80500000000000005</v>
      </c>
      <c r="H3859" s="127">
        <v>0</v>
      </c>
      <c r="I3859" s="127"/>
      <c r="J3859" s="191">
        <v>10528</v>
      </c>
      <c r="K3859" s="89"/>
      <c r="L3859" s="89"/>
      <c r="M3859" s="89"/>
    </row>
    <row r="3860" spans="1:13" x14ac:dyDescent="0.25">
      <c r="A3860" s="191">
        <v>10529</v>
      </c>
      <c r="B3860" s="89" t="s">
        <v>4240</v>
      </c>
      <c r="C3860" s="89" t="s">
        <v>4237</v>
      </c>
      <c r="D3860" s="89" t="s">
        <v>3904</v>
      </c>
      <c r="E3860" s="89" t="s">
        <v>328</v>
      </c>
      <c r="F3860" s="89">
        <v>161</v>
      </c>
      <c r="G3860" s="127">
        <v>0.93150684931506844</v>
      </c>
      <c r="H3860" s="127">
        <v>0</v>
      </c>
      <c r="I3860" s="127"/>
      <c r="J3860" s="191">
        <v>10529</v>
      </c>
      <c r="K3860" s="89"/>
      <c r="L3860" s="89"/>
      <c r="M3860" s="89"/>
    </row>
    <row r="3861" spans="1:13" x14ac:dyDescent="0.25">
      <c r="A3861" s="191">
        <v>10530</v>
      </c>
      <c r="B3861" s="89" t="s">
        <v>4241</v>
      </c>
      <c r="C3861" s="89" t="s">
        <v>4237</v>
      </c>
      <c r="D3861" s="89" t="s">
        <v>3904</v>
      </c>
      <c r="E3861" s="89" t="s">
        <v>328</v>
      </c>
      <c r="F3861" s="89">
        <v>149</v>
      </c>
      <c r="G3861" s="127">
        <v>0.89430894308943087</v>
      </c>
      <c r="H3861" s="127">
        <v>0</v>
      </c>
      <c r="I3861" s="127"/>
      <c r="J3861" s="191">
        <v>10530</v>
      </c>
      <c r="K3861" s="89"/>
      <c r="L3861" s="89"/>
      <c r="M3861" s="89"/>
    </row>
    <row r="3862" spans="1:13" x14ac:dyDescent="0.25">
      <c r="A3862" s="191">
        <v>10532</v>
      </c>
      <c r="B3862" s="89" t="s">
        <v>4242</v>
      </c>
      <c r="C3862" s="89" t="s">
        <v>4237</v>
      </c>
      <c r="D3862" s="89" t="s">
        <v>3904</v>
      </c>
      <c r="E3862" s="89" t="s">
        <v>328</v>
      </c>
      <c r="F3862" s="89">
        <v>25</v>
      </c>
      <c r="G3862" s="127">
        <v>0.89473684210526316</v>
      </c>
      <c r="H3862" s="127">
        <v>0</v>
      </c>
      <c r="I3862" s="127"/>
      <c r="J3862" s="191">
        <v>10532</v>
      </c>
      <c r="K3862" s="89"/>
      <c r="L3862" s="89"/>
      <c r="M3862" s="89"/>
    </row>
    <row r="3863" spans="1:13" x14ac:dyDescent="0.25">
      <c r="A3863" s="191">
        <v>10536</v>
      </c>
      <c r="B3863" s="89" t="s">
        <v>4243</v>
      </c>
      <c r="C3863" s="89" t="s">
        <v>4237</v>
      </c>
      <c r="D3863" s="89" t="s">
        <v>3904</v>
      </c>
      <c r="E3863" s="89" t="s">
        <v>328</v>
      </c>
      <c r="F3863" s="89">
        <v>180</v>
      </c>
      <c r="G3863" s="127">
        <v>0.83687943262411346</v>
      </c>
      <c r="H3863" s="127">
        <v>0</v>
      </c>
      <c r="I3863" s="127"/>
      <c r="J3863" s="191">
        <v>10536</v>
      </c>
      <c r="K3863" s="89"/>
      <c r="L3863" s="89"/>
      <c r="M3863" s="89"/>
    </row>
    <row r="3864" spans="1:13" x14ac:dyDescent="0.25">
      <c r="A3864" s="191">
        <v>10541</v>
      </c>
      <c r="B3864" s="89" t="s">
        <v>4244</v>
      </c>
      <c r="C3864" s="89" t="s">
        <v>4245</v>
      </c>
      <c r="D3864" s="89" t="s">
        <v>3904</v>
      </c>
      <c r="E3864" s="89" t="s">
        <v>630</v>
      </c>
      <c r="F3864" s="129">
        <v>1163</v>
      </c>
      <c r="G3864" s="127">
        <v>0</v>
      </c>
      <c r="H3864" s="127">
        <v>0.93934681181959567</v>
      </c>
      <c r="I3864" s="127"/>
      <c r="J3864" s="191">
        <v>10541</v>
      </c>
      <c r="K3864" s="89"/>
      <c r="L3864" s="89"/>
      <c r="M3864" s="89"/>
    </row>
    <row r="3865" spans="1:13" x14ac:dyDescent="0.25">
      <c r="A3865" s="191">
        <v>10542</v>
      </c>
      <c r="B3865" s="89" t="s">
        <v>4246</v>
      </c>
      <c r="C3865" s="89" t="s">
        <v>4245</v>
      </c>
      <c r="D3865" s="89" t="s">
        <v>3904</v>
      </c>
      <c r="E3865" s="89" t="s">
        <v>328</v>
      </c>
      <c r="F3865" s="89">
        <v>639</v>
      </c>
      <c r="G3865" s="127">
        <v>0.8771929824561403</v>
      </c>
      <c r="H3865" s="127">
        <v>0.94886363636363635</v>
      </c>
      <c r="I3865" s="127"/>
      <c r="J3865" s="191">
        <v>10542</v>
      </c>
      <c r="K3865" s="89"/>
      <c r="L3865" s="89"/>
      <c r="M3865" s="89"/>
    </row>
    <row r="3866" spans="1:13" x14ac:dyDescent="0.25">
      <c r="A3866" s="191">
        <v>10543</v>
      </c>
      <c r="B3866" s="89" t="s">
        <v>4247</v>
      </c>
      <c r="C3866" s="89" t="s">
        <v>4245</v>
      </c>
      <c r="D3866" s="89" t="s">
        <v>3904</v>
      </c>
      <c r="E3866" s="89" t="s">
        <v>328</v>
      </c>
      <c r="F3866" s="89">
        <v>477</v>
      </c>
      <c r="G3866" s="127">
        <v>0</v>
      </c>
      <c r="H3866" s="127">
        <v>0.85897435897435892</v>
      </c>
      <c r="I3866" s="127"/>
      <c r="J3866" s="191">
        <v>10543</v>
      </c>
      <c r="K3866" s="89"/>
      <c r="L3866" s="89"/>
      <c r="M3866" s="89"/>
    </row>
    <row r="3867" spans="1:13" x14ac:dyDescent="0.25">
      <c r="A3867" s="191">
        <v>10544</v>
      </c>
      <c r="B3867" s="89" t="s">
        <v>4248</v>
      </c>
      <c r="C3867" s="89" t="s">
        <v>4245</v>
      </c>
      <c r="D3867" s="89" t="s">
        <v>3904</v>
      </c>
      <c r="E3867" s="89" t="s">
        <v>328</v>
      </c>
      <c r="F3867" s="89">
        <v>834</v>
      </c>
      <c r="G3867" s="127">
        <v>0</v>
      </c>
      <c r="H3867" s="127">
        <v>0.9278230500582072</v>
      </c>
      <c r="I3867" s="127"/>
      <c r="J3867" s="191">
        <v>10544</v>
      </c>
      <c r="K3867" s="89"/>
      <c r="L3867" s="89"/>
      <c r="M3867" s="89"/>
    </row>
    <row r="3868" spans="1:13" x14ac:dyDescent="0.25">
      <c r="A3868" s="191">
        <v>10545</v>
      </c>
      <c r="B3868" s="89" t="s">
        <v>4249</v>
      </c>
      <c r="C3868" s="89" t="s">
        <v>4245</v>
      </c>
      <c r="D3868" s="89" t="s">
        <v>3904</v>
      </c>
      <c r="E3868" s="89" t="s">
        <v>328</v>
      </c>
      <c r="F3868" s="89">
        <v>442</v>
      </c>
      <c r="G3868" s="127">
        <v>0</v>
      </c>
      <c r="H3868" s="127">
        <v>0.94886363636363635</v>
      </c>
      <c r="I3868" s="127"/>
      <c r="J3868" s="191">
        <v>10545</v>
      </c>
      <c r="K3868" s="89"/>
      <c r="L3868" s="89"/>
      <c r="M3868" s="89"/>
    </row>
    <row r="3869" spans="1:13" x14ac:dyDescent="0.25">
      <c r="A3869" s="191">
        <v>10546</v>
      </c>
      <c r="B3869" s="89" t="s">
        <v>4250</v>
      </c>
      <c r="C3869" s="89" t="s">
        <v>4245</v>
      </c>
      <c r="D3869" s="89" t="s">
        <v>3904</v>
      </c>
      <c r="E3869" s="89" t="s">
        <v>328</v>
      </c>
      <c r="F3869" s="89">
        <v>545</v>
      </c>
      <c r="G3869" s="127">
        <v>0.87279151943462896</v>
      </c>
      <c r="H3869" s="127">
        <v>0</v>
      </c>
      <c r="I3869" s="127"/>
      <c r="J3869" s="191">
        <v>10546</v>
      </c>
      <c r="K3869" s="89"/>
      <c r="L3869" s="89"/>
      <c r="M3869" s="89"/>
    </row>
    <row r="3870" spans="1:13" x14ac:dyDescent="0.25">
      <c r="A3870" s="191">
        <v>10547</v>
      </c>
      <c r="B3870" s="89" t="s">
        <v>4251</v>
      </c>
      <c r="C3870" s="89" t="s">
        <v>4245</v>
      </c>
      <c r="D3870" s="89" t="s">
        <v>3904</v>
      </c>
      <c r="E3870" s="89" t="s">
        <v>328</v>
      </c>
      <c r="F3870" s="89">
        <v>236</v>
      </c>
      <c r="G3870" s="127">
        <v>0.85897435897435892</v>
      </c>
      <c r="H3870" s="127">
        <v>0</v>
      </c>
      <c r="I3870" s="127"/>
      <c r="J3870" s="191">
        <v>10547</v>
      </c>
      <c r="K3870" s="89"/>
      <c r="L3870" s="89"/>
      <c r="M3870" s="89"/>
    </row>
    <row r="3871" spans="1:13" x14ac:dyDescent="0.25">
      <c r="A3871" s="191">
        <v>10548</v>
      </c>
      <c r="B3871" s="89" t="s">
        <v>4252</v>
      </c>
      <c r="C3871" s="89" t="s">
        <v>4245</v>
      </c>
      <c r="D3871" s="89" t="s">
        <v>3904</v>
      </c>
      <c r="E3871" s="89" t="s">
        <v>328</v>
      </c>
      <c r="F3871" s="89">
        <v>240</v>
      </c>
      <c r="G3871" s="127">
        <v>0.91847826086956519</v>
      </c>
      <c r="H3871" s="127">
        <v>0</v>
      </c>
      <c r="I3871" s="127"/>
      <c r="J3871" s="191">
        <v>10548</v>
      </c>
      <c r="K3871" s="89"/>
      <c r="L3871" s="89"/>
      <c r="M3871" s="89"/>
    </row>
    <row r="3872" spans="1:13" x14ac:dyDescent="0.25">
      <c r="A3872" s="191">
        <v>10550</v>
      </c>
      <c r="B3872" s="89" t="s">
        <v>4253</v>
      </c>
      <c r="C3872" s="89" t="s">
        <v>4245</v>
      </c>
      <c r="D3872" s="89" t="s">
        <v>3904</v>
      </c>
      <c r="E3872" s="89" t="s">
        <v>328</v>
      </c>
      <c r="F3872" s="89">
        <v>260</v>
      </c>
      <c r="G3872" s="127">
        <v>0.90946502057613166</v>
      </c>
      <c r="H3872" s="127">
        <v>0</v>
      </c>
      <c r="I3872" s="127"/>
      <c r="J3872" s="191">
        <v>10550</v>
      </c>
      <c r="K3872" s="89"/>
      <c r="L3872" s="89"/>
      <c r="M3872" s="89"/>
    </row>
    <row r="3873" spans="1:13" x14ac:dyDescent="0.25">
      <c r="A3873" s="191">
        <v>10551</v>
      </c>
      <c r="B3873" s="89" t="s">
        <v>4254</v>
      </c>
      <c r="C3873" s="89" t="s">
        <v>4245</v>
      </c>
      <c r="D3873" s="89" t="s">
        <v>3904</v>
      </c>
      <c r="E3873" s="89" t="s">
        <v>328</v>
      </c>
      <c r="F3873" s="89">
        <v>252</v>
      </c>
      <c r="G3873" s="127">
        <v>0.98148148148148151</v>
      </c>
      <c r="H3873" s="127">
        <v>0</v>
      </c>
      <c r="I3873" s="127"/>
      <c r="J3873" s="191">
        <v>10551</v>
      </c>
      <c r="K3873" s="89"/>
      <c r="L3873" s="89"/>
      <c r="M3873" s="89"/>
    </row>
    <row r="3874" spans="1:13" x14ac:dyDescent="0.25">
      <c r="A3874" s="191">
        <v>10553</v>
      </c>
      <c r="B3874" s="89" t="s">
        <v>4255</v>
      </c>
      <c r="C3874" s="89" t="s">
        <v>4032</v>
      </c>
      <c r="D3874" s="89" t="s">
        <v>3904</v>
      </c>
      <c r="E3874" s="89" t="s">
        <v>336</v>
      </c>
      <c r="F3874" s="89">
        <v>572</v>
      </c>
      <c r="G3874" s="127">
        <v>0.87456445993031362</v>
      </c>
      <c r="H3874" s="127">
        <v>0</v>
      </c>
      <c r="I3874" s="127"/>
      <c r="J3874" s="191">
        <v>10553</v>
      </c>
      <c r="K3874" s="89"/>
      <c r="L3874" s="89"/>
      <c r="M3874" s="89"/>
    </row>
    <row r="3875" spans="1:13" x14ac:dyDescent="0.25">
      <c r="A3875" s="191">
        <v>10554</v>
      </c>
      <c r="B3875" s="89" t="s">
        <v>4256</v>
      </c>
      <c r="C3875" s="89" t="s">
        <v>4245</v>
      </c>
      <c r="D3875" s="89" t="s">
        <v>3904</v>
      </c>
      <c r="E3875" s="89" t="s">
        <v>328</v>
      </c>
      <c r="F3875" s="89">
        <v>289</v>
      </c>
      <c r="G3875" s="127">
        <v>0.91699604743083007</v>
      </c>
      <c r="H3875" s="127">
        <v>0</v>
      </c>
      <c r="I3875" s="127"/>
      <c r="J3875" s="191">
        <v>10554</v>
      </c>
      <c r="K3875" s="89"/>
      <c r="L3875" s="89"/>
      <c r="M3875" s="89"/>
    </row>
    <row r="3876" spans="1:13" x14ac:dyDescent="0.25">
      <c r="A3876" s="191">
        <v>10555</v>
      </c>
      <c r="B3876" s="89" t="s">
        <v>4257</v>
      </c>
      <c r="C3876" s="89" t="s">
        <v>4032</v>
      </c>
      <c r="D3876" s="89" t="s">
        <v>3904</v>
      </c>
      <c r="E3876" s="89" t="s">
        <v>336</v>
      </c>
      <c r="F3876" s="89">
        <v>541</v>
      </c>
      <c r="G3876" s="127">
        <v>0.87947882736156346</v>
      </c>
      <c r="H3876" s="127">
        <v>0</v>
      </c>
      <c r="I3876" s="127"/>
      <c r="J3876" s="191">
        <v>10555</v>
      </c>
      <c r="K3876" s="89"/>
      <c r="L3876" s="89"/>
      <c r="M3876" s="89"/>
    </row>
    <row r="3877" spans="1:13" x14ac:dyDescent="0.25">
      <c r="A3877" s="191">
        <v>10556</v>
      </c>
      <c r="B3877" s="89" t="s">
        <v>1046</v>
      </c>
      <c r="C3877" s="89" t="s">
        <v>4245</v>
      </c>
      <c r="D3877" s="89" t="s">
        <v>3904</v>
      </c>
      <c r="E3877" s="89" t="s">
        <v>328</v>
      </c>
      <c r="F3877" s="89">
        <v>363</v>
      </c>
      <c r="G3877" s="127">
        <v>0.9241573033707865</v>
      </c>
      <c r="H3877" s="127">
        <v>0</v>
      </c>
      <c r="I3877" s="127"/>
      <c r="J3877" s="191">
        <v>10556</v>
      </c>
      <c r="K3877" s="89"/>
      <c r="L3877" s="89"/>
      <c r="M3877" s="89"/>
    </row>
    <row r="3878" spans="1:13" x14ac:dyDescent="0.25">
      <c r="A3878" s="191">
        <v>10557</v>
      </c>
      <c r="B3878" s="89" t="s">
        <v>4258</v>
      </c>
      <c r="C3878" s="89" t="s">
        <v>4032</v>
      </c>
      <c r="D3878" s="89" t="s">
        <v>3904</v>
      </c>
      <c r="E3878" s="89" t="s">
        <v>336</v>
      </c>
      <c r="F3878" s="89">
        <v>349</v>
      </c>
      <c r="G3878" s="127">
        <v>0.8839285714285714</v>
      </c>
      <c r="H3878" s="127">
        <v>0</v>
      </c>
      <c r="I3878" s="127"/>
      <c r="J3878" s="191">
        <v>10557</v>
      </c>
      <c r="K3878" s="89"/>
      <c r="L3878" s="89"/>
      <c r="M3878" s="89"/>
    </row>
    <row r="3879" spans="1:13" x14ac:dyDescent="0.25">
      <c r="A3879" s="191">
        <v>10558</v>
      </c>
      <c r="B3879" s="89" t="s">
        <v>4259</v>
      </c>
      <c r="C3879" s="89" t="s">
        <v>4245</v>
      </c>
      <c r="D3879" s="89" t="s">
        <v>3904</v>
      </c>
      <c r="E3879" s="89" t="s">
        <v>328</v>
      </c>
      <c r="F3879" s="89">
        <v>183</v>
      </c>
      <c r="G3879" s="127">
        <v>0.87349397590361444</v>
      </c>
      <c r="H3879" s="127">
        <v>0</v>
      </c>
      <c r="I3879" s="127"/>
      <c r="J3879" s="191">
        <v>10558</v>
      </c>
      <c r="K3879" s="89"/>
      <c r="L3879" s="89"/>
      <c r="M3879" s="89"/>
    </row>
    <row r="3880" spans="1:13" x14ac:dyDescent="0.25">
      <c r="A3880" s="191">
        <v>10559</v>
      </c>
      <c r="B3880" s="89" t="s">
        <v>4260</v>
      </c>
      <c r="C3880" s="89" t="s">
        <v>4032</v>
      </c>
      <c r="D3880" s="89" t="s">
        <v>3904</v>
      </c>
      <c r="E3880" s="89" t="s">
        <v>336</v>
      </c>
      <c r="F3880" s="89">
        <v>260</v>
      </c>
      <c r="G3880" s="127">
        <v>0.91428571428571426</v>
      </c>
      <c r="H3880" s="127">
        <v>0</v>
      </c>
      <c r="I3880" s="127"/>
      <c r="J3880" s="191">
        <v>10559</v>
      </c>
      <c r="K3880" s="89"/>
      <c r="L3880" s="89"/>
      <c r="M3880" s="89"/>
    </row>
    <row r="3881" spans="1:13" x14ac:dyDescent="0.25">
      <c r="A3881" s="191">
        <v>10560</v>
      </c>
      <c r="B3881" s="89" t="s">
        <v>4261</v>
      </c>
      <c r="C3881" s="89" t="s">
        <v>4245</v>
      </c>
      <c r="D3881" s="89" t="s">
        <v>3904</v>
      </c>
      <c r="E3881" s="89" t="s">
        <v>328</v>
      </c>
      <c r="F3881" s="89">
        <v>280</v>
      </c>
      <c r="G3881" s="127">
        <v>0.9135338345864662</v>
      </c>
      <c r="H3881" s="127">
        <v>0</v>
      </c>
      <c r="I3881" s="127"/>
      <c r="J3881" s="191">
        <v>10560</v>
      </c>
      <c r="K3881" s="89"/>
      <c r="L3881" s="89"/>
      <c r="M3881" s="89"/>
    </row>
    <row r="3882" spans="1:13" x14ac:dyDescent="0.25">
      <c r="A3882" s="191">
        <v>10561</v>
      </c>
      <c r="B3882" s="89" t="s">
        <v>4262</v>
      </c>
      <c r="C3882" s="89" t="s">
        <v>4032</v>
      </c>
      <c r="D3882" s="89" t="s">
        <v>3904</v>
      </c>
      <c r="E3882" s="89" t="s">
        <v>336</v>
      </c>
      <c r="F3882" s="89">
        <v>257</v>
      </c>
      <c r="G3882" s="127">
        <v>0.95871559633027525</v>
      </c>
      <c r="H3882" s="127">
        <v>0</v>
      </c>
      <c r="I3882" s="127"/>
      <c r="J3882" s="191">
        <v>10561</v>
      </c>
      <c r="K3882" s="89"/>
      <c r="L3882" s="89"/>
      <c r="M3882" s="89"/>
    </row>
    <row r="3883" spans="1:13" x14ac:dyDescent="0.25">
      <c r="A3883" s="191">
        <v>10563</v>
      </c>
      <c r="B3883" s="89" t="s">
        <v>4263</v>
      </c>
      <c r="C3883" s="89" t="s">
        <v>4245</v>
      </c>
      <c r="D3883" s="89" t="s">
        <v>3904</v>
      </c>
      <c r="E3883" s="89" t="s">
        <v>328</v>
      </c>
      <c r="F3883" s="89">
        <v>235</v>
      </c>
      <c r="G3883" s="127">
        <v>0.8794642857142857</v>
      </c>
      <c r="H3883" s="127">
        <v>0</v>
      </c>
      <c r="I3883" s="127"/>
      <c r="J3883" s="191">
        <v>10563</v>
      </c>
      <c r="K3883" s="89"/>
      <c r="L3883" s="89"/>
      <c r="M3883" s="89"/>
    </row>
    <row r="3884" spans="1:13" x14ac:dyDescent="0.25">
      <c r="A3884" s="191">
        <v>10564</v>
      </c>
      <c r="B3884" s="89" t="s">
        <v>2494</v>
      </c>
      <c r="C3884" s="89" t="s">
        <v>4245</v>
      </c>
      <c r="D3884" s="89" t="s">
        <v>3904</v>
      </c>
      <c r="E3884" s="89" t="s">
        <v>328</v>
      </c>
      <c r="F3884" s="89">
        <v>344</v>
      </c>
      <c r="G3884" s="127">
        <v>0.86440677966101698</v>
      </c>
      <c r="H3884" s="127">
        <v>0</v>
      </c>
      <c r="I3884" s="127"/>
      <c r="J3884" s="191">
        <v>10564</v>
      </c>
      <c r="K3884" s="89"/>
      <c r="L3884" s="89"/>
      <c r="M3884" s="89"/>
    </row>
    <row r="3885" spans="1:13" x14ac:dyDescent="0.25">
      <c r="A3885" s="191">
        <v>10565</v>
      </c>
      <c r="B3885" s="89" t="s">
        <v>812</v>
      </c>
      <c r="C3885" s="89" t="s">
        <v>4245</v>
      </c>
      <c r="D3885" s="89" t="s">
        <v>3904</v>
      </c>
      <c r="E3885" s="89" t="s">
        <v>328</v>
      </c>
      <c r="F3885" s="89">
        <v>789</v>
      </c>
      <c r="G3885" s="127">
        <v>0.93613933236574742</v>
      </c>
      <c r="H3885" s="127">
        <v>0</v>
      </c>
      <c r="I3885" s="127"/>
      <c r="J3885" s="191">
        <v>10565</v>
      </c>
      <c r="K3885" s="89"/>
      <c r="L3885" s="89"/>
      <c r="M3885" s="89"/>
    </row>
    <row r="3886" spans="1:13" x14ac:dyDescent="0.25">
      <c r="A3886" s="191">
        <v>10567</v>
      </c>
      <c r="B3886" s="89" t="s">
        <v>4264</v>
      </c>
      <c r="C3886" s="89" t="s">
        <v>4245</v>
      </c>
      <c r="D3886" s="89" t="s">
        <v>3904</v>
      </c>
      <c r="E3886" s="89" t="s">
        <v>328</v>
      </c>
      <c r="F3886" s="89">
        <v>385</v>
      </c>
      <c r="G3886" s="127">
        <v>0.85974025974025969</v>
      </c>
      <c r="H3886" s="127">
        <v>0</v>
      </c>
      <c r="I3886" s="127"/>
      <c r="J3886" s="191">
        <v>10567</v>
      </c>
      <c r="K3886" s="89"/>
      <c r="L3886" s="89"/>
      <c r="M3886" s="89"/>
    </row>
    <row r="3887" spans="1:13" x14ac:dyDescent="0.25">
      <c r="A3887" s="191">
        <v>10568</v>
      </c>
      <c r="B3887" s="89" t="s">
        <v>4265</v>
      </c>
      <c r="C3887" s="89" t="s">
        <v>4032</v>
      </c>
      <c r="D3887" s="89" t="s">
        <v>3904</v>
      </c>
      <c r="E3887" s="89" t="s">
        <v>336</v>
      </c>
      <c r="F3887" s="89">
        <v>284</v>
      </c>
      <c r="G3887" s="127">
        <v>0.94841269841269837</v>
      </c>
      <c r="H3887" s="127">
        <v>0</v>
      </c>
      <c r="I3887" s="127"/>
      <c r="J3887" s="191">
        <v>10568</v>
      </c>
      <c r="K3887" s="89"/>
      <c r="L3887" s="89"/>
      <c r="M3887" s="89"/>
    </row>
    <row r="3888" spans="1:13" x14ac:dyDescent="0.25">
      <c r="A3888" s="191">
        <v>10569</v>
      </c>
      <c r="B3888" s="89" t="s">
        <v>4266</v>
      </c>
      <c r="C3888" s="89" t="s">
        <v>4245</v>
      </c>
      <c r="D3888" s="89" t="s">
        <v>3904</v>
      </c>
      <c r="E3888" s="89" t="s">
        <v>328</v>
      </c>
      <c r="F3888" s="89">
        <v>483</v>
      </c>
      <c r="G3888" s="127">
        <v>0.93809523809523809</v>
      </c>
      <c r="H3888" s="127">
        <v>0</v>
      </c>
      <c r="I3888" s="127"/>
      <c r="J3888" s="191">
        <v>10569</v>
      </c>
      <c r="K3888" s="89"/>
      <c r="L3888" s="89"/>
      <c r="M3888" s="89"/>
    </row>
    <row r="3889" spans="1:13" x14ac:dyDescent="0.25">
      <c r="A3889" s="191">
        <v>10570</v>
      </c>
      <c r="B3889" s="89" t="s">
        <v>4267</v>
      </c>
      <c r="C3889" s="89" t="s">
        <v>4245</v>
      </c>
      <c r="D3889" s="89" t="s">
        <v>3904</v>
      </c>
      <c r="E3889" s="89" t="s">
        <v>328</v>
      </c>
      <c r="F3889" s="89">
        <v>290</v>
      </c>
      <c r="G3889" s="127">
        <v>0.80508474576271183</v>
      </c>
      <c r="H3889" s="127">
        <v>0</v>
      </c>
      <c r="I3889" s="127"/>
      <c r="J3889" s="191">
        <v>10570</v>
      </c>
      <c r="K3889" s="89"/>
      <c r="L3889" s="89"/>
      <c r="M3889" s="89"/>
    </row>
    <row r="3890" spans="1:13" x14ac:dyDescent="0.25">
      <c r="A3890" s="191">
        <v>10571</v>
      </c>
      <c r="B3890" s="89" t="s">
        <v>4268</v>
      </c>
      <c r="C3890" s="89" t="s">
        <v>4245</v>
      </c>
      <c r="D3890" s="89" t="s">
        <v>3904</v>
      </c>
      <c r="E3890" s="89" t="s">
        <v>328</v>
      </c>
      <c r="F3890" s="89">
        <v>376</v>
      </c>
      <c r="G3890" s="127">
        <v>0.83950617283950613</v>
      </c>
      <c r="H3890" s="127">
        <v>0</v>
      </c>
      <c r="I3890" s="127"/>
      <c r="J3890" s="191">
        <v>10571</v>
      </c>
      <c r="K3890" s="89"/>
      <c r="L3890" s="89"/>
      <c r="M3890" s="89"/>
    </row>
    <row r="3891" spans="1:13" x14ac:dyDescent="0.25">
      <c r="A3891" s="191">
        <v>10572</v>
      </c>
      <c r="B3891" s="89" t="s">
        <v>4269</v>
      </c>
      <c r="C3891" s="89" t="s">
        <v>4032</v>
      </c>
      <c r="D3891" s="89" t="s">
        <v>3904</v>
      </c>
      <c r="E3891" s="89" t="s">
        <v>336</v>
      </c>
      <c r="F3891" s="89">
        <v>96</v>
      </c>
      <c r="G3891" s="127">
        <v>0</v>
      </c>
      <c r="H3891" s="127">
        <v>0</v>
      </c>
      <c r="I3891" s="128">
        <v>0.85583371370387273</v>
      </c>
      <c r="J3891" s="191">
        <v>10572</v>
      </c>
      <c r="K3891" s="89"/>
      <c r="L3891" s="89"/>
      <c r="M3891" s="89"/>
    </row>
    <row r="3892" spans="1:13" x14ac:dyDescent="0.25">
      <c r="A3892" s="191">
        <v>10573</v>
      </c>
      <c r="B3892" s="89" t="s">
        <v>4270</v>
      </c>
      <c r="C3892" s="89" t="s">
        <v>4032</v>
      </c>
      <c r="D3892" s="89" t="s">
        <v>3904</v>
      </c>
      <c r="E3892" s="89" t="s">
        <v>336</v>
      </c>
      <c r="F3892" s="89">
        <v>172</v>
      </c>
      <c r="G3892" s="127">
        <v>0</v>
      </c>
      <c r="H3892" s="127">
        <v>0.92638036809815949</v>
      </c>
      <c r="I3892" s="127"/>
      <c r="J3892" s="191">
        <v>10573</v>
      </c>
      <c r="K3892" s="89"/>
      <c r="L3892" s="89"/>
      <c r="M3892" s="89"/>
    </row>
    <row r="3893" spans="1:13" x14ac:dyDescent="0.25">
      <c r="A3893" s="191">
        <v>10574</v>
      </c>
      <c r="B3893" s="89" t="s">
        <v>862</v>
      </c>
      <c r="C3893" s="89" t="s">
        <v>4245</v>
      </c>
      <c r="D3893" s="89" t="s">
        <v>3904</v>
      </c>
      <c r="E3893" s="89" t="s">
        <v>328</v>
      </c>
      <c r="F3893" s="89">
        <v>136</v>
      </c>
      <c r="G3893" s="127">
        <v>0.921875</v>
      </c>
      <c r="H3893" s="127">
        <v>0</v>
      </c>
      <c r="I3893" s="127"/>
      <c r="J3893" s="191">
        <v>10574</v>
      </c>
      <c r="K3893" s="89"/>
      <c r="L3893" s="89"/>
      <c r="M3893" s="89"/>
    </row>
    <row r="3894" spans="1:13" x14ac:dyDescent="0.25">
      <c r="A3894" s="191">
        <v>10576</v>
      </c>
      <c r="B3894" s="89" t="s">
        <v>4271</v>
      </c>
      <c r="C3894" s="89" t="s">
        <v>4245</v>
      </c>
      <c r="D3894" s="89" t="s">
        <v>3904</v>
      </c>
      <c r="E3894" s="89" t="s">
        <v>328</v>
      </c>
      <c r="F3894" s="89">
        <v>58</v>
      </c>
      <c r="G3894" s="127">
        <v>0.9452054794520548</v>
      </c>
      <c r="H3894" s="127">
        <v>0</v>
      </c>
      <c r="I3894" s="127"/>
      <c r="J3894" s="191">
        <v>10576</v>
      </c>
      <c r="K3894" s="89"/>
      <c r="L3894" s="89"/>
      <c r="M3894" s="89"/>
    </row>
    <row r="3895" spans="1:13" x14ac:dyDescent="0.25">
      <c r="A3895" s="191">
        <v>10577</v>
      </c>
      <c r="B3895" s="89" t="s">
        <v>1966</v>
      </c>
      <c r="C3895" s="89" t="s">
        <v>4245</v>
      </c>
      <c r="D3895" s="89" t="s">
        <v>3904</v>
      </c>
      <c r="E3895" s="89" t="s">
        <v>328</v>
      </c>
      <c r="F3895" s="89">
        <v>210</v>
      </c>
      <c r="G3895" s="127">
        <v>0</v>
      </c>
      <c r="H3895" s="127">
        <v>0</v>
      </c>
      <c r="I3895" s="128">
        <v>0.82962379777002293</v>
      </c>
      <c r="J3895" s="191">
        <v>10577</v>
      </c>
      <c r="K3895" s="89"/>
      <c r="L3895" s="89"/>
      <c r="M3895" s="89"/>
    </row>
    <row r="3896" spans="1:13" x14ac:dyDescent="0.25">
      <c r="A3896" s="191">
        <v>10578</v>
      </c>
      <c r="B3896" s="89" t="s">
        <v>4272</v>
      </c>
      <c r="C3896" s="89" t="s">
        <v>4245</v>
      </c>
      <c r="D3896" s="89" t="s">
        <v>3904</v>
      </c>
      <c r="E3896" s="89" t="s">
        <v>328</v>
      </c>
      <c r="F3896" s="89">
        <v>651</v>
      </c>
      <c r="G3896" s="127">
        <v>0.96160558464223389</v>
      </c>
      <c r="H3896" s="127">
        <v>0</v>
      </c>
      <c r="I3896" s="127"/>
      <c r="J3896" s="191">
        <v>10578</v>
      </c>
      <c r="K3896" s="89"/>
      <c r="L3896" s="89"/>
      <c r="M3896" s="89"/>
    </row>
    <row r="3897" spans="1:13" x14ac:dyDescent="0.25">
      <c r="A3897" s="191">
        <v>10579</v>
      </c>
      <c r="B3897" s="89" t="s">
        <v>4273</v>
      </c>
      <c r="C3897" s="89" t="s">
        <v>4245</v>
      </c>
      <c r="D3897" s="89" t="s">
        <v>3904</v>
      </c>
      <c r="E3897" s="89" t="s">
        <v>328</v>
      </c>
      <c r="F3897" s="89">
        <v>448</v>
      </c>
      <c r="G3897" s="127">
        <v>0.84444444444444444</v>
      </c>
      <c r="H3897" s="127">
        <v>0</v>
      </c>
      <c r="I3897" s="127"/>
      <c r="J3897" s="191">
        <v>10579</v>
      </c>
      <c r="K3897" s="89"/>
      <c r="L3897" s="89"/>
      <c r="M3897" s="89"/>
    </row>
    <row r="3898" spans="1:13" x14ac:dyDescent="0.25">
      <c r="A3898" s="191">
        <v>10580</v>
      </c>
      <c r="B3898" s="89" t="s">
        <v>4274</v>
      </c>
      <c r="C3898" s="89" t="s">
        <v>4245</v>
      </c>
      <c r="D3898" s="89" t="s">
        <v>3904</v>
      </c>
      <c r="E3898" s="89" t="s">
        <v>328</v>
      </c>
      <c r="F3898" s="89">
        <v>388</v>
      </c>
      <c r="G3898" s="127">
        <v>0.88319088319088324</v>
      </c>
      <c r="H3898" s="127">
        <v>0</v>
      </c>
      <c r="I3898" s="127"/>
      <c r="J3898" s="191">
        <v>10580</v>
      </c>
      <c r="K3898" s="89"/>
      <c r="L3898" s="89"/>
      <c r="M3898" s="89"/>
    </row>
    <row r="3899" spans="1:13" x14ac:dyDescent="0.25">
      <c r="A3899" s="191">
        <v>10581</v>
      </c>
      <c r="B3899" s="89" t="s">
        <v>4275</v>
      </c>
      <c r="C3899" s="89" t="s">
        <v>4245</v>
      </c>
      <c r="D3899" s="89" t="s">
        <v>3904</v>
      </c>
      <c r="E3899" s="89" t="s">
        <v>328</v>
      </c>
      <c r="F3899" s="89">
        <v>379</v>
      </c>
      <c r="G3899" s="127">
        <v>0.89045936395759717</v>
      </c>
      <c r="H3899" s="127">
        <v>0</v>
      </c>
      <c r="I3899" s="127"/>
      <c r="J3899" s="191">
        <v>10581</v>
      </c>
      <c r="K3899" s="89"/>
      <c r="L3899" s="89"/>
      <c r="M3899" s="89"/>
    </row>
    <row r="3900" spans="1:13" x14ac:dyDescent="0.25">
      <c r="A3900" s="191">
        <v>10584</v>
      </c>
      <c r="B3900" s="89" t="s">
        <v>4276</v>
      </c>
      <c r="C3900" s="89" t="s">
        <v>4245</v>
      </c>
      <c r="D3900" s="89" t="s">
        <v>3904</v>
      </c>
      <c r="E3900" s="89" t="s">
        <v>328</v>
      </c>
      <c r="F3900" s="89">
        <v>469</v>
      </c>
      <c r="G3900" s="127">
        <v>0</v>
      </c>
      <c r="H3900" s="127">
        <v>0</v>
      </c>
      <c r="I3900" s="128">
        <v>0.82962379777002293</v>
      </c>
      <c r="J3900" s="191">
        <v>10584</v>
      </c>
      <c r="K3900" s="89"/>
      <c r="L3900" s="89"/>
      <c r="M3900" s="89"/>
    </row>
    <row r="3901" spans="1:13" x14ac:dyDescent="0.25">
      <c r="A3901" s="191">
        <v>10586</v>
      </c>
      <c r="B3901" s="89" t="s">
        <v>4277</v>
      </c>
      <c r="C3901" s="89" t="s">
        <v>4245</v>
      </c>
      <c r="D3901" s="89" t="s">
        <v>3904</v>
      </c>
      <c r="E3901" s="89" t="s">
        <v>328</v>
      </c>
      <c r="F3901" s="89">
        <v>558</v>
      </c>
      <c r="G3901" s="127">
        <v>0.92533936651583715</v>
      </c>
      <c r="H3901" s="127">
        <v>0</v>
      </c>
      <c r="I3901" s="127"/>
      <c r="J3901" s="191">
        <v>10586</v>
      </c>
      <c r="K3901" s="89"/>
      <c r="L3901" s="89"/>
      <c r="M3901" s="89"/>
    </row>
    <row r="3902" spans="1:13" x14ac:dyDescent="0.25">
      <c r="A3902" s="191">
        <v>10588</v>
      </c>
      <c r="B3902" s="89" t="s">
        <v>2359</v>
      </c>
      <c r="C3902" s="89" t="s">
        <v>4245</v>
      </c>
      <c r="D3902" s="89" t="s">
        <v>3904</v>
      </c>
      <c r="E3902" s="89" t="s">
        <v>328</v>
      </c>
      <c r="F3902" s="89">
        <v>580</v>
      </c>
      <c r="G3902" s="127">
        <v>0.89147286821705429</v>
      </c>
      <c r="H3902" s="127">
        <v>0</v>
      </c>
      <c r="I3902" s="127"/>
      <c r="J3902" s="191">
        <v>10588</v>
      </c>
      <c r="K3902" s="89"/>
      <c r="L3902" s="89"/>
      <c r="M3902" s="89"/>
    </row>
    <row r="3903" spans="1:13" x14ac:dyDescent="0.25">
      <c r="A3903" s="191">
        <v>10589</v>
      </c>
      <c r="B3903" s="89" t="s">
        <v>4278</v>
      </c>
      <c r="C3903" s="89" t="s">
        <v>4245</v>
      </c>
      <c r="D3903" s="89" t="s">
        <v>3904</v>
      </c>
      <c r="E3903" s="89" t="s">
        <v>328</v>
      </c>
      <c r="F3903" s="89">
        <v>392</v>
      </c>
      <c r="G3903" s="127">
        <v>0.88150289017341044</v>
      </c>
      <c r="H3903" s="127">
        <v>0</v>
      </c>
      <c r="I3903" s="127"/>
      <c r="J3903" s="191">
        <v>10589</v>
      </c>
      <c r="K3903" s="89"/>
      <c r="L3903" s="89"/>
      <c r="M3903" s="89"/>
    </row>
    <row r="3904" spans="1:13" x14ac:dyDescent="0.25">
      <c r="A3904" s="191">
        <v>10590</v>
      </c>
      <c r="B3904" s="89" t="s">
        <v>4279</v>
      </c>
      <c r="C3904" s="89" t="s">
        <v>4245</v>
      </c>
      <c r="D3904" s="89" t="s">
        <v>3904</v>
      </c>
      <c r="E3904" s="89" t="s">
        <v>328</v>
      </c>
      <c r="F3904" s="89">
        <v>98</v>
      </c>
      <c r="G3904" s="127">
        <v>0.92783505154639179</v>
      </c>
      <c r="H3904" s="127">
        <v>0</v>
      </c>
      <c r="I3904" s="127"/>
      <c r="J3904" s="191">
        <v>10590</v>
      </c>
      <c r="K3904" s="89"/>
      <c r="L3904" s="89"/>
      <c r="M3904" s="89"/>
    </row>
    <row r="3905" spans="1:13" x14ac:dyDescent="0.25">
      <c r="A3905" s="191">
        <v>10592</v>
      </c>
      <c r="B3905" s="89" t="s">
        <v>4280</v>
      </c>
      <c r="C3905" s="89" t="s">
        <v>4245</v>
      </c>
      <c r="D3905" s="89" t="s">
        <v>3904</v>
      </c>
      <c r="E3905" s="89" t="s">
        <v>328</v>
      </c>
      <c r="F3905" s="89">
        <v>439</v>
      </c>
      <c r="G3905" s="127">
        <v>0.92094861660079053</v>
      </c>
      <c r="H3905" s="127">
        <v>0</v>
      </c>
      <c r="I3905" s="127"/>
      <c r="J3905" s="191">
        <v>10592</v>
      </c>
      <c r="K3905" s="89"/>
      <c r="L3905" s="89"/>
      <c r="M3905" s="89"/>
    </row>
    <row r="3906" spans="1:13" x14ac:dyDescent="0.25">
      <c r="A3906" s="191">
        <v>10638</v>
      </c>
      <c r="B3906" s="89" t="s">
        <v>4281</v>
      </c>
      <c r="C3906" s="89" t="s">
        <v>4282</v>
      </c>
      <c r="D3906" s="89" t="s">
        <v>3904</v>
      </c>
      <c r="E3906" s="89" t="s">
        <v>328</v>
      </c>
      <c r="F3906" s="129">
        <v>3078</v>
      </c>
      <c r="G3906" s="127">
        <v>0.84523057485786479</v>
      </c>
      <c r="H3906" s="127">
        <v>0</v>
      </c>
      <c r="I3906" s="127"/>
      <c r="J3906" s="191">
        <v>10638</v>
      </c>
      <c r="K3906" s="89"/>
      <c r="L3906" s="89"/>
      <c r="M3906" s="89"/>
    </row>
    <row r="3907" spans="1:13" x14ac:dyDescent="0.25">
      <c r="A3907" s="191">
        <v>10640</v>
      </c>
      <c r="B3907" s="89" t="s">
        <v>4283</v>
      </c>
      <c r="C3907" s="89" t="s">
        <v>4282</v>
      </c>
      <c r="D3907" s="89" t="s">
        <v>3904</v>
      </c>
      <c r="E3907" s="89" t="s">
        <v>328</v>
      </c>
      <c r="F3907" s="89">
        <v>647</v>
      </c>
      <c r="G3907" s="127">
        <v>0.9133663366336634</v>
      </c>
      <c r="H3907" s="127">
        <v>0</v>
      </c>
      <c r="I3907" s="127"/>
      <c r="J3907" s="191">
        <v>10640</v>
      </c>
      <c r="K3907" s="89"/>
      <c r="L3907" s="89"/>
      <c r="M3907" s="89"/>
    </row>
    <row r="3908" spans="1:13" x14ac:dyDescent="0.25">
      <c r="A3908" s="191">
        <v>10641</v>
      </c>
      <c r="B3908" s="89" t="s">
        <v>4284</v>
      </c>
      <c r="C3908" s="89" t="s">
        <v>4282</v>
      </c>
      <c r="D3908" s="89" t="s">
        <v>3904</v>
      </c>
      <c r="E3908" s="89" t="s">
        <v>328</v>
      </c>
      <c r="F3908" s="89">
        <v>904</v>
      </c>
      <c r="G3908" s="127">
        <v>0.88214904679376083</v>
      </c>
      <c r="H3908" s="127">
        <v>0</v>
      </c>
      <c r="I3908" s="127"/>
      <c r="J3908" s="191">
        <v>10641</v>
      </c>
      <c r="K3908" s="89"/>
      <c r="L3908" s="89"/>
      <c r="M3908" s="89"/>
    </row>
    <row r="3909" spans="1:13" x14ac:dyDescent="0.25">
      <c r="A3909" s="191">
        <v>10642</v>
      </c>
      <c r="B3909" s="89" t="s">
        <v>4285</v>
      </c>
      <c r="C3909" s="89" t="s">
        <v>4282</v>
      </c>
      <c r="D3909" s="89" t="s">
        <v>3904</v>
      </c>
      <c r="E3909" s="89" t="s">
        <v>328</v>
      </c>
      <c r="F3909" s="89">
        <v>277</v>
      </c>
      <c r="G3909" s="127">
        <v>0</v>
      </c>
      <c r="H3909" s="127">
        <v>0.90391459074733094</v>
      </c>
      <c r="I3909" s="127"/>
      <c r="J3909" s="191">
        <v>10642</v>
      </c>
      <c r="K3909" s="89"/>
      <c r="L3909" s="89"/>
      <c r="M3909" s="89"/>
    </row>
    <row r="3910" spans="1:13" x14ac:dyDescent="0.25">
      <c r="A3910" s="191">
        <v>10643</v>
      </c>
      <c r="B3910" s="89" t="s">
        <v>4286</v>
      </c>
      <c r="C3910" s="89" t="s">
        <v>4282</v>
      </c>
      <c r="D3910" s="89" t="s">
        <v>3904</v>
      </c>
      <c r="E3910" s="89" t="s">
        <v>328</v>
      </c>
      <c r="F3910" s="89">
        <v>340</v>
      </c>
      <c r="G3910" s="127">
        <v>0.8876811594202898</v>
      </c>
      <c r="H3910" s="127">
        <v>0</v>
      </c>
      <c r="I3910" s="127"/>
      <c r="J3910" s="191">
        <v>10643</v>
      </c>
      <c r="K3910" s="89"/>
      <c r="L3910" s="89"/>
      <c r="M3910" s="89"/>
    </row>
    <row r="3911" spans="1:13" x14ac:dyDescent="0.25">
      <c r="A3911" s="191">
        <v>10645</v>
      </c>
      <c r="B3911" s="89" t="s">
        <v>4287</v>
      </c>
      <c r="C3911" s="89" t="s">
        <v>4282</v>
      </c>
      <c r="D3911" s="89" t="s">
        <v>3904</v>
      </c>
      <c r="E3911" s="89" t="s">
        <v>328</v>
      </c>
      <c r="F3911" s="89">
        <v>807</v>
      </c>
      <c r="G3911" s="127">
        <v>0.88441330998248691</v>
      </c>
      <c r="H3911" s="127">
        <v>0</v>
      </c>
      <c r="I3911" s="127"/>
      <c r="J3911" s="191">
        <v>10645</v>
      </c>
      <c r="K3911" s="89"/>
      <c r="L3911" s="89"/>
      <c r="M3911" s="89"/>
    </row>
    <row r="3912" spans="1:13" x14ac:dyDescent="0.25">
      <c r="A3912" s="191">
        <v>10646</v>
      </c>
      <c r="B3912" s="89" t="s">
        <v>4288</v>
      </c>
      <c r="C3912" s="89" t="s">
        <v>4282</v>
      </c>
      <c r="D3912" s="89" t="s">
        <v>3904</v>
      </c>
      <c r="E3912" s="89" t="s">
        <v>328</v>
      </c>
      <c r="F3912" s="89">
        <v>451</v>
      </c>
      <c r="G3912" s="127">
        <v>0.92307692307692313</v>
      </c>
      <c r="H3912" s="127">
        <v>0</v>
      </c>
      <c r="I3912" s="127"/>
      <c r="J3912" s="191">
        <v>10646</v>
      </c>
      <c r="K3912" s="89"/>
      <c r="L3912" s="89"/>
      <c r="M3912" s="89"/>
    </row>
    <row r="3913" spans="1:13" x14ac:dyDescent="0.25">
      <c r="A3913" s="191">
        <v>10648</v>
      </c>
      <c r="B3913" s="89" t="s">
        <v>4289</v>
      </c>
      <c r="C3913" s="89" t="s">
        <v>4282</v>
      </c>
      <c r="D3913" s="89" t="s">
        <v>3904</v>
      </c>
      <c r="E3913" s="89" t="s">
        <v>328</v>
      </c>
      <c r="F3913" s="89">
        <v>275</v>
      </c>
      <c r="G3913" s="127">
        <v>0.91914893617021276</v>
      </c>
      <c r="H3913" s="127">
        <v>0</v>
      </c>
      <c r="I3913" s="127"/>
      <c r="J3913" s="191">
        <v>10648</v>
      </c>
      <c r="K3913" s="89"/>
      <c r="L3913" s="89"/>
      <c r="M3913" s="89"/>
    </row>
    <row r="3914" spans="1:13" x14ac:dyDescent="0.25">
      <c r="A3914" s="191">
        <v>10649</v>
      </c>
      <c r="B3914" s="89" t="s">
        <v>4290</v>
      </c>
      <c r="C3914" s="89" t="s">
        <v>4282</v>
      </c>
      <c r="D3914" s="89" t="s">
        <v>3904</v>
      </c>
      <c r="E3914" s="89" t="s">
        <v>328</v>
      </c>
      <c r="F3914" s="89">
        <v>413</v>
      </c>
      <c r="G3914" s="127">
        <v>0.91202346041055715</v>
      </c>
      <c r="H3914" s="127">
        <v>0</v>
      </c>
      <c r="I3914" s="127"/>
      <c r="J3914" s="191">
        <v>10649</v>
      </c>
      <c r="K3914" s="89"/>
      <c r="L3914" s="89"/>
      <c r="M3914" s="89"/>
    </row>
    <row r="3915" spans="1:13" x14ac:dyDescent="0.25">
      <c r="A3915" s="191">
        <v>10651</v>
      </c>
      <c r="B3915" s="89" t="s">
        <v>4291</v>
      </c>
      <c r="C3915" s="89" t="s">
        <v>4282</v>
      </c>
      <c r="D3915" s="89" t="s">
        <v>3904</v>
      </c>
      <c r="E3915" s="89" t="s">
        <v>328</v>
      </c>
      <c r="F3915" s="89">
        <v>727</v>
      </c>
      <c r="G3915" s="127">
        <v>0.91706539074960125</v>
      </c>
      <c r="H3915" s="127">
        <v>0</v>
      </c>
      <c r="I3915" s="127"/>
      <c r="J3915" s="191">
        <v>10651</v>
      </c>
      <c r="K3915" s="89"/>
      <c r="L3915" s="89"/>
      <c r="M3915" s="89"/>
    </row>
    <row r="3916" spans="1:13" x14ac:dyDescent="0.25">
      <c r="A3916" s="191">
        <v>10652</v>
      </c>
      <c r="B3916" s="89" t="s">
        <v>4292</v>
      </c>
      <c r="C3916" s="89" t="s">
        <v>4282</v>
      </c>
      <c r="D3916" s="89" t="s">
        <v>3904</v>
      </c>
      <c r="E3916" s="89" t="s">
        <v>328</v>
      </c>
      <c r="F3916" s="89">
        <v>297</v>
      </c>
      <c r="G3916" s="127">
        <v>0.89219330855018586</v>
      </c>
      <c r="H3916" s="127">
        <v>0</v>
      </c>
      <c r="I3916" s="127"/>
      <c r="J3916" s="191">
        <v>10652</v>
      </c>
      <c r="K3916" s="89"/>
      <c r="L3916" s="89"/>
      <c r="M3916" s="89"/>
    </row>
    <row r="3917" spans="1:13" x14ac:dyDescent="0.25">
      <c r="A3917" s="191">
        <v>10655</v>
      </c>
      <c r="B3917" s="89" t="s">
        <v>4293</v>
      </c>
      <c r="C3917" s="89" t="s">
        <v>4282</v>
      </c>
      <c r="D3917" s="89" t="s">
        <v>3904</v>
      </c>
      <c r="E3917" s="89" t="s">
        <v>328</v>
      </c>
      <c r="F3917" s="89">
        <v>118</v>
      </c>
      <c r="G3917" s="127">
        <v>0</v>
      </c>
      <c r="H3917" s="127">
        <v>0</v>
      </c>
      <c r="I3917" s="128">
        <v>0.86240134106307187</v>
      </c>
      <c r="J3917" s="191">
        <v>10655</v>
      </c>
      <c r="K3917" s="89"/>
      <c r="L3917" s="89"/>
      <c r="M3917" s="89"/>
    </row>
    <row r="3918" spans="1:13" x14ac:dyDescent="0.25">
      <c r="A3918" s="191">
        <v>10656</v>
      </c>
      <c r="B3918" s="89" t="s">
        <v>4294</v>
      </c>
      <c r="C3918" s="89" t="s">
        <v>4282</v>
      </c>
      <c r="D3918" s="89" t="s">
        <v>3904</v>
      </c>
      <c r="E3918" s="89" t="s">
        <v>328</v>
      </c>
      <c r="F3918" s="89">
        <v>335</v>
      </c>
      <c r="G3918" s="127">
        <v>0.9152542372881356</v>
      </c>
      <c r="H3918" s="127">
        <v>0</v>
      </c>
      <c r="I3918" s="127"/>
      <c r="J3918" s="191">
        <v>10656</v>
      </c>
      <c r="K3918" s="89"/>
      <c r="L3918" s="89"/>
      <c r="M3918" s="89"/>
    </row>
    <row r="3919" spans="1:13" x14ac:dyDescent="0.25">
      <c r="A3919" s="191">
        <v>10663</v>
      </c>
      <c r="B3919" s="89" t="s">
        <v>4295</v>
      </c>
      <c r="C3919" s="89" t="s">
        <v>4296</v>
      </c>
      <c r="D3919" s="89" t="s">
        <v>3904</v>
      </c>
      <c r="E3919" s="89" t="s">
        <v>336</v>
      </c>
      <c r="F3919" s="89">
        <v>775</v>
      </c>
      <c r="G3919" s="127">
        <v>0</v>
      </c>
      <c r="H3919" s="127">
        <v>0.9185393258426966</v>
      </c>
      <c r="I3919" s="127"/>
      <c r="J3919" s="191">
        <v>10663</v>
      </c>
      <c r="K3919" s="89"/>
      <c r="L3919" s="89"/>
      <c r="M3919" s="89"/>
    </row>
    <row r="3920" spans="1:13" x14ac:dyDescent="0.25">
      <c r="A3920" s="191">
        <v>10665</v>
      </c>
      <c r="B3920" s="89" t="s">
        <v>1046</v>
      </c>
      <c r="C3920" s="89" t="s">
        <v>4296</v>
      </c>
      <c r="D3920" s="89" t="s">
        <v>3904</v>
      </c>
      <c r="E3920" s="89" t="s">
        <v>336</v>
      </c>
      <c r="F3920" s="89">
        <v>355</v>
      </c>
      <c r="G3920" s="127">
        <v>0.84740259740259738</v>
      </c>
      <c r="H3920" s="127">
        <v>0</v>
      </c>
      <c r="I3920" s="127"/>
      <c r="J3920" s="191">
        <v>10665</v>
      </c>
      <c r="K3920" s="89"/>
      <c r="L3920" s="89"/>
      <c r="M3920" s="89"/>
    </row>
    <row r="3921" spans="1:13" x14ac:dyDescent="0.25">
      <c r="A3921" s="191">
        <v>10666</v>
      </c>
      <c r="B3921" s="89" t="s">
        <v>4297</v>
      </c>
      <c r="C3921" s="89" t="s">
        <v>4296</v>
      </c>
      <c r="D3921" s="89" t="s">
        <v>3904</v>
      </c>
      <c r="E3921" s="89" t="s">
        <v>336</v>
      </c>
      <c r="F3921" s="89">
        <v>749</v>
      </c>
      <c r="G3921" s="127">
        <v>0.90536277602523663</v>
      </c>
      <c r="H3921" s="127">
        <v>0</v>
      </c>
      <c r="I3921" s="127"/>
      <c r="J3921" s="191">
        <v>10666</v>
      </c>
      <c r="K3921" s="89"/>
      <c r="L3921" s="89"/>
      <c r="M3921" s="89"/>
    </row>
    <row r="3922" spans="1:13" x14ac:dyDescent="0.25">
      <c r="A3922" s="191">
        <v>10667</v>
      </c>
      <c r="B3922" s="89" t="s">
        <v>4298</v>
      </c>
      <c r="C3922" s="89" t="s">
        <v>4296</v>
      </c>
      <c r="D3922" s="89" t="s">
        <v>3904</v>
      </c>
      <c r="E3922" s="89" t="s">
        <v>336</v>
      </c>
      <c r="F3922" s="89">
        <v>692</v>
      </c>
      <c r="G3922" s="127">
        <v>0.93206521739130432</v>
      </c>
      <c r="H3922" s="127">
        <v>0</v>
      </c>
      <c r="I3922" s="127"/>
      <c r="J3922" s="191">
        <v>10667</v>
      </c>
      <c r="K3922" s="89"/>
      <c r="L3922" s="89"/>
      <c r="M3922" s="89"/>
    </row>
    <row r="3923" spans="1:13" x14ac:dyDescent="0.25">
      <c r="A3923" s="191">
        <v>10668</v>
      </c>
      <c r="B3923" s="89" t="s">
        <v>4299</v>
      </c>
      <c r="C3923" s="89" t="s">
        <v>4296</v>
      </c>
      <c r="D3923" s="89" t="s">
        <v>3904</v>
      </c>
      <c r="E3923" s="89" t="s">
        <v>336</v>
      </c>
      <c r="F3923" s="89">
        <v>338</v>
      </c>
      <c r="G3923" s="127">
        <v>0.91258741258741261</v>
      </c>
      <c r="H3923" s="127">
        <v>0</v>
      </c>
      <c r="I3923" s="127"/>
      <c r="J3923" s="191">
        <v>10668</v>
      </c>
      <c r="K3923" s="89"/>
      <c r="L3923" s="89"/>
      <c r="M3923" s="89"/>
    </row>
    <row r="3924" spans="1:13" x14ac:dyDescent="0.25">
      <c r="A3924" s="191">
        <v>10669</v>
      </c>
      <c r="B3924" s="89" t="s">
        <v>4300</v>
      </c>
      <c r="C3924" s="89" t="s">
        <v>4296</v>
      </c>
      <c r="D3924" s="89" t="s">
        <v>3904</v>
      </c>
      <c r="E3924" s="89" t="s">
        <v>336</v>
      </c>
      <c r="F3924" s="89">
        <v>574</v>
      </c>
      <c r="G3924" s="127">
        <v>0.91445427728613571</v>
      </c>
      <c r="H3924" s="127">
        <v>0</v>
      </c>
      <c r="I3924" s="127"/>
      <c r="J3924" s="191">
        <v>10669</v>
      </c>
      <c r="K3924" s="89"/>
      <c r="L3924" s="89"/>
      <c r="M3924" s="89"/>
    </row>
    <row r="3925" spans="1:13" x14ac:dyDescent="0.25">
      <c r="A3925" s="191">
        <v>10671</v>
      </c>
      <c r="B3925" s="89" t="s">
        <v>4301</v>
      </c>
      <c r="C3925" s="89" t="s">
        <v>4296</v>
      </c>
      <c r="D3925" s="89" t="s">
        <v>3904</v>
      </c>
      <c r="E3925" s="89" t="s">
        <v>336</v>
      </c>
      <c r="F3925" s="89">
        <v>285</v>
      </c>
      <c r="G3925" s="127">
        <v>0.8528138528138528</v>
      </c>
      <c r="H3925" s="127">
        <v>0</v>
      </c>
      <c r="I3925" s="127"/>
      <c r="J3925" s="191">
        <v>10671</v>
      </c>
      <c r="K3925" s="89"/>
      <c r="L3925" s="89"/>
      <c r="M3925" s="89"/>
    </row>
    <row r="3926" spans="1:13" x14ac:dyDescent="0.25">
      <c r="A3926" s="191">
        <v>10672</v>
      </c>
      <c r="B3926" s="89" t="s">
        <v>4302</v>
      </c>
      <c r="C3926" s="89" t="s">
        <v>4296</v>
      </c>
      <c r="D3926" s="89" t="s">
        <v>3904</v>
      </c>
      <c r="E3926" s="89" t="s">
        <v>336</v>
      </c>
      <c r="F3926" s="89">
        <v>233</v>
      </c>
      <c r="G3926" s="127">
        <v>0.86631016042780751</v>
      </c>
      <c r="H3926" s="127">
        <v>0</v>
      </c>
      <c r="I3926" s="127"/>
      <c r="J3926" s="191">
        <v>10672</v>
      </c>
      <c r="K3926" s="89"/>
      <c r="L3926" s="89"/>
      <c r="M3926" s="89"/>
    </row>
    <row r="3927" spans="1:13" x14ac:dyDescent="0.25">
      <c r="A3927" s="191">
        <v>10673</v>
      </c>
      <c r="B3927" s="89" t="s">
        <v>4303</v>
      </c>
      <c r="C3927" s="89" t="s">
        <v>4296</v>
      </c>
      <c r="D3927" s="89" t="s">
        <v>3904</v>
      </c>
      <c r="E3927" s="89" t="s">
        <v>336</v>
      </c>
      <c r="F3927" s="89">
        <v>423</v>
      </c>
      <c r="G3927" s="127">
        <v>0.88668555240793201</v>
      </c>
      <c r="H3927" s="127">
        <v>0</v>
      </c>
      <c r="I3927" s="127"/>
      <c r="J3927" s="191">
        <v>10673</v>
      </c>
      <c r="K3927" s="89"/>
      <c r="L3927" s="89"/>
      <c r="M3927" s="89"/>
    </row>
    <row r="3928" spans="1:13" x14ac:dyDescent="0.25">
      <c r="A3928" s="191">
        <v>10674</v>
      </c>
      <c r="B3928" s="89" t="s">
        <v>4304</v>
      </c>
      <c r="C3928" s="89" t="s">
        <v>4296</v>
      </c>
      <c r="D3928" s="89" t="s">
        <v>3904</v>
      </c>
      <c r="E3928" s="89" t="s">
        <v>336</v>
      </c>
      <c r="F3928" s="89">
        <v>232</v>
      </c>
      <c r="G3928" s="127">
        <v>0.94444444444444442</v>
      </c>
      <c r="H3928" s="127">
        <v>0</v>
      </c>
      <c r="I3928" s="127"/>
      <c r="J3928" s="191">
        <v>10674</v>
      </c>
      <c r="K3928" s="89"/>
      <c r="L3928" s="89"/>
      <c r="M3928" s="89"/>
    </row>
    <row r="3929" spans="1:13" x14ac:dyDescent="0.25">
      <c r="A3929" s="191">
        <v>10675</v>
      </c>
      <c r="B3929" s="89" t="s">
        <v>4305</v>
      </c>
      <c r="C3929" s="89" t="s">
        <v>4296</v>
      </c>
      <c r="D3929" s="89" t="s">
        <v>3904</v>
      </c>
      <c r="E3929" s="89" t="s">
        <v>336</v>
      </c>
      <c r="F3929" s="89">
        <v>246</v>
      </c>
      <c r="G3929" s="127">
        <v>0.9689119170984456</v>
      </c>
      <c r="H3929" s="127">
        <v>0</v>
      </c>
      <c r="I3929" s="127"/>
      <c r="J3929" s="191">
        <v>10675</v>
      </c>
      <c r="K3929" s="89"/>
      <c r="L3929" s="89"/>
      <c r="M3929" s="89"/>
    </row>
    <row r="3930" spans="1:13" x14ac:dyDescent="0.25">
      <c r="A3930" s="191">
        <v>10676</v>
      </c>
      <c r="B3930" s="89" t="s">
        <v>4306</v>
      </c>
      <c r="C3930" s="89" t="s">
        <v>4296</v>
      </c>
      <c r="D3930" s="89" t="s">
        <v>3904</v>
      </c>
      <c r="E3930" s="89" t="s">
        <v>336</v>
      </c>
      <c r="F3930" s="89">
        <v>255</v>
      </c>
      <c r="G3930" s="127">
        <v>0.92079207920792083</v>
      </c>
      <c r="H3930" s="127">
        <v>0</v>
      </c>
      <c r="I3930" s="127"/>
      <c r="J3930" s="191">
        <v>10676</v>
      </c>
      <c r="K3930" s="89"/>
      <c r="L3930" s="89"/>
      <c r="M3930" s="89"/>
    </row>
    <row r="3931" spans="1:13" x14ac:dyDescent="0.25">
      <c r="A3931" s="191">
        <v>10677</v>
      </c>
      <c r="B3931" s="89" t="s">
        <v>4307</v>
      </c>
      <c r="C3931" s="89" t="s">
        <v>4296</v>
      </c>
      <c r="D3931" s="89" t="s">
        <v>3904</v>
      </c>
      <c r="E3931" s="89" t="s">
        <v>336</v>
      </c>
      <c r="F3931" s="89">
        <v>251</v>
      </c>
      <c r="G3931" s="127">
        <v>0.94230769230769229</v>
      </c>
      <c r="H3931" s="127">
        <v>0</v>
      </c>
      <c r="I3931" s="127"/>
      <c r="J3931" s="191">
        <v>10677</v>
      </c>
      <c r="K3931" s="89"/>
      <c r="L3931" s="89"/>
      <c r="M3931" s="89"/>
    </row>
    <row r="3932" spans="1:13" x14ac:dyDescent="0.25">
      <c r="A3932" s="191">
        <v>10679</v>
      </c>
      <c r="B3932" s="89" t="s">
        <v>4308</v>
      </c>
      <c r="C3932" s="89" t="s">
        <v>4296</v>
      </c>
      <c r="D3932" s="89" t="s">
        <v>3904</v>
      </c>
      <c r="E3932" s="89" t="s">
        <v>336</v>
      </c>
      <c r="F3932" s="89">
        <v>216</v>
      </c>
      <c r="G3932" s="127">
        <v>0.86781609195402298</v>
      </c>
      <c r="H3932" s="127">
        <v>0</v>
      </c>
      <c r="I3932" s="127"/>
      <c r="J3932" s="191">
        <v>10679</v>
      </c>
      <c r="K3932" s="89"/>
      <c r="L3932" s="89"/>
      <c r="M3932" s="89"/>
    </row>
    <row r="3933" spans="1:13" x14ac:dyDescent="0.25">
      <c r="A3933" s="191">
        <v>10680</v>
      </c>
      <c r="B3933" s="89" t="s">
        <v>4309</v>
      </c>
      <c r="C3933" s="89" t="s">
        <v>4296</v>
      </c>
      <c r="D3933" s="89" t="s">
        <v>3904</v>
      </c>
      <c r="E3933" s="89" t="s">
        <v>336</v>
      </c>
      <c r="F3933" s="89">
        <v>439</v>
      </c>
      <c r="G3933" s="127">
        <v>0.86944444444444446</v>
      </c>
      <c r="H3933" s="127">
        <v>0</v>
      </c>
      <c r="I3933" s="127"/>
      <c r="J3933" s="191">
        <v>10680</v>
      </c>
      <c r="K3933" s="89"/>
      <c r="L3933" s="89"/>
      <c r="M3933" s="89"/>
    </row>
    <row r="3934" spans="1:13" x14ac:dyDescent="0.25">
      <c r="A3934" s="191">
        <v>10686</v>
      </c>
      <c r="B3934" s="89" t="s">
        <v>4310</v>
      </c>
      <c r="C3934" s="89" t="s">
        <v>4311</v>
      </c>
      <c r="D3934" s="89" t="s">
        <v>3904</v>
      </c>
      <c r="E3934" s="89" t="s">
        <v>328</v>
      </c>
      <c r="F3934" s="89">
        <v>765</v>
      </c>
      <c r="G3934" s="127">
        <v>0.92027334851936216</v>
      </c>
      <c r="H3934" s="127">
        <v>0</v>
      </c>
      <c r="I3934" s="127"/>
      <c r="J3934" s="191">
        <v>10686</v>
      </c>
      <c r="K3934" s="89"/>
      <c r="L3934" s="89"/>
      <c r="M3934" s="89"/>
    </row>
    <row r="3935" spans="1:13" x14ac:dyDescent="0.25">
      <c r="A3935" s="191">
        <v>10687</v>
      </c>
      <c r="B3935" s="89" t="s">
        <v>4312</v>
      </c>
      <c r="C3935" s="89" t="s">
        <v>4311</v>
      </c>
      <c r="D3935" s="89" t="s">
        <v>3904</v>
      </c>
      <c r="E3935" s="89" t="s">
        <v>328</v>
      </c>
      <c r="F3935" s="89">
        <v>628</v>
      </c>
      <c r="G3935" s="127">
        <v>0.90243902439024393</v>
      </c>
      <c r="H3935" s="127">
        <v>0</v>
      </c>
      <c r="I3935" s="127"/>
      <c r="J3935" s="191">
        <v>10687</v>
      </c>
      <c r="K3935" s="89"/>
      <c r="L3935" s="89"/>
      <c r="M3935" s="89"/>
    </row>
    <row r="3936" spans="1:13" x14ac:dyDescent="0.25">
      <c r="A3936" s="191">
        <v>10688</v>
      </c>
      <c r="B3936" s="89" t="s">
        <v>4313</v>
      </c>
      <c r="C3936" s="89" t="s">
        <v>4311</v>
      </c>
      <c r="D3936" s="89" t="s">
        <v>3904</v>
      </c>
      <c r="E3936" s="89" t="s">
        <v>328</v>
      </c>
      <c r="F3936" s="89">
        <v>693</v>
      </c>
      <c r="G3936" s="127">
        <v>0.91928251121076232</v>
      </c>
      <c r="H3936" s="127">
        <v>0</v>
      </c>
      <c r="I3936" s="127"/>
      <c r="J3936" s="191">
        <v>10688</v>
      </c>
      <c r="K3936" s="89"/>
      <c r="L3936" s="89"/>
      <c r="M3936" s="89"/>
    </row>
    <row r="3937" spans="1:13" x14ac:dyDescent="0.25">
      <c r="A3937" s="191">
        <v>10689</v>
      </c>
      <c r="B3937" s="89" t="s">
        <v>4314</v>
      </c>
      <c r="C3937" s="89" t="s">
        <v>4315</v>
      </c>
      <c r="D3937" s="89" t="s">
        <v>3904</v>
      </c>
      <c r="E3937" s="89" t="s">
        <v>328</v>
      </c>
      <c r="F3937" s="89">
        <v>288</v>
      </c>
      <c r="G3937" s="127">
        <v>0.88709677419354838</v>
      </c>
      <c r="H3937" s="127">
        <v>0</v>
      </c>
      <c r="I3937" s="127"/>
      <c r="J3937" s="191">
        <v>10689</v>
      </c>
      <c r="K3937" s="89"/>
      <c r="L3937" s="89"/>
      <c r="M3937" s="89"/>
    </row>
    <row r="3938" spans="1:13" x14ac:dyDescent="0.25">
      <c r="A3938" s="191">
        <v>10694</v>
      </c>
      <c r="B3938" s="89" t="s">
        <v>4316</v>
      </c>
      <c r="C3938" s="89" t="s">
        <v>4315</v>
      </c>
      <c r="D3938" s="89" t="s">
        <v>3904</v>
      </c>
      <c r="E3938" s="89" t="s">
        <v>328</v>
      </c>
      <c r="F3938" s="89">
        <v>103</v>
      </c>
      <c r="G3938" s="127">
        <v>0</v>
      </c>
      <c r="H3938" s="127">
        <v>0</v>
      </c>
      <c r="I3938" s="128">
        <v>0.79678544729628709</v>
      </c>
      <c r="J3938" s="191">
        <v>10694</v>
      </c>
      <c r="K3938" s="89"/>
      <c r="L3938" s="89"/>
      <c r="M3938" s="89"/>
    </row>
    <row r="3939" spans="1:13" x14ac:dyDescent="0.25">
      <c r="A3939" s="191">
        <v>10697</v>
      </c>
      <c r="B3939" s="89" t="s">
        <v>4317</v>
      </c>
      <c r="C3939" s="89" t="s">
        <v>4315</v>
      </c>
      <c r="D3939" s="89" t="s">
        <v>3904</v>
      </c>
      <c r="E3939" s="89" t="s">
        <v>328</v>
      </c>
      <c r="F3939" s="89">
        <v>931</v>
      </c>
      <c r="G3939" s="127">
        <v>0</v>
      </c>
      <c r="H3939" s="127">
        <v>0.93617021276595747</v>
      </c>
      <c r="I3939" s="127"/>
      <c r="J3939" s="191">
        <v>10697</v>
      </c>
      <c r="K3939" s="89"/>
      <c r="L3939" s="89"/>
      <c r="M3939" s="89"/>
    </row>
    <row r="3940" spans="1:13" x14ac:dyDescent="0.25">
      <c r="A3940" s="191">
        <v>10699</v>
      </c>
      <c r="B3940" s="89" t="s">
        <v>4318</v>
      </c>
      <c r="C3940" s="89" t="s">
        <v>4315</v>
      </c>
      <c r="D3940" s="89" t="s">
        <v>3904</v>
      </c>
      <c r="E3940" s="89" t="s">
        <v>328</v>
      </c>
      <c r="F3940" s="129">
        <v>1093</v>
      </c>
      <c r="G3940" s="127">
        <v>0.88560411311053988</v>
      </c>
      <c r="H3940" s="127">
        <v>0</v>
      </c>
      <c r="I3940" s="127"/>
      <c r="J3940" s="191">
        <v>10699</v>
      </c>
      <c r="K3940" s="89"/>
      <c r="L3940" s="89"/>
      <c r="M3940" s="89"/>
    </row>
    <row r="3941" spans="1:13" x14ac:dyDescent="0.25">
      <c r="A3941" s="191">
        <v>10702</v>
      </c>
      <c r="B3941" s="89" t="s">
        <v>895</v>
      </c>
      <c r="C3941" s="89" t="s">
        <v>4315</v>
      </c>
      <c r="D3941" s="89" t="s">
        <v>3904</v>
      </c>
      <c r="E3941" s="89" t="s">
        <v>328</v>
      </c>
      <c r="F3941" s="89">
        <v>258</v>
      </c>
      <c r="G3941" s="127">
        <v>0.88157894736842102</v>
      </c>
      <c r="H3941" s="127">
        <v>0</v>
      </c>
      <c r="I3941" s="127"/>
      <c r="J3941" s="191">
        <v>10702</v>
      </c>
      <c r="K3941" s="89"/>
      <c r="L3941" s="89"/>
      <c r="M3941" s="89"/>
    </row>
    <row r="3942" spans="1:13" x14ac:dyDescent="0.25">
      <c r="A3942" s="191">
        <v>10703</v>
      </c>
      <c r="B3942" s="89" t="s">
        <v>695</v>
      </c>
      <c r="C3942" s="89" t="s">
        <v>4315</v>
      </c>
      <c r="D3942" s="89" t="s">
        <v>3904</v>
      </c>
      <c r="E3942" s="89" t="s">
        <v>328</v>
      </c>
      <c r="F3942" s="89">
        <v>83</v>
      </c>
      <c r="G3942" s="127">
        <v>0</v>
      </c>
      <c r="H3942" s="127">
        <v>0</v>
      </c>
      <c r="I3942" s="128">
        <v>0.79678544729628709</v>
      </c>
      <c r="J3942" s="191">
        <v>10703</v>
      </c>
      <c r="K3942" s="89"/>
      <c r="L3942" s="89"/>
      <c r="M3942" s="89"/>
    </row>
    <row r="3943" spans="1:13" x14ac:dyDescent="0.25">
      <c r="A3943" s="191">
        <v>10704</v>
      </c>
      <c r="B3943" s="89" t="s">
        <v>4319</v>
      </c>
      <c r="C3943" s="89" t="s">
        <v>4315</v>
      </c>
      <c r="D3943" s="89" t="s">
        <v>3904</v>
      </c>
      <c r="E3943" s="89" t="s">
        <v>328</v>
      </c>
      <c r="F3943" s="89">
        <v>924</v>
      </c>
      <c r="G3943" s="127">
        <v>0.91627358490566035</v>
      </c>
      <c r="H3943" s="127">
        <v>0</v>
      </c>
      <c r="I3943" s="127"/>
      <c r="J3943" s="191">
        <v>10704</v>
      </c>
      <c r="K3943" s="89"/>
      <c r="L3943" s="89"/>
      <c r="M3943" s="89"/>
    </row>
    <row r="3944" spans="1:13" x14ac:dyDescent="0.25">
      <c r="A3944" s="191">
        <v>10706</v>
      </c>
      <c r="B3944" s="89" t="s">
        <v>4320</v>
      </c>
      <c r="C3944" s="89" t="s">
        <v>4315</v>
      </c>
      <c r="D3944" s="89" t="s">
        <v>3904</v>
      </c>
      <c r="E3944" s="89" t="s">
        <v>328</v>
      </c>
      <c r="F3944" s="89">
        <v>279</v>
      </c>
      <c r="G3944" s="127">
        <v>0.91981132075471694</v>
      </c>
      <c r="H3944" s="127">
        <v>0</v>
      </c>
      <c r="I3944" s="127"/>
      <c r="J3944" s="191">
        <v>10706</v>
      </c>
      <c r="K3944" s="89"/>
      <c r="L3944" s="89"/>
      <c r="M3944" s="89"/>
    </row>
    <row r="3945" spans="1:13" x14ac:dyDescent="0.25">
      <c r="A3945" s="191">
        <v>10725</v>
      </c>
      <c r="B3945" s="89" t="s">
        <v>4321</v>
      </c>
      <c r="C3945" s="89" t="s">
        <v>4322</v>
      </c>
      <c r="D3945" s="89" t="s">
        <v>3904</v>
      </c>
      <c r="E3945" s="89" t="s">
        <v>328</v>
      </c>
      <c r="F3945" s="89">
        <v>510</v>
      </c>
      <c r="G3945" s="127">
        <v>0</v>
      </c>
      <c r="H3945" s="127">
        <v>0.90909090909090906</v>
      </c>
      <c r="I3945" s="127"/>
      <c r="J3945" s="191">
        <v>10725</v>
      </c>
      <c r="K3945" s="89"/>
      <c r="L3945" s="89"/>
      <c r="M3945" s="89"/>
    </row>
    <row r="3946" spans="1:13" x14ac:dyDescent="0.25">
      <c r="A3946" s="191">
        <v>10726</v>
      </c>
      <c r="B3946" s="89" t="s">
        <v>4323</v>
      </c>
      <c r="C3946" s="89" t="s">
        <v>4322</v>
      </c>
      <c r="D3946" s="89" t="s">
        <v>3904</v>
      </c>
      <c r="E3946" s="89" t="s">
        <v>328</v>
      </c>
      <c r="F3946" s="129">
        <v>1122</v>
      </c>
      <c r="G3946" s="127">
        <v>0.83539094650205759</v>
      </c>
      <c r="H3946" s="127">
        <v>0</v>
      </c>
      <c r="I3946" s="127"/>
      <c r="J3946" s="191">
        <v>10726</v>
      </c>
      <c r="K3946" s="89"/>
      <c r="L3946" s="89"/>
      <c r="M3946" s="89"/>
    </row>
    <row r="3947" spans="1:13" x14ac:dyDescent="0.25">
      <c r="A3947" s="191">
        <v>10727</v>
      </c>
      <c r="B3947" s="89" t="s">
        <v>1302</v>
      </c>
      <c r="C3947" s="89" t="s">
        <v>4322</v>
      </c>
      <c r="D3947" s="89" t="s">
        <v>3904</v>
      </c>
      <c r="E3947" s="89" t="s">
        <v>328</v>
      </c>
      <c r="F3947" s="89">
        <v>652</v>
      </c>
      <c r="G3947" s="127">
        <v>0.90080428954423597</v>
      </c>
      <c r="H3947" s="127">
        <v>0.87268518518518523</v>
      </c>
      <c r="I3947" s="127"/>
      <c r="J3947" s="191">
        <v>10727</v>
      </c>
      <c r="K3947" s="89"/>
      <c r="L3947" s="89"/>
      <c r="M3947" s="89"/>
    </row>
    <row r="3948" spans="1:13" x14ac:dyDescent="0.25">
      <c r="A3948" s="191">
        <v>10729</v>
      </c>
      <c r="B3948" s="89" t="s">
        <v>4324</v>
      </c>
      <c r="C3948" s="89" t="s">
        <v>4322</v>
      </c>
      <c r="D3948" s="89" t="s">
        <v>3904</v>
      </c>
      <c r="E3948" s="89" t="s">
        <v>328</v>
      </c>
      <c r="F3948" s="89">
        <v>583</v>
      </c>
      <c r="G3948" s="127">
        <v>0.89077212806026362</v>
      </c>
      <c r="H3948" s="127">
        <v>0</v>
      </c>
      <c r="I3948" s="127"/>
      <c r="J3948" s="191">
        <v>10729</v>
      </c>
      <c r="K3948" s="89"/>
      <c r="L3948" s="89"/>
      <c r="M3948" s="89"/>
    </row>
    <row r="3949" spans="1:13" x14ac:dyDescent="0.25">
      <c r="A3949" s="191">
        <v>10730</v>
      </c>
      <c r="B3949" s="89" t="s">
        <v>4325</v>
      </c>
      <c r="C3949" s="89" t="s">
        <v>4322</v>
      </c>
      <c r="D3949" s="89" t="s">
        <v>3904</v>
      </c>
      <c r="E3949" s="89" t="s">
        <v>328</v>
      </c>
      <c r="F3949" s="89">
        <v>244</v>
      </c>
      <c r="G3949" s="127">
        <v>0.9441624365482234</v>
      </c>
      <c r="H3949" s="127">
        <v>0</v>
      </c>
      <c r="I3949" s="127"/>
      <c r="J3949" s="191">
        <v>10730</v>
      </c>
      <c r="K3949" s="89"/>
      <c r="L3949" s="89"/>
      <c r="M3949" s="89"/>
    </row>
    <row r="3950" spans="1:13" x14ac:dyDescent="0.25">
      <c r="A3950" s="191">
        <v>10735</v>
      </c>
      <c r="B3950" s="89" t="s">
        <v>4326</v>
      </c>
      <c r="C3950" s="89" t="s">
        <v>4327</v>
      </c>
      <c r="D3950" s="89" t="s">
        <v>3904</v>
      </c>
      <c r="E3950" s="89" t="s">
        <v>336</v>
      </c>
      <c r="F3950" s="89">
        <v>370</v>
      </c>
      <c r="G3950" s="127">
        <v>0.92777777777777781</v>
      </c>
      <c r="H3950" s="127">
        <v>0</v>
      </c>
      <c r="I3950" s="127"/>
      <c r="J3950" s="191">
        <v>10735</v>
      </c>
      <c r="K3950" s="89"/>
      <c r="L3950" s="89"/>
      <c r="M3950" s="89"/>
    </row>
    <row r="3951" spans="1:13" x14ac:dyDescent="0.25">
      <c r="A3951" s="191">
        <v>10736</v>
      </c>
      <c r="B3951" s="89" t="s">
        <v>4328</v>
      </c>
      <c r="C3951" s="89" t="s">
        <v>4327</v>
      </c>
      <c r="D3951" s="89" t="s">
        <v>3904</v>
      </c>
      <c r="E3951" s="89" t="s">
        <v>336</v>
      </c>
      <c r="F3951" s="89">
        <v>266</v>
      </c>
      <c r="G3951" s="127">
        <v>0.94186046511627908</v>
      </c>
      <c r="H3951" s="127">
        <v>0</v>
      </c>
      <c r="I3951" s="127"/>
      <c r="J3951" s="191">
        <v>10736</v>
      </c>
      <c r="K3951" s="89"/>
      <c r="L3951" s="89"/>
      <c r="M3951" s="89"/>
    </row>
    <row r="3952" spans="1:13" x14ac:dyDescent="0.25">
      <c r="A3952" s="191">
        <v>10737</v>
      </c>
      <c r="B3952" s="89" t="s">
        <v>4329</v>
      </c>
      <c r="C3952" s="89" t="s">
        <v>4327</v>
      </c>
      <c r="D3952" s="89" t="s">
        <v>3904</v>
      </c>
      <c r="E3952" s="89" t="s">
        <v>336</v>
      </c>
      <c r="F3952" s="89">
        <v>599</v>
      </c>
      <c r="G3952" s="127">
        <v>0.93882352941176472</v>
      </c>
      <c r="H3952" s="127">
        <v>0</v>
      </c>
      <c r="I3952" s="127"/>
      <c r="J3952" s="191">
        <v>10737</v>
      </c>
      <c r="K3952" s="89"/>
      <c r="L3952" s="89"/>
      <c r="M3952" s="89"/>
    </row>
    <row r="3953" spans="1:13" x14ac:dyDescent="0.25">
      <c r="A3953" s="191">
        <v>10738</v>
      </c>
      <c r="B3953" s="89" t="s">
        <v>4330</v>
      </c>
      <c r="C3953" s="89" t="s">
        <v>4327</v>
      </c>
      <c r="D3953" s="89" t="s">
        <v>3904</v>
      </c>
      <c r="E3953" s="89" t="s">
        <v>336</v>
      </c>
      <c r="F3953" s="89">
        <v>611</v>
      </c>
      <c r="G3953" s="127">
        <v>0.94970986460348161</v>
      </c>
      <c r="H3953" s="127">
        <v>0</v>
      </c>
      <c r="I3953" s="127"/>
      <c r="J3953" s="191">
        <v>10738</v>
      </c>
      <c r="K3953" s="89"/>
      <c r="L3953" s="89"/>
      <c r="M3953" s="89"/>
    </row>
    <row r="3954" spans="1:13" x14ac:dyDescent="0.25">
      <c r="A3954" s="191">
        <v>10740</v>
      </c>
      <c r="B3954" s="89" t="s">
        <v>4331</v>
      </c>
      <c r="C3954" s="89" t="s">
        <v>4327</v>
      </c>
      <c r="D3954" s="89" t="s">
        <v>3904</v>
      </c>
      <c r="E3954" s="89" t="s">
        <v>336</v>
      </c>
      <c r="F3954" s="89">
        <v>312</v>
      </c>
      <c r="G3954" s="127">
        <v>0.87096774193548387</v>
      </c>
      <c r="H3954" s="127">
        <v>0</v>
      </c>
      <c r="I3954" s="127"/>
      <c r="J3954" s="191">
        <v>10740</v>
      </c>
      <c r="K3954" s="89"/>
      <c r="L3954" s="89"/>
      <c r="M3954" s="89"/>
    </row>
    <row r="3955" spans="1:13" x14ac:dyDescent="0.25">
      <c r="A3955" s="191">
        <v>10741</v>
      </c>
      <c r="B3955" s="89" t="s">
        <v>4332</v>
      </c>
      <c r="C3955" s="89" t="s">
        <v>4327</v>
      </c>
      <c r="D3955" s="89" t="s">
        <v>3904</v>
      </c>
      <c r="E3955" s="89" t="s">
        <v>336</v>
      </c>
      <c r="F3955" s="89">
        <v>269</v>
      </c>
      <c r="G3955" s="127">
        <v>0.89082969432314407</v>
      </c>
      <c r="H3955" s="127">
        <v>0</v>
      </c>
      <c r="I3955" s="127"/>
      <c r="J3955" s="191">
        <v>10741</v>
      </c>
      <c r="K3955" s="89"/>
      <c r="L3955" s="89"/>
      <c r="M3955" s="89"/>
    </row>
    <row r="3956" spans="1:13" x14ac:dyDescent="0.25">
      <c r="A3956" s="191">
        <v>10746</v>
      </c>
      <c r="B3956" s="89" t="s">
        <v>4333</v>
      </c>
      <c r="C3956" s="89" t="s">
        <v>4334</v>
      </c>
      <c r="D3956" s="89" t="s">
        <v>3904</v>
      </c>
      <c r="E3956" s="89" t="s">
        <v>336</v>
      </c>
      <c r="F3956" s="89">
        <v>407</v>
      </c>
      <c r="G3956" s="127">
        <v>0</v>
      </c>
      <c r="H3956" s="127">
        <v>0.83829787234042552</v>
      </c>
      <c r="I3956" s="127"/>
      <c r="J3956" s="191">
        <v>10746</v>
      </c>
      <c r="K3956" s="89"/>
      <c r="L3956" s="89"/>
      <c r="M3956" s="89"/>
    </row>
    <row r="3957" spans="1:13" x14ac:dyDescent="0.25">
      <c r="A3957" s="191">
        <v>10747</v>
      </c>
      <c r="B3957" s="89" t="s">
        <v>4335</v>
      </c>
      <c r="C3957" s="89" t="s">
        <v>4334</v>
      </c>
      <c r="D3957" s="89" t="s">
        <v>3904</v>
      </c>
      <c r="E3957" s="89" t="s">
        <v>336</v>
      </c>
      <c r="F3957" s="89">
        <v>277</v>
      </c>
      <c r="G3957" s="127">
        <v>0.8699551569506726</v>
      </c>
      <c r="H3957" s="127">
        <v>0</v>
      </c>
      <c r="I3957" s="127"/>
      <c r="J3957" s="191">
        <v>10747</v>
      </c>
      <c r="K3957" s="89"/>
      <c r="L3957" s="89"/>
      <c r="M3957" s="89"/>
    </row>
    <row r="3958" spans="1:13" x14ac:dyDescent="0.25">
      <c r="A3958" s="191">
        <v>10748</v>
      </c>
      <c r="B3958" s="89" t="s">
        <v>4336</v>
      </c>
      <c r="C3958" s="89" t="s">
        <v>4334</v>
      </c>
      <c r="D3958" s="89" t="s">
        <v>3904</v>
      </c>
      <c r="E3958" s="89" t="s">
        <v>336</v>
      </c>
      <c r="F3958" s="129">
        <v>1064</v>
      </c>
      <c r="G3958" s="127">
        <v>0.88336933045356369</v>
      </c>
      <c r="H3958" s="127">
        <v>0</v>
      </c>
      <c r="I3958" s="127"/>
      <c r="J3958" s="191">
        <v>10748</v>
      </c>
      <c r="K3958" s="89"/>
      <c r="L3958" s="89"/>
      <c r="M3958" s="89"/>
    </row>
    <row r="3959" spans="1:13" x14ac:dyDescent="0.25">
      <c r="A3959" s="191">
        <v>10749</v>
      </c>
      <c r="B3959" s="89" t="s">
        <v>4337</v>
      </c>
      <c r="C3959" s="89" t="s">
        <v>4338</v>
      </c>
      <c r="D3959" s="89" t="s">
        <v>3904</v>
      </c>
      <c r="E3959" s="89" t="s">
        <v>336</v>
      </c>
      <c r="F3959" s="89">
        <v>815</v>
      </c>
      <c r="G3959" s="127">
        <v>0.80706521739130432</v>
      </c>
      <c r="H3959" s="127">
        <v>0</v>
      </c>
      <c r="I3959" s="127"/>
      <c r="J3959" s="191">
        <v>10749</v>
      </c>
      <c r="K3959" s="89"/>
      <c r="L3959" s="89"/>
      <c r="M3959" s="89"/>
    </row>
    <row r="3960" spans="1:13" x14ac:dyDescent="0.25">
      <c r="A3960" s="191">
        <v>10750</v>
      </c>
      <c r="B3960" s="89" t="s">
        <v>4339</v>
      </c>
      <c r="C3960" s="89" t="s">
        <v>4334</v>
      </c>
      <c r="D3960" s="89" t="s">
        <v>3904</v>
      </c>
      <c r="E3960" s="89" t="s">
        <v>336</v>
      </c>
      <c r="F3960" s="89">
        <v>893</v>
      </c>
      <c r="G3960" s="127">
        <v>0.86556603773584906</v>
      </c>
      <c r="H3960" s="127">
        <v>0</v>
      </c>
      <c r="I3960" s="127"/>
      <c r="J3960" s="191">
        <v>10750</v>
      </c>
      <c r="K3960" s="89"/>
      <c r="L3960" s="89"/>
      <c r="M3960" s="89"/>
    </row>
    <row r="3961" spans="1:13" x14ac:dyDescent="0.25">
      <c r="A3961" s="191">
        <v>10751</v>
      </c>
      <c r="B3961" s="89" t="s">
        <v>4340</v>
      </c>
      <c r="C3961" s="89" t="s">
        <v>4334</v>
      </c>
      <c r="D3961" s="89" t="s">
        <v>3904</v>
      </c>
      <c r="E3961" s="89" t="s">
        <v>336</v>
      </c>
      <c r="F3961" s="89">
        <v>227</v>
      </c>
      <c r="G3961" s="127">
        <v>0</v>
      </c>
      <c r="H3961" s="127">
        <v>0.92626728110599077</v>
      </c>
      <c r="I3961" s="127"/>
      <c r="J3961" s="191">
        <v>10751</v>
      </c>
      <c r="K3961" s="89"/>
      <c r="L3961" s="89"/>
      <c r="M3961" s="89"/>
    </row>
    <row r="3962" spans="1:13" x14ac:dyDescent="0.25">
      <c r="A3962" s="191">
        <v>10753</v>
      </c>
      <c r="B3962" s="89" t="s">
        <v>4341</v>
      </c>
      <c r="C3962" s="89" t="s">
        <v>4334</v>
      </c>
      <c r="D3962" s="89" t="s">
        <v>3904</v>
      </c>
      <c r="E3962" s="89" t="s">
        <v>336</v>
      </c>
      <c r="F3962" s="89">
        <v>207</v>
      </c>
      <c r="G3962" s="127">
        <v>0.91584158415841588</v>
      </c>
      <c r="H3962" s="127">
        <v>0</v>
      </c>
      <c r="I3962" s="127"/>
      <c r="J3962" s="191">
        <v>10753</v>
      </c>
      <c r="K3962" s="89"/>
      <c r="L3962" s="89"/>
      <c r="M3962" s="89"/>
    </row>
    <row r="3963" spans="1:13" x14ac:dyDescent="0.25">
      <c r="A3963" s="191">
        <v>10754</v>
      </c>
      <c r="B3963" s="89" t="s">
        <v>4342</v>
      </c>
      <c r="C3963" s="89" t="s">
        <v>4334</v>
      </c>
      <c r="D3963" s="89" t="s">
        <v>3904</v>
      </c>
      <c r="E3963" s="89" t="s">
        <v>336</v>
      </c>
      <c r="F3963" s="89">
        <v>320</v>
      </c>
      <c r="G3963" s="127">
        <v>0.96296296296296291</v>
      </c>
      <c r="H3963" s="127">
        <v>0</v>
      </c>
      <c r="I3963" s="127"/>
      <c r="J3963" s="191">
        <v>10754</v>
      </c>
      <c r="K3963" s="89"/>
      <c r="L3963" s="89"/>
      <c r="M3963" s="89"/>
    </row>
    <row r="3964" spans="1:13" x14ac:dyDescent="0.25">
      <c r="A3964" s="191">
        <v>10755</v>
      </c>
      <c r="B3964" s="89" t="s">
        <v>4343</v>
      </c>
      <c r="C3964" s="89" t="s">
        <v>4334</v>
      </c>
      <c r="D3964" s="89" t="s">
        <v>3904</v>
      </c>
      <c r="E3964" s="89" t="s">
        <v>336</v>
      </c>
      <c r="F3964" s="89">
        <v>109</v>
      </c>
      <c r="G3964" s="127">
        <v>0</v>
      </c>
      <c r="H3964" s="127">
        <v>0</v>
      </c>
      <c r="I3964" s="128">
        <v>0.80522204542166931</v>
      </c>
      <c r="J3964" s="191">
        <v>10755</v>
      </c>
      <c r="K3964" s="89"/>
      <c r="L3964" s="89"/>
      <c r="M3964" s="89"/>
    </row>
    <row r="3965" spans="1:13" x14ac:dyDescent="0.25">
      <c r="A3965" s="191">
        <v>10756</v>
      </c>
      <c r="B3965" s="89" t="s">
        <v>4344</v>
      </c>
      <c r="C3965" s="89" t="s">
        <v>4334</v>
      </c>
      <c r="D3965" s="89" t="s">
        <v>3904</v>
      </c>
      <c r="E3965" s="89" t="s">
        <v>336</v>
      </c>
      <c r="F3965" s="89">
        <v>237</v>
      </c>
      <c r="G3965" s="127">
        <v>0.91397849462365588</v>
      </c>
      <c r="H3965" s="127">
        <v>0</v>
      </c>
      <c r="I3965" s="127"/>
      <c r="J3965" s="191">
        <v>10756</v>
      </c>
      <c r="K3965" s="89"/>
      <c r="L3965" s="89"/>
      <c r="M3965" s="89"/>
    </row>
    <row r="3966" spans="1:13" x14ac:dyDescent="0.25">
      <c r="A3966" s="191">
        <v>10758</v>
      </c>
      <c r="B3966" s="89" t="s">
        <v>4345</v>
      </c>
      <c r="C3966" s="89" t="s">
        <v>4334</v>
      </c>
      <c r="D3966" s="89" t="s">
        <v>3904</v>
      </c>
      <c r="E3966" s="89" t="s">
        <v>336</v>
      </c>
      <c r="F3966" s="89">
        <v>455</v>
      </c>
      <c r="G3966" s="127">
        <v>0.89500000000000002</v>
      </c>
      <c r="H3966" s="127">
        <v>0</v>
      </c>
      <c r="I3966" s="127"/>
      <c r="J3966" s="191">
        <v>10758</v>
      </c>
      <c r="K3966" s="89"/>
      <c r="L3966" s="89"/>
      <c r="M3966" s="89"/>
    </row>
    <row r="3967" spans="1:13" x14ac:dyDescent="0.25">
      <c r="A3967" s="191">
        <v>10760</v>
      </c>
      <c r="B3967" s="89" t="s">
        <v>1060</v>
      </c>
      <c r="C3967" s="89" t="s">
        <v>4334</v>
      </c>
      <c r="D3967" s="89" t="s">
        <v>3904</v>
      </c>
      <c r="E3967" s="89" t="s">
        <v>336</v>
      </c>
      <c r="F3967" s="89">
        <v>203</v>
      </c>
      <c r="G3967" s="127">
        <v>0.90291262135922334</v>
      </c>
      <c r="H3967" s="127">
        <v>0</v>
      </c>
      <c r="I3967" s="127"/>
      <c r="J3967" s="191">
        <v>10760</v>
      </c>
      <c r="K3967" s="89"/>
      <c r="L3967" s="89"/>
      <c r="M3967" s="89"/>
    </row>
    <row r="3968" spans="1:13" x14ac:dyDescent="0.25">
      <c r="A3968" s="191">
        <v>10763</v>
      </c>
      <c r="B3968" s="89" t="s">
        <v>4346</v>
      </c>
      <c r="C3968" s="89" t="s">
        <v>4338</v>
      </c>
      <c r="D3968" s="89" t="s">
        <v>3904</v>
      </c>
      <c r="E3968" s="89" t="s">
        <v>336</v>
      </c>
      <c r="F3968" s="89">
        <v>400</v>
      </c>
      <c r="G3968" s="127">
        <v>0.8</v>
      </c>
      <c r="H3968" s="127">
        <v>0</v>
      </c>
      <c r="I3968" s="127"/>
      <c r="J3968" s="191">
        <v>10763</v>
      </c>
      <c r="K3968" s="89"/>
      <c r="L3968" s="89"/>
      <c r="M3968" s="89"/>
    </row>
    <row r="3969" spans="1:13" x14ac:dyDescent="0.25">
      <c r="A3969" s="191">
        <v>10764</v>
      </c>
      <c r="B3969" s="89" t="s">
        <v>3022</v>
      </c>
      <c r="C3969" s="89" t="s">
        <v>4338</v>
      </c>
      <c r="D3969" s="89" t="s">
        <v>3904</v>
      </c>
      <c r="E3969" s="89" t="s">
        <v>336</v>
      </c>
      <c r="F3969" s="89">
        <v>332</v>
      </c>
      <c r="G3969" s="127">
        <v>0.92366412213740456</v>
      </c>
      <c r="H3969" s="127">
        <v>0</v>
      </c>
      <c r="I3969" s="127"/>
      <c r="J3969" s="191">
        <v>10764</v>
      </c>
      <c r="K3969" s="89"/>
      <c r="L3969" s="89"/>
      <c r="M3969" s="89"/>
    </row>
    <row r="3970" spans="1:13" x14ac:dyDescent="0.25">
      <c r="A3970" s="191">
        <v>10765</v>
      </c>
      <c r="B3970" s="89" t="s">
        <v>4347</v>
      </c>
      <c r="C3970" s="89" t="s">
        <v>4334</v>
      </c>
      <c r="D3970" s="89" t="s">
        <v>3904</v>
      </c>
      <c r="E3970" s="89" t="s">
        <v>336</v>
      </c>
      <c r="F3970" s="89">
        <v>38</v>
      </c>
      <c r="G3970" s="127">
        <v>0.92592592592592593</v>
      </c>
      <c r="H3970" s="127">
        <v>0</v>
      </c>
      <c r="I3970" s="127"/>
      <c r="J3970" s="191">
        <v>10765</v>
      </c>
      <c r="K3970" s="89"/>
      <c r="L3970" s="89"/>
      <c r="M3970" s="89"/>
    </row>
    <row r="3971" spans="1:13" x14ac:dyDescent="0.25">
      <c r="A3971" s="191">
        <v>10766</v>
      </c>
      <c r="B3971" s="89" t="s">
        <v>4348</v>
      </c>
      <c r="C3971" s="89" t="s">
        <v>4334</v>
      </c>
      <c r="D3971" s="89" t="s">
        <v>3904</v>
      </c>
      <c r="E3971" s="89" t="s">
        <v>336</v>
      </c>
      <c r="F3971" s="89">
        <v>98</v>
      </c>
      <c r="G3971" s="127">
        <v>0.88636363636363635</v>
      </c>
      <c r="H3971" s="127">
        <v>0</v>
      </c>
      <c r="I3971" s="127"/>
      <c r="J3971" s="191">
        <v>10766</v>
      </c>
      <c r="K3971" s="89"/>
      <c r="L3971" s="89"/>
      <c r="M3971" s="89"/>
    </row>
    <row r="3972" spans="1:13" x14ac:dyDescent="0.25">
      <c r="A3972" s="191">
        <v>10778</v>
      </c>
      <c r="B3972" s="89" t="s">
        <v>1703</v>
      </c>
      <c r="C3972" s="89" t="s">
        <v>4349</v>
      </c>
      <c r="D3972" s="89" t="s">
        <v>3904</v>
      </c>
      <c r="E3972" s="89" t="s">
        <v>328</v>
      </c>
      <c r="F3972" s="89">
        <v>95</v>
      </c>
      <c r="G3972" s="127">
        <v>0</v>
      </c>
      <c r="H3972" s="127">
        <v>0</v>
      </c>
      <c r="I3972" s="128">
        <v>0.85864969099948885</v>
      </c>
      <c r="J3972" s="191">
        <v>10778</v>
      </c>
      <c r="K3972" s="89"/>
      <c r="L3972" s="89"/>
      <c r="M3972" s="89"/>
    </row>
    <row r="3973" spans="1:13" x14ac:dyDescent="0.25">
      <c r="A3973" s="191">
        <v>10780</v>
      </c>
      <c r="B3973" s="89" t="s">
        <v>4350</v>
      </c>
      <c r="C3973" s="89" t="s">
        <v>4349</v>
      </c>
      <c r="D3973" s="89" t="s">
        <v>3904</v>
      </c>
      <c r="E3973" s="89" t="s">
        <v>328</v>
      </c>
      <c r="F3973" s="129">
        <v>1328</v>
      </c>
      <c r="G3973" s="127">
        <v>0</v>
      </c>
      <c r="H3973" s="127">
        <v>0.91784452296819785</v>
      </c>
      <c r="I3973" s="127"/>
      <c r="J3973" s="191">
        <v>10780</v>
      </c>
      <c r="K3973" s="89"/>
      <c r="L3973" s="89"/>
      <c r="M3973" s="89"/>
    </row>
    <row r="3974" spans="1:13" x14ac:dyDescent="0.25">
      <c r="A3974" s="191">
        <v>10781</v>
      </c>
      <c r="B3974" s="89" t="s">
        <v>4351</v>
      </c>
      <c r="C3974" s="89" t="s">
        <v>4349</v>
      </c>
      <c r="D3974" s="89" t="s">
        <v>3904</v>
      </c>
      <c r="E3974" s="89" t="s">
        <v>328</v>
      </c>
      <c r="F3974" s="89">
        <v>554</v>
      </c>
      <c r="G3974" s="127">
        <v>0</v>
      </c>
      <c r="H3974" s="127">
        <v>0.93486590038314177</v>
      </c>
      <c r="I3974" s="127"/>
      <c r="J3974" s="191">
        <v>10781</v>
      </c>
      <c r="K3974" s="89"/>
      <c r="L3974" s="89"/>
      <c r="M3974" s="89"/>
    </row>
    <row r="3975" spans="1:13" x14ac:dyDescent="0.25">
      <c r="A3975" s="191">
        <v>10782</v>
      </c>
      <c r="B3975" s="89" t="s">
        <v>4352</v>
      </c>
      <c r="C3975" s="89" t="s">
        <v>4349</v>
      </c>
      <c r="D3975" s="89" t="s">
        <v>3904</v>
      </c>
      <c r="E3975" s="89" t="s">
        <v>328</v>
      </c>
      <c r="F3975" s="89">
        <v>242</v>
      </c>
      <c r="G3975" s="127">
        <v>0.90099009900990101</v>
      </c>
      <c r="H3975" s="127">
        <v>0</v>
      </c>
      <c r="I3975" s="127"/>
      <c r="J3975" s="191">
        <v>10782</v>
      </c>
      <c r="K3975" s="89"/>
      <c r="L3975" s="89"/>
      <c r="M3975" s="89"/>
    </row>
    <row r="3976" spans="1:13" x14ac:dyDescent="0.25">
      <c r="A3976" s="191">
        <v>10783</v>
      </c>
      <c r="B3976" s="89" t="s">
        <v>4353</v>
      </c>
      <c r="C3976" s="89" t="s">
        <v>4349</v>
      </c>
      <c r="D3976" s="89" t="s">
        <v>3904</v>
      </c>
      <c r="E3976" s="89" t="s">
        <v>328</v>
      </c>
      <c r="F3976" s="89">
        <v>747</v>
      </c>
      <c r="G3976" s="127">
        <v>0.88649706457925637</v>
      </c>
      <c r="H3976" s="127">
        <v>0</v>
      </c>
      <c r="I3976" s="127"/>
      <c r="J3976" s="191">
        <v>10783</v>
      </c>
      <c r="K3976" s="89"/>
      <c r="L3976" s="89"/>
      <c r="M3976" s="89"/>
    </row>
    <row r="3977" spans="1:13" x14ac:dyDescent="0.25">
      <c r="A3977" s="191">
        <v>10784</v>
      </c>
      <c r="B3977" s="89" t="s">
        <v>4354</v>
      </c>
      <c r="C3977" s="89" t="s">
        <v>4349</v>
      </c>
      <c r="D3977" s="89" t="s">
        <v>3904</v>
      </c>
      <c r="E3977" s="89" t="s">
        <v>328</v>
      </c>
      <c r="F3977" s="89">
        <v>294</v>
      </c>
      <c r="G3977" s="127">
        <v>0.91304347826086951</v>
      </c>
      <c r="H3977" s="127">
        <v>0</v>
      </c>
      <c r="I3977" s="127"/>
      <c r="J3977" s="191">
        <v>10784</v>
      </c>
      <c r="K3977" s="89"/>
      <c r="L3977" s="89"/>
      <c r="M3977" s="89"/>
    </row>
    <row r="3978" spans="1:13" x14ac:dyDescent="0.25">
      <c r="A3978" s="191">
        <v>10785</v>
      </c>
      <c r="B3978" s="89" t="s">
        <v>4355</v>
      </c>
      <c r="C3978" s="89" t="s">
        <v>4349</v>
      </c>
      <c r="D3978" s="89" t="s">
        <v>3904</v>
      </c>
      <c r="E3978" s="89" t="s">
        <v>328</v>
      </c>
      <c r="F3978" s="89">
        <v>319</v>
      </c>
      <c r="G3978" s="127">
        <v>0.92125984251968507</v>
      </c>
      <c r="H3978" s="127">
        <v>0</v>
      </c>
      <c r="I3978" s="127"/>
      <c r="J3978" s="191">
        <v>10785</v>
      </c>
      <c r="K3978" s="89"/>
      <c r="L3978" s="89"/>
      <c r="M3978" s="89"/>
    </row>
    <row r="3979" spans="1:13" x14ac:dyDescent="0.25">
      <c r="A3979" s="191">
        <v>10786</v>
      </c>
      <c r="B3979" s="89" t="s">
        <v>4356</v>
      </c>
      <c r="C3979" s="89" t="s">
        <v>4349</v>
      </c>
      <c r="D3979" s="89" t="s">
        <v>3904</v>
      </c>
      <c r="E3979" s="89" t="s">
        <v>328</v>
      </c>
      <c r="F3979" s="89">
        <v>411</v>
      </c>
      <c r="G3979" s="127">
        <v>0.90144927536231889</v>
      </c>
      <c r="H3979" s="127">
        <v>0</v>
      </c>
      <c r="I3979" s="127"/>
      <c r="J3979" s="191">
        <v>10786</v>
      </c>
      <c r="K3979" s="89"/>
      <c r="L3979" s="89"/>
      <c r="M3979" s="89"/>
    </row>
    <row r="3980" spans="1:13" x14ac:dyDescent="0.25">
      <c r="A3980" s="191">
        <v>10789</v>
      </c>
      <c r="B3980" s="89" t="s">
        <v>4357</v>
      </c>
      <c r="C3980" s="89" t="s">
        <v>4349</v>
      </c>
      <c r="D3980" s="89" t="s">
        <v>3904</v>
      </c>
      <c r="E3980" s="89" t="s">
        <v>328</v>
      </c>
      <c r="F3980" s="89">
        <v>256</v>
      </c>
      <c r="G3980" s="127">
        <v>0.94618834080717484</v>
      </c>
      <c r="H3980" s="127">
        <v>0</v>
      </c>
      <c r="I3980" s="127"/>
      <c r="J3980" s="191">
        <v>10789</v>
      </c>
      <c r="K3980" s="89"/>
      <c r="L3980" s="89"/>
      <c r="M3980" s="89"/>
    </row>
    <row r="3981" spans="1:13" x14ac:dyDescent="0.25">
      <c r="A3981" s="191">
        <v>10790</v>
      </c>
      <c r="B3981" s="89" t="s">
        <v>4251</v>
      </c>
      <c r="C3981" s="89" t="s">
        <v>4349</v>
      </c>
      <c r="D3981" s="89" t="s">
        <v>3904</v>
      </c>
      <c r="E3981" s="89" t="s">
        <v>328</v>
      </c>
      <c r="F3981" s="89">
        <v>492</v>
      </c>
      <c r="G3981" s="127">
        <v>0.85365853658536583</v>
      </c>
      <c r="H3981" s="127">
        <v>0</v>
      </c>
      <c r="I3981" s="127"/>
      <c r="J3981" s="191">
        <v>10790</v>
      </c>
      <c r="K3981" s="89"/>
      <c r="L3981" s="89"/>
      <c r="M3981" s="89"/>
    </row>
    <row r="3982" spans="1:13" x14ac:dyDescent="0.25">
      <c r="A3982" s="191">
        <v>10791</v>
      </c>
      <c r="B3982" s="89" t="s">
        <v>4358</v>
      </c>
      <c r="C3982" s="89" t="s">
        <v>4349</v>
      </c>
      <c r="D3982" s="89" t="s">
        <v>3904</v>
      </c>
      <c r="E3982" s="89" t="s">
        <v>328</v>
      </c>
      <c r="F3982" s="89">
        <v>656</v>
      </c>
      <c r="G3982" s="127">
        <v>0.8865384615384615</v>
      </c>
      <c r="H3982" s="127">
        <v>0</v>
      </c>
      <c r="I3982" s="127"/>
      <c r="J3982" s="191">
        <v>10791</v>
      </c>
      <c r="K3982" s="89"/>
      <c r="L3982" s="89"/>
      <c r="M3982" s="89"/>
    </row>
    <row r="3983" spans="1:13" x14ac:dyDescent="0.25">
      <c r="A3983" s="191">
        <v>10792</v>
      </c>
      <c r="B3983" s="89" t="s">
        <v>4359</v>
      </c>
      <c r="C3983" s="89" t="s">
        <v>4349</v>
      </c>
      <c r="D3983" s="89" t="s">
        <v>3904</v>
      </c>
      <c r="E3983" s="89" t="s">
        <v>328</v>
      </c>
      <c r="F3983" s="89">
        <v>723</v>
      </c>
      <c r="G3983" s="127">
        <v>0.93882978723404253</v>
      </c>
      <c r="H3983" s="127">
        <v>0</v>
      </c>
      <c r="I3983" s="127"/>
      <c r="J3983" s="191">
        <v>10792</v>
      </c>
      <c r="K3983" s="89"/>
      <c r="L3983" s="89"/>
      <c r="M3983" s="89"/>
    </row>
    <row r="3984" spans="1:13" x14ac:dyDescent="0.25">
      <c r="A3984" s="191">
        <v>10794</v>
      </c>
      <c r="B3984" s="89" t="s">
        <v>4360</v>
      </c>
      <c r="C3984" s="89" t="s">
        <v>4349</v>
      </c>
      <c r="D3984" s="89" t="s">
        <v>3904</v>
      </c>
      <c r="E3984" s="89" t="s">
        <v>328</v>
      </c>
      <c r="F3984" s="89">
        <v>317</v>
      </c>
      <c r="G3984" s="127">
        <v>0.9221789883268483</v>
      </c>
      <c r="H3984" s="127">
        <v>0</v>
      </c>
      <c r="I3984" s="127"/>
      <c r="J3984" s="191">
        <v>10794</v>
      </c>
      <c r="K3984" s="89"/>
      <c r="L3984" s="89"/>
      <c r="M3984" s="89"/>
    </row>
    <row r="3985" spans="1:13" x14ac:dyDescent="0.25">
      <c r="A3985" s="191">
        <v>10795</v>
      </c>
      <c r="B3985" s="89" t="s">
        <v>3382</v>
      </c>
      <c r="C3985" s="89" t="s">
        <v>4349</v>
      </c>
      <c r="D3985" s="89" t="s">
        <v>3904</v>
      </c>
      <c r="E3985" s="89" t="s">
        <v>328</v>
      </c>
      <c r="F3985" s="89">
        <v>354</v>
      </c>
      <c r="G3985" s="127">
        <v>0.93501805054151621</v>
      </c>
      <c r="H3985" s="127">
        <v>0</v>
      </c>
      <c r="I3985" s="127"/>
      <c r="J3985" s="191">
        <v>10795</v>
      </c>
      <c r="K3985" s="89"/>
      <c r="L3985" s="89"/>
      <c r="M3985" s="89"/>
    </row>
    <row r="3986" spans="1:13" x14ac:dyDescent="0.25">
      <c r="A3986" s="191">
        <v>10796</v>
      </c>
      <c r="B3986" s="89" t="s">
        <v>4361</v>
      </c>
      <c r="C3986" s="89" t="s">
        <v>4349</v>
      </c>
      <c r="D3986" s="89" t="s">
        <v>3904</v>
      </c>
      <c r="E3986" s="89" t="s">
        <v>328</v>
      </c>
      <c r="F3986" s="89">
        <v>174</v>
      </c>
      <c r="G3986" s="127">
        <v>0.88321167883211682</v>
      </c>
      <c r="H3986" s="127">
        <v>0</v>
      </c>
      <c r="I3986" s="127"/>
      <c r="J3986" s="191">
        <v>10796</v>
      </c>
      <c r="K3986" s="89"/>
      <c r="L3986" s="89"/>
      <c r="M3986" s="89"/>
    </row>
    <row r="3987" spans="1:13" x14ac:dyDescent="0.25">
      <c r="A3987" s="191">
        <v>10797</v>
      </c>
      <c r="B3987" s="89" t="s">
        <v>4362</v>
      </c>
      <c r="C3987" s="89" t="s">
        <v>4349</v>
      </c>
      <c r="D3987" s="89" t="s">
        <v>3904</v>
      </c>
      <c r="E3987" s="89" t="s">
        <v>328</v>
      </c>
      <c r="F3987" s="89">
        <v>343</v>
      </c>
      <c r="G3987" s="127">
        <v>0.82089552238805974</v>
      </c>
      <c r="H3987" s="127">
        <v>0</v>
      </c>
      <c r="I3987" s="127"/>
      <c r="J3987" s="191">
        <v>10797</v>
      </c>
      <c r="K3987" s="89"/>
      <c r="L3987" s="89"/>
      <c r="M3987" s="89"/>
    </row>
    <row r="3988" spans="1:13" x14ac:dyDescent="0.25">
      <c r="A3988" s="191">
        <v>10798</v>
      </c>
      <c r="B3988" s="89" t="s">
        <v>4363</v>
      </c>
      <c r="C3988" s="89" t="s">
        <v>4349</v>
      </c>
      <c r="D3988" s="89" t="s">
        <v>3904</v>
      </c>
      <c r="E3988" s="89" t="s">
        <v>328</v>
      </c>
      <c r="F3988" s="89">
        <v>239</v>
      </c>
      <c r="G3988" s="127">
        <v>0.91443850267379678</v>
      </c>
      <c r="H3988" s="127">
        <v>0</v>
      </c>
      <c r="I3988" s="127"/>
      <c r="J3988" s="191">
        <v>10798</v>
      </c>
      <c r="K3988" s="89"/>
      <c r="L3988" s="89"/>
      <c r="M3988" s="89"/>
    </row>
    <row r="3989" spans="1:13" x14ac:dyDescent="0.25">
      <c r="A3989" s="191">
        <v>10799</v>
      </c>
      <c r="B3989" s="89" t="s">
        <v>4364</v>
      </c>
      <c r="C3989" s="89" t="s">
        <v>4349</v>
      </c>
      <c r="D3989" s="89" t="s">
        <v>3904</v>
      </c>
      <c r="E3989" s="89" t="s">
        <v>328</v>
      </c>
      <c r="F3989" s="89">
        <v>320</v>
      </c>
      <c r="G3989" s="127">
        <v>0.8545454545454545</v>
      </c>
      <c r="H3989" s="127">
        <v>0</v>
      </c>
      <c r="I3989" s="127"/>
      <c r="J3989" s="191">
        <v>10799</v>
      </c>
      <c r="K3989" s="89"/>
      <c r="L3989" s="89"/>
      <c r="M3989" s="89"/>
    </row>
    <row r="3990" spans="1:13" x14ac:dyDescent="0.25">
      <c r="A3990" s="191">
        <v>10805</v>
      </c>
      <c r="B3990" s="89" t="s">
        <v>4365</v>
      </c>
      <c r="C3990" s="89" t="s">
        <v>4349</v>
      </c>
      <c r="D3990" s="89" t="s">
        <v>3904</v>
      </c>
      <c r="E3990" s="89" t="s">
        <v>328</v>
      </c>
      <c r="F3990" s="89">
        <v>191</v>
      </c>
      <c r="G3990" s="127">
        <v>0.9044943820224719</v>
      </c>
      <c r="H3990" s="127">
        <v>0</v>
      </c>
      <c r="I3990" s="127"/>
      <c r="J3990" s="191">
        <v>10805</v>
      </c>
      <c r="K3990" s="89"/>
      <c r="L3990" s="89"/>
      <c r="M3990" s="89"/>
    </row>
    <row r="3991" spans="1:13" x14ac:dyDescent="0.25">
      <c r="A3991" s="191">
        <v>10810</v>
      </c>
      <c r="B3991" s="89" t="s">
        <v>4366</v>
      </c>
      <c r="C3991" s="89" t="s">
        <v>4349</v>
      </c>
      <c r="D3991" s="89" t="s">
        <v>3904</v>
      </c>
      <c r="E3991" s="89" t="s">
        <v>328</v>
      </c>
      <c r="F3991" s="89">
        <v>235</v>
      </c>
      <c r="G3991" s="127">
        <v>0.85990338164251212</v>
      </c>
      <c r="H3991" s="127">
        <v>0</v>
      </c>
      <c r="I3991" s="127"/>
      <c r="J3991" s="191">
        <v>10810</v>
      </c>
      <c r="K3991" s="89"/>
      <c r="L3991" s="89"/>
      <c r="M3991" s="89"/>
    </row>
    <row r="3992" spans="1:13" x14ac:dyDescent="0.25">
      <c r="A3992" s="191">
        <v>10816</v>
      </c>
      <c r="B3992" s="89" t="s">
        <v>4367</v>
      </c>
      <c r="C3992" s="89" t="s">
        <v>4349</v>
      </c>
      <c r="D3992" s="89" t="s">
        <v>3904</v>
      </c>
      <c r="E3992" s="89" t="s">
        <v>328</v>
      </c>
      <c r="F3992" s="89">
        <v>269</v>
      </c>
      <c r="G3992" s="127">
        <v>0.89592760180995479</v>
      </c>
      <c r="H3992" s="127">
        <v>0</v>
      </c>
      <c r="I3992" s="127"/>
      <c r="J3992" s="191">
        <v>10816</v>
      </c>
      <c r="K3992" s="89"/>
      <c r="L3992" s="89"/>
      <c r="M3992" s="89"/>
    </row>
    <row r="3993" spans="1:13" x14ac:dyDescent="0.25">
      <c r="A3993" s="191">
        <v>10818</v>
      </c>
      <c r="B3993" s="89" t="s">
        <v>4368</v>
      </c>
      <c r="C3993" s="89" t="s">
        <v>4349</v>
      </c>
      <c r="D3993" s="89" t="s">
        <v>3904</v>
      </c>
      <c r="E3993" s="89" t="s">
        <v>328</v>
      </c>
      <c r="F3993" s="89">
        <v>224</v>
      </c>
      <c r="G3993" s="127">
        <v>0.9027027027027027</v>
      </c>
      <c r="H3993" s="127">
        <v>0</v>
      </c>
      <c r="I3993" s="127"/>
      <c r="J3993" s="191">
        <v>10818</v>
      </c>
      <c r="K3993" s="89"/>
      <c r="L3993" s="89"/>
      <c r="M3993" s="89"/>
    </row>
    <row r="3994" spans="1:13" x14ac:dyDescent="0.25">
      <c r="A3994" s="191">
        <v>10821</v>
      </c>
      <c r="B3994" s="89" t="s">
        <v>4369</v>
      </c>
      <c r="C3994" s="89" t="s">
        <v>4349</v>
      </c>
      <c r="D3994" s="89" t="s">
        <v>3904</v>
      </c>
      <c r="E3994" s="89" t="s">
        <v>328</v>
      </c>
      <c r="F3994" s="89">
        <v>183</v>
      </c>
      <c r="G3994" s="127">
        <v>0.85915492957746475</v>
      </c>
      <c r="H3994" s="127">
        <v>0</v>
      </c>
      <c r="I3994" s="127"/>
      <c r="J3994" s="191">
        <v>10821</v>
      </c>
      <c r="K3994" s="89"/>
      <c r="L3994" s="89"/>
      <c r="M3994" s="89"/>
    </row>
    <row r="3995" spans="1:13" x14ac:dyDescent="0.25">
      <c r="A3995" s="191">
        <v>10825</v>
      </c>
      <c r="B3995" s="89" t="s">
        <v>4370</v>
      </c>
      <c r="C3995" s="89" t="s">
        <v>4349</v>
      </c>
      <c r="D3995" s="89" t="s">
        <v>3904</v>
      </c>
      <c r="E3995" s="89" t="s">
        <v>328</v>
      </c>
      <c r="F3995" s="89">
        <v>64</v>
      </c>
      <c r="G3995" s="127">
        <v>0.91666666666666663</v>
      </c>
      <c r="H3995" s="127">
        <v>0</v>
      </c>
      <c r="I3995" s="127"/>
      <c r="J3995" s="191">
        <v>10825</v>
      </c>
      <c r="K3995" s="89"/>
      <c r="L3995" s="89"/>
      <c r="M3995" s="89"/>
    </row>
    <row r="3996" spans="1:13" x14ac:dyDescent="0.25">
      <c r="A3996" s="191">
        <v>10827</v>
      </c>
      <c r="B3996" s="89" t="s">
        <v>4371</v>
      </c>
      <c r="C3996" s="89" t="s">
        <v>4349</v>
      </c>
      <c r="D3996" s="89" t="s">
        <v>3904</v>
      </c>
      <c r="E3996" s="89" t="s">
        <v>328</v>
      </c>
      <c r="F3996" s="89">
        <v>390</v>
      </c>
      <c r="G3996" s="127">
        <v>0.94011976047904189</v>
      </c>
      <c r="H3996" s="127">
        <v>0</v>
      </c>
      <c r="I3996" s="127"/>
      <c r="J3996" s="191">
        <v>10827</v>
      </c>
      <c r="K3996" s="89"/>
      <c r="L3996" s="89"/>
      <c r="M3996" s="89"/>
    </row>
    <row r="3997" spans="1:13" x14ac:dyDescent="0.25">
      <c r="A3997" s="191">
        <v>10835</v>
      </c>
      <c r="B3997" s="89" t="s">
        <v>4372</v>
      </c>
      <c r="C3997" s="89" t="s">
        <v>4373</v>
      </c>
      <c r="D3997" s="89" t="s">
        <v>3904</v>
      </c>
      <c r="E3997" s="89" t="s">
        <v>328</v>
      </c>
      <c r="F3997" s="89">
        <v>342</v>
      </c>
      <c r="G3997" s="127">
        <v>0.87364620938628157</v>
      </c>
      <c r="H3997" s="127">
        <v>0</v>
      </c>
      <c r="I3997" s="127"/>
      <c r="J3997" s="191">
        <v>10835</v>
      </c>
      <c r="K3997" s="89"/>
      <c r="L3997" s="89"/>
      <c r="M3997" s="89"/>
    </row>
    <row r="3998" spans="1:13" x14ac:dyDescent="0.25">
      <c r="A3998" s="191">
        <v>10836</v>
      </c>
      <c r="B3998" s="89" t="s">
        <v>4374</v>
      </c>
      <c r="C3998" s="89" t="s">
        <v>4373</v>
      </c>
      <c r="D3998" s="89" t="s">
        <v>3904</v>
      </c>
      <c r="E3998" s="89" t="s">
        <v>328</v>
      </c>
      <c r="F3998" s="89">
        <v>274</v>
      </c>
      <c r="G3998" s="127">
        <v>0.84615384615384615</v>
      </c>
      <c r="H3998" s="127">
        <v>0</v>
      </c>
      <c r="I3998" s="127"/>
      <c r="J3998" s="191">
        <v>10836</v>
      </c>
      <c r="K3998" s="89"/>
      <c r="L3998" s="89"/>
      <c r="M3998" s="89"/>
    </row>
    <row r="3999" spans="1:13" x14ac:dyDescent="0.25">
      <c r="A3999" s="191">
        <v>10837</v>
      </c>
      <c r="B3999" s="89" t="s">
        <v>4375</v>
      </c>
      <c r="C3999" s="89" t="s">
        <v>4373</v>
      </c>
      <c r="D3999" s="89" t="s">
        <v>3904</v>
      </c>
      <c r="E3999" s="89" t="s">
        <v>328</v>
      </c>
      <c r="F3999" s="89">
        <v>262</v>
      </c>
      <c r="G3999" s="127">
        <v>0.93434343434343436</v>
      </c>
      <c r="H3999" s="127">
        <v>0</v>
      </c>
      <c r="I3999" s="127"/>
      <c r="J3999" s="191">
        <v>10837</v>
      </c>
      <c r="K3999" s="89"/>
      <c r="L3999" s="89"/>
      <c r="M3999" s="89"/>
    </row>
    <row r="4000" spans="1:13" x14ac:dyDescent="0.25">
      <c r="A4000" s="191">
        <v>10838</v>
      </c>
      <c r="B4000" s="89" t="s">
        <v>4376</v>
      </c>
      <c r="C4000" s="89" t="s">
        <v>4373</v>
      </c>
      <c r="D4000" s="89" t="s">
        <v>3904</v>
      </c>
      <c r="E4000" s="89" t="s">
        <v>328</v>
      </c>
      <c r="F4000" s="89">
        <v>193</v>
      </c>
      <c r="G4000" s="127">
        <v>0.90963855421686746</v>
      </c>
      <c r="H4000" s="127">
        <v>0</v>
      </c>
      <c r="I4000" s="127"/>
      <c r="J4000" s="191">
        <v>10838</v>
      </c>
      <c r="K4000" s="89"/>
      <c r="L4000" s="89"/>
      <c r="M4000" s="89"/>
    </row>
    <row r="4001" spans="1:13" x14ac:dyDescent="0.25">
      <c r="A4001" s="191">
        <v>10839</v>
      </c>
      <c r="B4001" s="89" t="s">
        <v>4377</v>
      </c>
      <c r="C4001" s="89" t="s">
        <v>4373</v>
      </c>
      <c r="D4001" s="89" t="s">
        <v>3904</v>
      </c>
      <c r="E4001" s="89" t="s">
        <v>328</v>
      </c>
      <c r="F4001" s="89">
        <v>335</v>
      </c>
      <c r="G4001" s="127">
        <v>0.84347826086956523</v>
      </c>
      <c r="H4001" s="127">
        <v>0</v>
      </c>
      <c r="I4001" s="127"/>
      <c r="J4001" s="191">
        <v>10839</v>
      </c>
      <c r="K4001" s="89"/>
      <c r="L4001" s="89"/>
      <c r="M4001" s="89"/>
    </row>
    <row r="4002" spans="1:13" x14ac:dyDescent="0.25">
      <c r="A4002" s="191">
        <v>10840</v>
      </c>
      <c r="B4002" s="89" t="s">
        <v>4378</v>
      </c>
      <c r="C4002" s="89" t="s">
        <v>4373</v>
      </c>
      <c r="D4002" s="89" t="s">
        <v>3904</v>
      </c>
      <c r="E4002" s="89" t="s">
        <v>328</v>
      </c>
      <c r="F4002" s="89">
        <v>304</v>
      </c>
      <c r="G4002" s="127">
        <v>0.95299145299145294</v>
      </c>
      <c r="H4002" s="127">
        <v>0</v>
      </c>
      <c r="I4002" s="127"/>
      <c r="J4002" s="191">
        <v>10840</v>
      </c>
      <c r="K4002" s="89"/>
      <c r="L4002" s="89"/>
      <c r="M4002" s="89"/>
    </row>
    <row r="4003" spans="1:13" x14ac:dyDescent="0.25">
      <c r="A4003" s="191">
        <v>10842</v>
      </c>
      <c r="B4003" s="89" t="s">
        <v>4379</v>
      </c>
      <c r="C4003" s="89" t="s">
        <v>4380</v>
      </c>
      <c r="D4003" s="89" t="s">
        <v>3904</v>
      </c>
      <c r="E4003" s="89" t="s">
        <v>336</v>
      </c>
      <c r="F4003" s="89">
        <v>544</v>
      </c>
      <c r="G4003" s="127">
        <v>0.91503267973856206</v>
      </c>
      <c r="H4003" s="127">
        <v>0</v>
      </c>
      <c r="I4003" s="127"/>
      <c r="J4003" s="191">
        <v>10842</v>
      </c>
      <c r="K4003" s="89"/>
      <c r="L4003" s="89"/>
      <c r="M4003" s="89"/>
    </row>
    <row r="4004" spans="1:13" x14ac:dyDescent="0.25">
      <c r="A4004" s="191">
        <v>10844</v>
      </c>
      <c r="B4004" s="89" t="s">
        <v>4381</v>
      </c>
      <c r="C4004" s="89" t="s">
        <v>4380</v>
      </c>
      <c r="D4004" s="89" t="s">
        <v>3904</v>
      </c>
      <c r="E4004" s="89" t="s">
        <v>336</v>
      </c>
      <c r="F4004" s="89">
        <v>664</v>
      </c>
      <c r="G4004" s="127">
        <v>0.92567567567567566</v>
      </c>
      <c r="H4004" s="127">
        <v>0</v>
      </c>
      <c r="I4004" s="127"/>
      <c r="J4004" s="191">
        <v>10844</v>
      </c>
      <c r="K4004" s="89"/>
      <c r="L4004" s="89"/>
      <c r="M4004" s="89"/>
    </row>
    <row r="4005" spans="1:13" x14ac:dyDescent="0.25">
      <c r="A4005" s="191">
        <v>10845</v>
      </c>
      <c r="B4005" s="89" t="s">
        <v>4382</v>
      </c>
      <c r="C4005" s="89" t="s">
        <v>4380</v>
      </c>
      <c r="D4005" s="89" t="s">
        <v>3904</v>
      </c>
      <c r="E4005" s="89" t="s">
        <v>336</v>
      </c>
      <c r="F4005" s="89">
        <v>849</v>
      </c>
      <c r="G4005" s="127">
        <v>0</v>
      </c>
      <c r="H4005" s="127">
        <v>0.92452830188679247</v>
      </c>
      <c r="I4005" s="127"/>
      <c r="J4005" s="191">
        <v>10845</v>
      </c>
      <c r="K4005" s="89"/>
      <c r="L4005" s="89"/>
      <c r="M4005" s="89"/>
    </row>
    <row r="4006" spans="1:13" x14ac:dyDescent="0.25">
      <c r="A4006" s="191">
        <v>10846</v>
      </c>
      <c r="B4006" s="89" t="s">
        <v>4383</v>
      </c>
      <c r="C4006" s="89" t="s">
        <v>4380</v>
      </c>
      <c r="D4006" s="89" t="s">
        <v>3904</v>
      </c>
      <c r="E4006" s="89" t="s">
        <v>336</v>
      </c>
      <c r="F4006" s="89">
        <v>231</v>
      </c>
      <c r="G4006" s="127">
        <v>0.88292682926829269</v>
      </c>
      <c r="H4006" s="127">
        <v>0</v>
      </c>
      <c r="I4006" s="127"/>
      <c r="J4006" s="191">
        <v>10846</v>
      </c>
      <c r="K4006" s="89"/>
      <c r="L4006" s="89"/>
      <c r="M4006" s="89"/>
    </row>
    <row r="4007" spans="1:13" x14ac:dyDescent="0.25">
      <c r="A4007" s="191">
        <v>10848</v>
      </c>
      <c r="B4007" s="89" t="s">
        <v>4384</v>
      </c>
      <c r="C4007" s="89" t="s">
        <v>4380</v>
      </c>
      <c r="D4007" s="89" t="s">
        <v>3904</v>
      </c>
      <c r="E4007" s="89" t="s">
        <v>336</v>
      </c>
      <c r="F4007" s="89">
        <v>241</v>
      </c>
      <c r="G4007" s="127">
        <v>0.84579439252336452</v>
      </c>
      <c r="H4007" s="127">
        <v>0</v>
      </c>
      <c r="I4007" s="127"/>
      <c r="J4007" s="191">
        <v>10848</v>
      </c>
      <c r="K4007" s="89"/>
      <c r="L4007" s="89"/>
      <c r="M4007" s="89"/>
    </row>
    <row r="4008" spans="1:13" x14ac:dyDescent="0.25">
      <c r="A4008" s="191">
        <v>10849</v>
      </c>
      <c r="B4008" s="89" t="s">
        <v>4385</v>
      </c>
      <c r="C4008" s="89" t="s">
        <v>4380</v>
      </c>
      <c r="D4008" s="89" t="s">
        <v>3904</v>
      </c>
      <c r="E4008" s="89" t="s">
        <v>336</v>
      </c>
      <c r="F4008" s="89">
        <v>10</v>
      </c>
      <c r="G4008" s="127">
        <v>1</v>
      </c>
      <c r="H4008" s="127">
        <v>0</v>
      </c>
      <c r="I4008" s="127"/>
      <c r="J4008" s="191">
        <v>10849</v>
      </c>
      <c r="K4008" s="89"/>
      <c r="L4008" s="89"/>
      <c r="M4008" s="89"/>
    </row>
    <row r="4009" spans="1:13" x14ac:dyDescent="0.25">
      <c r="A4009" s="191">
        <v>10854</v>
      </c>
      <c r="B4009" s="89" t="s">
        <v>4386</v>
      </c>
      <c r="C4009" s="89" t="s">
        <v>4387</v>
      </c>
      <c r="D4009" s="89" t="s">
        <v>3904</v>
      </c>
      <c r="E4009" s="89" t="s">
        <v>336</v>
      </c>
      <c r="F4009" s="89">
        <v>776</v>
      </c>
      <c r="G4009" s="127">
        <v>0.88474576271186445</v>
      </c>
      <c r="H4009" s="127">
        <v>0</v>
      </c>
      <c r="I4009" s="127"/>
      <c r="J4009" s="191">
        <v>10854</v>
      </c>
      <c r="K4009" s="89"/>
      <c r="L4009" s="89"/>
      <c r="M4009" s="89"/>
    </row>
    <row r="4010" spans="1:13" x14ac:dyDescent="0.25">
      <c r="A4010" s="191">
        <v>10858</v>
      </c>
      <c r="B4010" s="89" t="s">
        <v>4388</v>
      </c>
      <c r="C4010" s="89" t="s">
        <v>4387</v>
      </c>
      <c r="D4010" s="89" t="s">
        <v>3904</v>
      </c>
      <c r="E4010" s="89" t="s">
        <v>336</v>
      </c>
      <c r="F4010" s="89">
        <v>126</v>
      </c>
      <c r="G4010" s="127">
        <v>0.85185185185185186</v>
      </c>
      <c r="H4010" s="127">
        <v>0</v>
      </c>
      <c r="I4010" s="127"/>
      <c r="J4010" s="191">
        <v>10858</v>
      </c>
      <c r="K4010" s="89"/>
      <c r="L4010" s="89"/>
      <c r="M4010" s="89"/>
    </row>
    <row r="4011" spans="1:13" x14ac:dyDescent="0.25">
      <c r="A4011" s="191">
        <v>10861</v>
      </c>
      <c r="B4011" s="89" t="s">
        <v>4389</v>
      </c>
      <c r="C4011" s="89" t="s">
        <v>4387</v>
      </c>
      <c r="D4011" s="89" t="s">
        <v>3904</v>
      </c>
      <c r="E4011" s="89" t="s">
        <v>336</v>
      </c>
      <c r="F4011" s="89">
        <v>115</v>
      </c>
      <c r="G4011" s="127">
        <v>0.90123456790123457</v>
      </c>
      <c r="H4011" s="127">
        <v>0</v>
      </c>
      <c r="I4011" s="127"/>
      <c r="J4011" s="191">
        <v>10861</v>
      </c>
      <c r="K4011" s="89"/>
      <c r="L4011" s="89"/>
      <c r="M4011" s="89"/>
    </row>
    <row r="4012" spans="1:13" x14ac:dyDescent="0.25">
      <c r="A4012" s="191">
        <v>10862</v>
      </c>
      <c r="B4012" s="89" t="s">
        <v>4390</v>
      </c>
      <c r="C4012" s="89" t="s">
        <v>4387</v>
      </c>
      <c r="D4012" s="89" t="s">
        <v>3904</v>
      </c>
      <c r="E4012" s="89" t="s">
        <v>336</v>
      </c>
      <c r="F4012" s="89">
        <v>172</v>
      </c>
      <c r="G4012" s="127">
        <v>0.87591240875912413</v>
      </c>
      <c r="H4012" s="127">
        <v>0</v>
      </c>
      <c r="I4012" s="127"/>
      <c r="J4012" s="191">
        <v>10862</v>
      </c>
      <c r="K4012" s="89"/>
      <c r="L4012" s="89"/>
      <c r="M4012" s="89"/>
    </row>
    <row r="4013" spans="1:13" x14ac:dyDescent="0.25">
      <c r="A4013" s="191">
        <v>10864</v>
      </c>
      <c r="B4013" s="89" t="s">
        <v>4391</v>
      </c>
      <c r="C4013" s="89" t="s">
        <v>4387</v>
      </c>
      <c r="D4013" s="89" t="s">
        <v>3904</v>
      </c>
      <c r="E4013" s="89" t="s">
        <v>336</v>
      </c>
      <c r="F4013" s="89">
        <v>124</v>
      </c>
      <c r="G4013" s="127">
        <v>0.81981981981981977</v>
      </c>
      <c r="H4013" s="127">
        <v>0</v>
      </c>
      <c r="I4013" s="127"/>
      <c r="J4013" s="191">
        <v>10864</v>
      </c>
      <c r="K4013" s="89"/>
      <c r="L4013" s="89"/>
      <c r="M4013" s="89"/>
    </row>
    <row r="4014" spans="1:13" x14ac:dyDescent="0.25">
      <c r="A4014" s="191">
        <v>10865</v>
      </c>
      <c r="B4014" s="89" t="s">
        <v>4392</v>
      </c>
      <c r="C4014" s="89" t="s">
        <v>4387</v>
      </c>
      <c r="D4014" s="89" t="s">
        <v>3904</v>
      </c>
      <c r="E4014" s="89" t="s">
        <v>336</v>
      </c>
      <c r="F4014" s="89">
        <v>129</v>
      </c>
      <c r="G4014" s="127">
        <v>0.89423076923076927</v>
      </c>
      <c r="H4014" s="127">
        <v>0</v>
      </c>
      <c r="I4014" s="127"/>
      <c r="J4014" s="191">
        <v>10865</v>
      </c>
      <c r="K4014" s="89"/>
      <c r="L4014" s="89"/>
      <c r="M4014" s="89"/>
    </row>
    <row r="4015" spans="1:13" x14ac:dyDescent="0.25">
      <c r="A4015" s="191">
        <v>10868</v>
      </c>
      <c r="B4015" s="89" t="s">
        <v>4393</v>
      </c>
      <c r="C4015" s="89" t="s">
        <v>4387</v>
      </c>
      <c r="D4015" s="89" t="s">
        <v>3904</v>
      </c>
      <c r="E4015" s="89" t="s">
        <v>336</v>
      </c>
      <c r="F4015" s="89">
        <v>113</v>
      </c>
      <c r="G4015" s="127">
        <v>0.85365853658536583</v>
      </c>
      <c r="H4015" s="127">
        <v>0</v>
      </c>
      <c r="I4015" s="127"/>
      <c r="J4015" s="191">
        <v>10868</v>
      </c>
      <c r="K4015" s="89"/>
      <c r="L4015" s="89"/>
      <c r="M4015" s="89"/>
    </row>
    <row r="4016" spans="1:13" x14ac:dyDescent="0.25">
      <c r="A4016" s="191">
        <v>10887</v>
      </c>
      <c r="B4016" s="89" t="s">
        <v>4394</v>
      </c>
      <c r="C4016" s="89" t="s">
        <v>307</v>
      </c>
      <c r="D4016" s="89" t="s">
        <v>279</v>
      </c>
      <c r="E4016" s="89" t="s">
        <v>4871</v>
      </c>
      <c r="F4016" s="89">
        <v>7</v>
      </c>
      <c r="G4016" s="127">
        <v>1</v>
      </c>
      <c r="H4016" s="127">
        <v>0</v>
      </c>
      <c r="I4016" s="127"/>
      <c r="J4016" s="191">
        <v>10887</v>
      </c>
      <c r="K4016" s="89"/>
      <c r="L4016" s="89"/>
      <c r="M4016" s="89"/>
    </row>
    <row r="4017" spans="1:13" x14ac:dyDescent="0.25">
      <c r="A4017" s="191">
        <v>10911</v>
      </c>
      <c r="B4017" s="89" t="s">
        <v>4395</v>
      </c>
      <c r="C4017" s="89" t="s">
        <v>278</v>
      </c>
      <c r="D4017" s="89" t="s">
        <v>279</v>
      </c>
      <c r="E4017" s="89" t="s">
        <v>4871</v>
      </c>
      <c r="F4017" s="89">
        <v>636</v>
      </c>
      <c r="G4017" s="127">
        <v>0</v>
      </c>
      <c r="H4017" s="127">
        <v>0.90438871473354232</v>
      </c>
      <c r="I4017" s="127"/>
      <c r="J4017" s="191">
        <v>10911</v>
      </c>
      <c r="K4017" s="89"/>
      <c r="L4017" s="89"/>
      <c r="M4017" s="89"/>
    </row>
    <row r="4018" spans="1:13" x14ac:dyDescent="0.25">
      <c r="A4018" s="191">
        <v>10912</v>
      </c>
      <c r="B4018" s="89" t="s">
        <v>4396</v>
      </c>
      <c r="C4018" s="89" t="s">
        <v>307</v>
      </c>
      <c r="D4018" s="89" t="s">
        <v>279</v>
      </c>
      <c r="E4018" s="89" t="s">
        <v>4871</v>
      </c>
      <c r="F4018" s="89">
        <v>2</v>
      </c>
      <c r="G4018" s="127">
        <v>1</v>
      </c>
      <c r="H4018" s="127">
        <v>0</v>
      </c>
      <c r="I4018" s="127"/>
      <c r="J4018" s="191">
        <v>10912</v>
      </c>
      <c r="K4018" s="89"/>
      <c r="L4018" s="89"/>
      <c r="M4018" s="89"/>
    </row>
    <row r="4019" spans="1:13" x14ac:dyDescent="0.25">
      <c r="A4019" s="191">
        <v>10913</v>
      </c>
      <c r="B4019" s="89" t="s">
        <v>4397</v>
      </c>
      <c r="C4019" s="89" t="s">
        <v>278</v>
      </c>
      <c r="D4019" s="89" t="s">
        <v>279</v>
      </c>
      <c r="E4019" s="89" t="s">
        <v>4871</v>
      </c>
      <c r="F4019" s="89">
        <v>80</v>
      </c>
      <c r="G4019" s="127">
        <v>0</v>
      </c>
      <c r="H4019" s="127">
        <v>0</v>
      </c>
      <c r="I4019" s="128">
        <v>0.81835601154527149</v>
      </c>
      <c r="J4019" s="191">
        <v>10913</v>
      </c>
      <c r="K4019" s="89"/>
      <c r="L4019" s="89"/>
      <c r="M4019" s="89"/>
    </row>
    <row r="4020" spans="1:13" x14ac:dyDescent="0.25">
      <c r="A4020" s="191">
        <v>10916</v>
      </c>
      <c r="B4020" s="89" t="s">
        <v>4398</v>
      </c>
      <c r="C4020" s="89" t="s">
        <v>326</v>
      </c>
      <c r="D4020" s="89" t="s">
        <v>327</v>
      </c>
      <c r="E4020" s="89" t="s">
        <v>328</v>
      </c>
      <c r="F4020" s="89">
        <v>161</v>
      </c>
      <c r="G4020" s="127">
        <v>0.83846153846153848</v>
      </c>
      <c r="H4020" s="127">
        <v>0</v>
      </c>
      <c r="I4020" s="127"/>
      <c r="J4020" s="191">
        <v>10916</v>
      </c>
      <c r="K4020" s="89"/>
      <c r="L4020" s="89"/>
      <c r="M4020" s="89"/>
    </row>
    <row r="4021" spans="1:13" x14ac:dyDescent="0.25">
      <c r="A4021" s="191">
        <v>10917</v>
      </c>
      <c r="B4021" s="89" t="s">
        <v>4399</v>
      </c>
      <c r="C4021" s="89" t="s">
        <v>4400</v>
      </c>
      <c r="D4021" s="89" t="s">
        <v>327</v>
      </c>
      <c r="E4021" s="89" t="s">
        <v>336</v>
      </c>
      <c r="F4021" s="129">
        <v>1207</v>
      </c>
      <c r="G4021" s="127">
        <v>0.83804627249357322</v>
      </c>
      <c r="H4021" s="127">
        <v>0</v>
      </c>
      <c r="I4021" s="127"/>
      <c r="J4021" s="191">
        <v>10917</v>
      </c>
      <c r="K4021" s="89"/>
      <c r="L4021" s="89"/>
      <c r="M4021" s="89"/>
    </row>
    <row r="4022" spans="1:13" x14ac:dyDescent="0.25">
      <c r="A4022" s="191">
        <v>10967</v>
      </c>
      <c r="B4022" s="89" t="s">
        <v>4401</v>
      </c>
      <c r="C4022" s="89" t="s">
        <v>375</v>
      </c>
      <c r="D4022" s="89" t="s">
        <v>366</v>
      </c>
      <c r="E4022" s="89" t="s">
        <v>328</v>
      </c>
      <c r="F4022" s="89">
        <v>582</v>
      </c>
      <c r="G4022" s="127">
        <v>0</v>
      </c>
      <c r="H4022" s="127">
        <v>0.80483870967741933</v>
      </c>
      <c r="I4022" s="127"/>
      <c r="J4022" s="191">
        <v>10967</v>
      </c>
      <c r="K4022" s="89"/>
      <c r="L4022" s="89"/>
      <c r="M4022" s="89"/>
    </row>
    <row r="4023" spans="1:13" x14ac:dyDescent="0.25">
      <c r="A4023" s="191">
        <v>10968</v>
      </c>
      <c r="B4023" s="89" t="s">
        <v>4402</v>
      </c>
      <c r="C4023" s="89" t="s">
        <v>385</v>
      </c>
      <c r="D4023" s="89" t="s">
        <v>366</v>
      </c>
      <c r="E4023" s="89" t="s">
        <v>328</v>
      </c>
      <c r="F4023" s="89">
        <v>794</v>
      </c>
      <c r="G4023" s="127">
        <v>0</v>
      </c>
      <c r="H4023" s="127">
        <v>0.84625668449197866</v>
      </c>
      <c r="I4023" s="127"/>
      <c r="J4023" s="191">
        <v>10968</v>
      </c>
      <c r="K4023" s="89"/>
      <c r="L4023" s="89"/>
      <c r="M4023" s="89"/>
    </row>
    <row r="4024" spans="1:13" x14ac:dyDescent="0.25">
      <c r="A4024" s="191">
        <v>11025</v>
      </c>
      <c r="B4024" s="89" t="s">
        <v>4403</v>
      </c>
      <c r="C4024" s="89" t="s">
        <v>468</v>
      </c>
      <c r="D4024" s="89" t="s">
        <v>408</v>
      </c>
      <c r="E4024" s="89" t="s">
        <v>4871</v>
      </c>
      <c r="F4024" s="89">
        <v>109</v>
      </c>
      <c r="G4024" s="127">
        <v>0.93902439024390238</v>
      </c>
      <c r="H4024" s="127">
        <v>0</v>
      </c>
      <c r="I4024" s="127"/>
      <c r="J4024" s="191">
        <v>11025</v>
      </c>
      <c r="K4024" s="89"/>
      <c r="L4024" s="89"/>
      <c r="M4024" s="89"/>
    </row>
    <row r="4025" spans="1:13" x14ac:dyDescent="0.25">
      <c r="A4025" s="191">
        <v>11029</v>
      </c>
      <c r="B4025" s="89" t="s">
        <v>4404</v>
      </c>
      <c r="C4025" s="89" t="s">
        <v>407</v>
      </c>
      <c r="D4025" s="89" t="s">
        <v>408</v>
      </c>
      <c r="E4025" s="89" t="s">
        <v>4871</v>
      </c>
      <c r="F4025" s="89">
        <v>5</v>
      </c>
      <c r="G4025" s="127">
        <v>0</v>
      </c>
      <c r="H4025" s="127">
        <v>0</v>
      </c>
      <c r="I4025" s="128">
        <v>0.84911003236245952</v>
      </c>
      <c r="J4025" s="191">
        <v>11029</v>
      </c>
      <c r="K4025" s="89"/>
      <c r="L4025" s="89"/>
      <c r="M4025" s="89"/>
    </row>
    <row r="4026" spans="1:13" x14ac:dyDescent="0.25">
      <c r="A4026" s="191">
        <v>11030</v>
      </c>
      <c r="B4026" s="89" t="s">
        <v>4405</v>
      </c>
      <c r="C4026" s="89" t="s">
        <v>447</v>
      </c>
      <c r="D4026" s="89" t="s">
        <v>408</v>
      </c>
      <c r="E4026" s="89" t="s">
        <v>4871</v>
      </c>
      <c r="F4026" s="89">
        <v>6</v>
      </c>
      <c r="G4026" s="127">
        <v>0</v>
      </c>
      <c r="H4026" s="127">
        <v>0</v>
      </c>
      <c r="I4026" s="128">
        <v>0.8189395460935931</v>
      </c>
      <c r="J4026" s="191">
        <v>11030</v>
      </c>
      <c r="K4026" s="89"/>
      <c r="L4026" s="89"/>
      <c r="M4026" s="89"/>
    </row>
    <row r="4027" spans="1:13" x14ac:dyDescent="0.25">
      <c r="A4027" s="191">
        <v>11031</v>
      </c>
      <c r="B4027" s="89" t="s">
        <v>4406</v>
      </c>
      <c r="C4027" s="89" t="s">
        <v>468</v>
      </c>
      <c r="D4027" s="89" t="s">
        <v>408</v>
      </c>
      <c r="E4027" s="89" t="s">
        <v>4871</v>
      </c>
      <c r="F4027" s="89">
        <v>19</v>
      </c>
      <c r="G4027" s="127">
        <v>1</v>
      </c>
      <c r="H4027" s="127">
        <v>0</v>
      </c>
      <c r="I4027" s="127"/>
      <c r="J4027" s="191">
        <v>11031</v>
      </c>
      <c r="K4027" s="89"/>
      <c r="L4027" s="89"/>
      <c r="M4027" s="89"/>
    </row>
    <row r="4028" spans="1:13" x14ac:dyDescent="0.25">
      <c r="A4028" s="191">
        <v>11033</v>
      </c>
      <c r="B4028" s="89" t="s">
        <v>4407</v>
      </c>
      <c r="C4028" s="89" t="s">
        <v>407</v>
      </c>
      <c r="D4028" s="89" t="s">
        <v>408</v>
      </c>
      <c r="E4028" s="89" t="s">
        <v>4871</v>
      </c>
      <c r="F4028" s="89">
        <v>409</v>
      </c>
      <c r="G4028" s="127">
        <v>0.87257617728531855</v>
      </c>
      <c r="H4028" s="127">
        <v>0</v>
      </c>
      <c r="I4028" s="127"/>
      <c r="J4028" s="191">
        <v>11033</v>
      </c>
      <c r="K4028" s="89"/>
      <c r="L4028" s="89"/>
      <c r="M4028" s="89"/>
    </row>
    <row r="4029" spans="1:13" x14ac:dyDescent="0.25">
      <c r="A4029" s="191">
        <v>11034</v>
      </c>
      <c r="B4029" s="89" t="s">
        <v>4408</v>
      </c>
      <c r="C4029" s="89" t="s">
        <v>440</v>
      </c>
      <c r="D4029" s="89" t="s">
        <v>408</v>
      </c>
      <c r="E4029" s="89" t="s">
        <v>4871</v>
      </c>
      <c r="F4029" s="89">
        <v>448</v>
      </c>
      <c r="G4029" s="127">
        <v>0</v>
      </c>
      <c r="H4029" s="127">
        <v>0.92129629629629628</v>
      </c>
      <c r="I4029" s="127"/>
      <c r="J4029" s="191">
        <v>11034</v>
      </c>
      <c r="K4029" s="89"/>
      <c r="L4029" s="89"/>
      <c r="M4029" s="89"/>
    </row>
    <row r="4030" spans="1:13" x14ac:dyDescent="0.25">
      <c r="A4030" s="191">
        <v>11036</v>
      </c>
      <c r="B4030" s="89" t="s">
        <v>4409</v>
      </c>
      <c r="C4030" s="89" t="s">
        <v>438</v>
      </c>
      <c r="D4030" s="89" t="s">
        <v>408</v>
      </c>
      <c r="E4030" s="89" t="s">
        <v>4871</v>
      </c>
      <c r="F4030" s="89">
        <v>9</v>
      </c>
      <c r="G4030" s="127">
        <v>0.9</v>
      </c>
      <c r="H4030" s="127">
        <v>0</v>
      </c>
      <c r="I4030" s="127"/>
      <c r="J4030" s="191">
        <v>11036</v>
      </c>
      <c r="K4030" s="89"/>
      <c r="L4030" s="89"/>
      <c r="M4030" s="89"/>
    </row>
    <row r="4031" spans="1:13" x14ac:dyDescent="0.25">
      <c r="A4031" s="191">
        <v>11038</v>
      </c>
      <c r="B4031" s="89" t="s">
        <v>4410</v>
      </c>
      <c r="C4031" s="89" t="s">
        <v>460</v>
      </c>
      <c r="D4031" s="89" t="s">
        <v>408</v>
      </c>
      <c r="E4031" s="89" t="s">
        <v>4871</v>
      </c>
      <c r="F4031" s="89">
        <v>368</v>
      </c>
      <c r="G4031" s="127">
        <v>0</v>
      </c>
      <c r="H4031" s="127">
        <v>0.93425605536332179</v>
      </c>
      <c r="I4031" s="127"/>
      <c r="J4031" s="191">
        <v>11038</v>
      </c>
      <c r="K4031" s="89"/>
      <c r="L4031" s="89"/>
      <c r="M4031" s="89"/>
    </row>
    <row r="4032" spans="1:13" x14ac:dyDescent="0.25">
      <c r="A4032" s="191">
        <v>11110</v>
      </c>
      <c r="B4032" s="89" t="s">
        <v>4411</v>
      </c>
      <c r="C4032" s="89" t="s">
        <v>632</v>
      </c>
      <c r="D4032" s="89" t="s">
        <v>480</v>
      </c>
      <c r="E4032" s="89" t="s">
        <v>336</v>
      </c>
      <c r="F4032" s="89">
        <v>57</v>
      </c>
      <c r="G4032" s="127">
        <v>0</v>
      </c>
      <c r="H4032" s="127">
        <v>0.92982456140350878</v>
      </c>
      <c r="I4032" s="127"/>
      <c r="J4032" s="191">
        <v>11110</v>
      </c>
      <c r="K4032" s="89"/>
      <c r="L4032" s="89"/>
      <c r="M4032" s="89"/>
    </row>
    <row r="4033" spans="1:13" x14ac:dyDescent="0.25">
      <c r="A4033" s="191">
        <v>11111</v>
      </c>
      <c r="B4033" s="89" t="s">
        <v>4412</v>
      </c>
      <c r="C4033" s="89" t="s">
        <v>709</v>
      </c>
      <c r="D4033" s="89" t="s">
        <v>480</v>
      </c>
      <c r="E4033" s="89" t="s">
        <v>336</v>
      </c>
      <c r="F4033" s="89">
        <v>367</v>
      </c>
      <c r="G4033" s="127">
        <v>0.92105263157894735</v>
      </c>
      <c r="H4033" s="127">
        <v>0</v>
      </c>
      <c r="I4033" s="127"/>
      <c r="J4033" s="191">
        <v>11111</v>
      </c>
      <c r="K4033" s="89"/>
      <c r="L4033" s="89"/>
      <c r="M4033" s="89"/>
    </row>
    <row r="4034" spans="1:13" x14ac:dyDescent="0.25">
      <c r="A4034" s="191">
        <v>11113</v>
      </c>
      <c r="B4034" s="89" t="s">
        <v>4413</v>
      </c>
      <c r="C4034" s="89" t="s">
        <v>585</v>
      </c>
      <c r="D4034" s="89" t="s">
        <v>480</v>
      </c>
      <c r="E4034" s="89" t="s">
        <v>336</v>
      </c>
      <c r="F4034" s="89">
        <v>6</v>
      </c>
      <c r="G4034" s="127">
        <v>1</v>
      </c>
      <c r="H4034" s="127">
        <v>0</v>
      </c>
      <c r="I4034" s="127"/>
      <c r="J4034" s="191">
        <v>11113</v>
      </c>
      <c r="K4034" s="89"/>
      <c r="L4034" s="89"/>
      <c r="M4034" s="89"/>
    </row>
    <row r="4035" spans="1:13" x14ac:dyDescent="0.25">
      <c r="A4035" s="191">
        <v>11136</v>
      </c>
      <c r="B4035" s="89" t="s">
        <v>4414</v>
      </c>
      <c r="C4035" s="89" t="s">
        <v>585</v>
      </c>
      <c r="D4035" s="89" t="s">
        <v>480</v>
      </c>
      <c r="E4035" s="89" t="s">
        <v>336</v>
      </c>
      <c r="F4035" s="89">
        <v>35</v>
      </c>
      <c r="G4035" s="127">
        <v>0</v>
      </c>
      <c r="H4035" s="127">
        <v>0</v>
      </c>
      <c r="I4035" s="128">
        <v>0.86473084441901493</v>
      </c>
      <c r="J4035" s="191">
        <v>11136</v>
      </c>
      <c r="K4035" s="89"/>
      <c r="L4035" s="89"/>
      <c r="M4035" s="89"/>
    </row>
    <row r="4036" spans="1:13" x14ac:dyDescent="0.25">
      <c r="A4036" s="191">
        <v>11139</v>
      </c>
      <c r="B4036" s="89" t="s">
        <v>4415</v>
      </c>
      <c r="C4036" s="89" t="s">
        <v>521</v>
      </c>
      <c r="D4036" s="89" t="s">
        <v>480</v>
      </c>
      <c r="E4036" s="89" t="s">
        <v>4871</v>
      </c>
      <c r="F4036" s="89">
        <v>472</v>
      </c>
      <c r="G4036" s="127">
        <v>0</v>
      </c>
      <c r="H4036" s="127">
        <v>0.93541202672605794</v>
      </c>
      <c r="I4036" s="127"/>
      <c r="J4036" s="191">
        <v>11139</v>
      </c>
      <c r="K4036" s="89"/>
      <c r="L4036" s="89"/>
      <c r="M4036" s="89"/>
    </row>
    <row r="4037" spans="1:13" x14ac:dyDescent="0.25">
      <c r="A4037" s="191">
        <v>11153</v>
      </c>
      <c r="B4037" s="89" t="s">
        <v>4416</v>
      </c>
      <c r="C4037" s="89" t="s">
        <v>795</v>
      </c>
      <c r="D4037" s="89" t="s">
        <v>480</v>
      </c>
      <c r="E4037" s="89" t="s">
        <v>336</v>
      </c>
      <c r="F4037" s="89">
        <v>10</v>
      </c>
      <c r="G4037" s="127">
        <v>1</v>
      </c>
      <c r="H4037" s="127">
        <v>0</v>
      </c>
      <c r="I4037" s="127"/>
      <c r="J4037" s="191">
        <v>11153</v>
      </c>
      <c r="K4037" s="89"/>
      <c r="L4037" s="89"/>
      <c r="M4037" s="89"/>
    </row>
    <row r="4038" spans="1:13" x14ac:dyDescent="0.25">
      <c r="A4038" s="191">
        <v>11155</v>
      </c>
      <c r="B4038" s="89" t="s">
        <v>2826</v>
      </c>
      <c r="C4038" s="89" t="s">
        <v>479</v>
      </c>
      <c r="D4038" s="89" t="s">
        <v>480</v>
      </c>
      <c r="E4038" s="89" t="s">
        <v>328</v>
      </c>
      <c r="F4038" s="89">
        <v>634</v>
      </c>
      <c r="G4038" s="127">
        <v>0.91111111111111109</v>
      </c>
      <c r="H4038" s="127">
        <v>0</v>
      </c>
      <c r="I4038" s="127"/>
      <c r="J4038" s="191">
        <v>11155</v>
      </c>
      <c r="K4038" s="89"/>
      <c r="L4038" s="89"/>
      <c r="M4038" s="89"/>
    </row>
    <row r="4039" spans="1:13" x14ac:dyDescent="0.25">
      <c r="A4039" s="191">
        <v>11156</v>
      </c>
      <c r="B4039" s="89" t="s">
        <v>4417</v>
      </c>
      <c r="C4039" s="89" t="s">
        <v>748</v>
      </c>
      <c r="D4039" s="89" t="s">
        <v>480</v>
      </c>
      <c r="E4039" s="89" t="s">
        <v>336</v>
      </c>
      <c r="F4039" s="89">
        <v>9</v>
      </c>
      <c r="G4039" s="127">
        <v>0</v>
      </c>
      <c r="H4039" s="127">
        <v>0</v>
      </c>
      <c r="I4039" s="128">
        <v>0.81160173160173155</v>
      </c>
      <c r="J4039" s="191">
        <v>11156</v>
      </c>
      <c r="K4039" s="89"/>
      <c r="L4039" s="89"/>
      <c r="M4039" s="89"/>
    </row>
    <row r="4040" spans="1:13" x14ac:dyDescent="0.25">
      <c r="A4040" s="191">
        <v>11191</v>
      </c>
      <c r="B4040" s="89" t="s">
        <v>4418</v>
      </c>
      <c r="C4040" s="89" t="s">
        <v>867</v>
      </c>
      <c r="D4040" s="89" t="s">
        <v>262</v>
      </c>
      <c r="E4040" s="89" t="s">
        <v>336</v>
      </c>
      <c r="F4040" s="89">
        <v>16</v>
      </c>
      <c r="G4040" s="127">
        <v>0</v>
      </c>
      <c r="H4040" s="127">
        <v>0</v>
      </c>
      <c r="I4040" s="128">
        <v>0.83414668153931959</v>
      </c>
      <c r="J4040" s="191">
        <v>11191</v>
      </c>
      <c r="K4040" s="89"/>
      <c r="L4040" s="89"/>
      <c r="M4040" s="89"/>
    </row>
    <row r="4041" spans="1:13" x14ac:dyDescent="0.25">
      <c r="A4041" s="191">
        <v>11196</v>
      </c>
      <c r="B4041" s="89" t="s">
        <v>4419</v>
      </c>
      <c r="C4041" s="89" t="s">
        <v>843</v>
      </c>
      <c r="D4041" s="89" t="s">
        <v>262</v>
      </c>
      <c r="E4041" s="89" t="s">
        <v>336</v>
      </c>
      <c r="F4041" s="89">
        <v>19</v>
      </c>
      <c r="G4041" s="127">
        <v>0</v>
      </c>
      <c r="H4041" s="127">
        <v>0</v>
      </c>
      <c r="I4041" s="128">
        <v>0.84569247546346782</v>
      </c>
      <c r="J4041" s="191">
        <v>11196</v>
      </c>
      <c r="K4041" s="89"/>
      <c r="L4041" s="89"/>
      <c r="M4041" s="89"/>
    </row>
    <row r="4042" spans="1:13" x14ac:dyDescent="0.25">
      <c r="A4042" s="191">
        <v>11199</v>
      </c>
      <c r="B4042" s="89" t="s">
        <v>4420</v>
      </c>
      <c r="C4042" s="89" t="s">
        <v>263</v>
      </c>
      <c r="D4042" s="89" t="s">
        <v>262</v>
      </c>
      <c r="E4042" s="89" t="s">
        <v>336</v>
      </c>
      <c r="F4042" s="89">
        <v>676</v>
      </c>
      <c r="G4042" s="127">
        <v>0.90566037735849059</v>
      </c>
      <c r="H4042" s="127">
        <v>0</v>
      </c>
      <c r="I4042" s="127"/>
      <c r="J4042" s="191">
        <v>11199</v>
      </c>
      <c r="K4042" s="89"/>
      <c r="L4042" s="89"/>
      <c r="M4042" s="89"/>
    </row>
    <row r="4043" spans="1:13" x14ac:dyDescent="0.25">
      <c r="A4043" s="191">
        <v>11206</v>
      </c>
      <c r="B4043" s="89" t="s">
        <v>4421</v>
      </c>
      <c r="C4043" s="89" t="s">
        <v>843</v>
      </c>
      <c r="D4043" s="89" t="s">
        <v>262</v>
      </c>
      <c r="E4043" s="89" t="s">
        <v>336</v>
      </c>
      <c r="F4043" s="89">
        <v>5</v>
      </c>
      <c r="G4043" s="127">
        <v>1</v>
      </c>
      <c r="H4043" s="127">
        <v>0</v>
      </c>
      <c r="I4043" s="127"/>
      <c r="J4043" s="191">
        <v>11206</v>
      </c>
      <c r="K4043" s="89"/>
      <c r="L4043" s="89"/>
      <c r="M4043" s="89"/>
    </row>
    <row r="4044" spans="1:13" x14ac:dyDescent="0.25">
      <c r="A4044" s="191">
        <v>11230</v>
      </c>
      <c r="B4044" s="89" t="s">
        <v>4422</v>
      </c>
      <c r="C4044" s="89" t="s">
        <v>957</v>
      </c>
      <c r="D4044" s="89" t="s">
        <v>262</v>
      </c>
      <c r="E4044" s="89" t="s">
        <v>336</v>
      </c>
      <c r="F4044" s="89">
        <v>186</v>
      </c>
      <c r="G4044" s="127">
        <v>0</v>
      </c>
      <c r="H4044" s="127">
        <v>0</v>
      </c>
      <c r="I4044" s="128">
        <v>0.81956277656693743</v>
      </c>
      <c r="J4044" s="191">
        <v>11230</v>
      </c>
      <c r="K4044" s="89"/>
      <c r="L4044" s="89"/>
      <c r="M4044" s="89"/>
    </row>
    <row r="4045" spans="1:13" x14ac:dyDescent="0.25">
      <c r="A4045" s="191">
        <v>11231</v>
      </c>
      <c r="B4045" s="89" t="s">
        <v>4423</v>
      </c>
      <c r="C4045" s="89" t="s">
        <v>1002</v>
      </c>
      <c r="D4045" s="89" t="s">
        <v>262</v>
      </c>
      <c r="E4045" s="89" t="s">
        <v>336</v>
      </c>
      <c r="F4045" s="89">
        <v>20</v>
      </c>
      <c r="G4045" s="127">
        <v>0</v>
      </c>
      <c r="H4045" s="127">
        <v>0</v>
      </c>
      <c r="I4045" s="128">
        <v>0.85708676874754608</v>
      </c>
      <c r="J4045" s="191">
        <v>11231</v>
      </c>
      <c r="K4045" s="89"/>
      <c r="L4045" s="89"/>
      <c r="M4045" s="89"/>
    </row>
    <row r="4046" spans="1:13" x14ac:dyDescent="0.25">
      <c r="A4046" s="191">
        <v>11234</v>
      </c>
      <c r="B4046" s="89" t="s">
        <v>4424</v>
      </c>
      <c r="C4046" s="89" t="s">
        <v>1169</v>
      </c>
      <c r="D4046" s="89" t="s">
        <v>262</v>
      </c>
      <c r="E4046" s="89" t="s">
        <v>336</v>
      </c>
      <c r="F4046" s="89">
        <v>59</v>
      </c>
      <c r="G4046" s="127">
        <v>0</v>
      </c>
      <c r="H4046" s="127">
        <v>0</v>
      </c>
      <c r="I4046" s="128">
        <v>0.83157203415129266</v>
      </c>
      <c r="J4046" s="191">
        <v>11234</v>
      </c>
      <c r="K4046" s="89"/>
      <c r="L4046" s="89"/>
      <c r="M4046" s="89"/>
    </row>
    <row r="4047" spans="1:13" x14ac:dyDescent="0.25">
      <c r="A4047" s="191">
        <v>11245</v>
      </c>
      <c r="B4047" s="89" t="s">
        <v>4425</v>
      </c>
      <c r="C4047" s="89" t="s">
        <v>1268</v>
      </c>
      <c r="D4047" s="89" t="s">
        <v>1209</v>
      </c>
      <c r="E4047" s="89" t="s">
        <v>336</v>
      </c>
      <c r="F4047" s="89">
        <v>59</v>
      </c>
      <c r="G4047" s="127">
        <v>0</v>
      </c>
      <c r="H4047" s="127">
        <v>0</v>
      </c>
      <c r="I4047" s="128">
        <v>0.84303150723814935</v>
      </c>
      <c r="J4047" s="191">
        <v>11245</v>
      </c>
      <c r="K4047" s="89"/>
      <c r="L4047" s="89"/>
      <c r="M4047" s="89"/>
    </row>
    <row r="4048" spans="1:13" x14ac:dyDescent="0.25">
      <c r="A4048" s="191">
        <v>11246</v>
      </c>
      <c r="B4048" s="89" t="s">
        <v>4426</v>
      </c>
      <c r="C4048" s="89" t="s">
        <v>1277</v>
      </c>
      <c r="D4048" s="89" t="s">
        <v>1209</v>
      </c>
      <c r="E4048" s="89" t="s">
        <v>336</v>
      </c>
      <c r="F4048" s="89">
        <v>128</v>
      </c>
      <c r="G4048" s="127">
        <v>0</v>
      </c>
      <c r="H4048" s="127">
        <v>0</v>
      </c>
      <c r="I4048" s="128">
        <v>0.83773408239700375</v>
      </c>
      <c r="J4048" s="191">
        <v>11246</v>
      </c>
      <c r="K4048" s="89"/>
      <c r="L4048" s="89"/>
      <c r="M4048" s="89"/>
    </row>
    <row r="4049" spans="1:13" x14ac:dyDescent="0.25">
      <c r="A4049" s="191">
        <v>11248</v>
      </c>
      <c r="B4049" s="89" t="s">
        <v>4427</v>
      </c>
      <c r="C4049" s="89" t="s">
        <v>1307</v>
      </c>
      <c r="D4049" s="89" t="s">
        <v>1209</v>
      </c>
      <c r="E4049" s="89" t="s">
        <v>328</v>
      </c>
      <c r="F4049" s="89">
        <v>316</v>
      </c>
      <c r="G4049" s="127">
        <v>0.93333333333333335</v>
      </c>
      <c r="H4049" s="127">
        <v>0</v>
      </c>
      <c r="I4049" s="127"/>
      <c r="J4049" s="191">
        <v>11248</v>
      </c>
      <c r="K4049" s="89"/>
      <c r="L4049" s="89"/>
      <c r="M4049" s="89"/>
    </row>
    <row r="4050" spans="1:13" x14ac:dyDescent="0.25">
      <c r="A4050" s="191">
        <v>11257</v>
      </c>
      <c r="B4050" s="89" t="s">
        <v>4428</v>
      </c>
      <c r="C4050" s="89" t="s">
        <v>1486</v>
      </c>
      <c r="D4050" s="89" t="s">
        <v>1209</v>
      </c>
      <c r="E4050" s="89" t="s">
        <v>336</v>
      </c>
      <c r="F4050" s="89">
        <v>9</v>
      </c>
      <c r="G4050" s="127">
        <v>0.9</v>
      </c>
      <c r="H4050" s="127">
        <v>0</v>
      </c>
      <c r="I4050" s="127"/>
      <c r="J4050" s="191">
        <v>11257</v>
      </c>
      <c r="K4050" s="89"/>
      <c r="L4050" s="89"/>
      <c r="M4050" s="89"/>
    </row>
    <row r="4051" spans="1:13" x14ac:dyDescent="0.25">
      <c r="A4051" s="191">
        <v>11261</v>
      </c>
      <c r="B4051" s="89" t="s">
        <v>4429</v>
      </c>
      <c r="C4051" s="89" t="s">
        <v>1506</v>
      </c>
      <c r="D4051" s="89" t="s">
        <v>1209</v>
      </c>
      <c r="E4051" s="89" t="s">
        <v>336</v>
      </c>
      <c r="F4051" s="89">
        <v>386</v>
      </c>
      <c r="G4051" s="127">
        <v>0.90969899665551834</v>
      </c>
      <c r="H4051" s="127">
        <v>0</v>
      </c>
      <c r="I4051" s="127"/>
      <c r="J4051" s="191">
        <v>11261</v>
      </c>
      <c r="K4051" s="89"/>
      <c r="L4051" s="89"/>
      <c r="M4051" s="89"/>
    </row>
    <row r="4052" spans="1:13" x14ac:dyDescent="0.25">
      <c r="A4052" s="191">
        <v>11263</v>
      </c>
      <c r="B4052" s="89" t="s">
        <v>4430</v>
      </c>
      <c r="C4052" s="89" t="s">
        <v>1409</v>
      </c>
      <c r="D4052" s="89" t="s">
        <v>1209</v>
      </c>
      <c r="E4052" s="89" t="s">
        <v>4871</v>
      </c>
      <c r="F4052" s="89">
        <v>85</v>
      </c>
      <c r="G4052" s="127">
        <v>0</v>
      </c>
      <c r="H4052" s="127">
        <v>0</v>
      </c>
      <c r="I4052" s="128">
        <v>0.89718652309829805</v>
      </c>
      <c r="J4052" s="191">
        <v>11263</v>
      </c>
      <c r="K4052" s="89"/>
      <c r="L4052" s="89"/>
      <c r="M4052" s="89"/>
    </row>
    <row r="4053" spans="1:13" x14ac:dyDescent="0.25">
      <c r="A4053" s="191">
        <v>11277</v>
      </c>
      <c r="B4053" s="89" t="s">
        <v>293</v>
      </c>
      <c r="C4053" s="89" t="s">
        <v>1243</v>
      </c>
      <c r="D4053" s="89" t="s">
        <v>1209</v>
      </c>
      <c r="E4053" s="89" t="s">
        <v>336</v>
      </c>
      <c r="F4053" s="89">
        <v>284</v>
      </c>
      <c r="G4053" s="127">
        <v>0.94720496894409933</v>
      </c>
      <c r="H4053" s="127">
        <v>0</v>
      </c>
      <c r="I4053" s="127"/>
      <c r="J4053" s="191">
        <v>11277</v>
      </c>
      <c r="K4053" s="89"/>
      <c r="L4053" s="89"/>
      <c r="M4053" s="89"/>
    </row>
    <row r="4054" spans="1:13" x14ac:dyDescent="0.25">
      <c r="A4054" s="191">
        <v>11279</v>
      </c>
      <c r="B4054" s="89" t="s">
        <v>4431</v>
      </c>
      <c r="C4054" s="89" t="s">
        <v>1444</v>
      </c>
      <c r="D4054" s="89" t="s">
        <v>1209</v>
      </c>
      <c r="E4054" s="89" t="s">
        <v>336</v>
      </c>
      <c r="F4054" s="89">
        <v>7</v>
      </c>
      <c r="G4054" s="127">
        <v>1</v>
      </c>
      <c r="H4054" s="127">
        <v>0</v>
      </c>
      <c r="I4054" s="127"/>
      <c r="J4054" s="191">
        <v>11279</v>
      </c>
      <c r="K4054" s="89"/>
      <c r="L4054" s="89"/>
      <c r="M4054" s="89"/>
    </row>
    <row r="4055" spans="1:13" x14ac:dyDescent="0.25">
      <c r="A4055" s="191">
        <v>11283</v>
      </c>
      <c r="B4055" s="89" t="s">
        <v>4432</v>
      </c>
      <c r="C4055" s="89" t="s">
        <v>1506</v>
      </c>
      <c r="D4055" s="89" t="s">
        <v>1209</v>
      </c>
      <c r="E4055" s="89" t="s">
        <v>336</v>
      </c>
      <c r="F4055" s="89">
        <v>21</v>
      </c>
      <c r="G4055" s="127">
        <v>1</v>
      </c>
      <c r="H4055" s="127">
        <v>0</v>
      </c>
      <c r="I4055" s="127"/>
      <c r="J4055" s="191">
        <v>11283</v>
      </c>
      <c r="K4055" s="89"/>
      <c r="L4055" s="89"/>
      <c r="M4055" s="89"/>
    </row>
    <row r="4056" spans="1:13" x14ac:dyDescent="0.25">
      <c r="A4056" s="191">
        <v>11284</v>
      </c>
      <c r="B4056" s="89" t="s">
        <v>4433</v>
      </c>
      <c r="C4056" s="89" t="s">
        <v>1208</v>
      </c>
      <c r="D4056" s="89" t="s">
        <v>1209</v>
      </c>
      <c r="E4056" s="89" t="s">
        <v>328</v>
      </c>
      <c r="F4056" s="89">
        <v>482</v>
      </c>
      <c r="G4056" s="127">
        <v>0</v>
      </c>
      <c r="H4056" s="127">
        <v>0</v>
      </c>
      <c r="I4056" s="128">
        <v>0.79887068362249947</v>
      </c>
      <c r="J4056" s="191">
        <v>11284</v>
      </c>
      <c r="K4056" s="89"/>
      <c r="L4056" s="89"/>
      <c r="M4056" s="89"/>
    </row>
    <row r="4057" spans="1:13" x14ac:dyDescent="0.25">
      <c r="A4057" s="191">
        <v>11286</v>
      </c>
      <c r="B4057" s="89" t="s">
        <v>4434</v>
      </c>
      <c r="C4057" s="89" t="s">
        <v>1386</v>
      </c>
      <c r="D4057" s="89" t="s">
        <v>1209</v>
      </c>
      <c r="E4057" s="89" t="s">
        <v>4871</v>
      </c>
      <c r="F4057" s="89">
        <v>605</v>
      </c>
      <c r="G4057" s="127">
        <v>0</v>
      </c>
      <c r="H4057" s="127">
        <v>0</v>
      </c>
      <c r="I4057" s="128">
        <v>0.84846416382252565</v>
      </c>
      <c r="J4057" s="191">
        <v>11286</v>
      </c>
      <c r="K4057" s="89"/>
      <c r="L4057" s="89"/>
      <c r="M4057" s="89"/>
    </row>
    <row r="4058" spans="1:13" x14ac:dyDescent="0.25">
      <c r="A4058" s="191">
        <v>11287</v>
      </c>
      <c r="B4058" s="89" t="s">
        <v>4435</v>
      </c>
      <c r="C4058" s="89" t="s">
        <v>1347</v>
      </c>
      <c r="D4058" s="89" t="s">
        <v>1209</v>
      </c>
      <c r="E4058" s="89" t="s">
        <v>336</v>
      </c>
      <c r="F4058" s="89">
        <v>435</v>
      </c>
      <c r="G4058" s="127">
        <v>0</v>
      </c>
      <c r="H4058" s="127">
        <v>0.9543973941368078</v>
      </c>
      <c r="I4058" s="127"/>
      <c r="J4058" s="191">
        <v>11287</v>
      </c>
      <c r="K4058" s="89"/>
      <c r="L4058" s="89"/>
      <c r="M4058" s="89"/>
    </row>
    <row r="4059" spans="1:13" x14ac:dyDescent="0.25">
      <c r="A4059" s="191">
        <v>11323</v>
      </c>
      <c r="B4059" s="89" t="s">
        <v>1331</v>
      </c>
      <c r="C4059" s="89" t="s">
        <v>1615</v>
      </c>
      <c r="D4059" s="89" t="s">
        <v>1559</v>
      </c>
      <c r="E4059" s="89" t="s">
        <v>336</v>
      </c>
      <c r="F4059" s="89">
        <v>588</v>
      </c>
      <c r="G4059" s="127">
        <v>0.95833333333333337</v>
      </c>
      <c r="H4059" s="127">
        <v>0</v>
      </c>
      <c r="I4059" s="127"/>
      <c r="J4059" s="191">
        <v>11323</v>
      </c>
      <c r="K4059" s="89"/>
      <c r="L4059" s="89"/>
      <c r="M4059" s="89"/>
    </row>
    <row r="4060" spans="1:13" x14ac:dyDescent="0.25">
      <c r="A4060" s="191">
        <v>11330</v>
      </c>
      <c r="B4060" s="89" t="s">
        <v>4436</v>
      </c>
      <c r="C4060" s="89" t="s">
        <v>1734</v>
      </c>
      <c r="D4060" s="89" t="s">
        <v>1559</v>
      </c>
      <c r="E4060" s="89" t="s">
        <v>336</v>
      </c>
      <c r="F4060" s="89">
        <v>74</v>
      </c>
      <c r="G4060" s="127">
        <v>0</v>
      </c>
      <c r="H4060" s="127">
        <v>0</v>
      </c>
      <c r="I4060" s="128">
        <v>0.92377894203143485</v>
      </c>
      <c r="J4060" s="191">
        <v>11330</v>
      </c>
      <c r="K4060" s="89"/>
      <c r="L4060" s="89"/>
      <c r="M4060" s="89"/>
    </row>
    <row r="4061" spans="1:13" x14ac:dyDescent="0.25">
      <c r="A4061" s="191">
        <v>11333</v>
      </c>
      <c r="B4061" s="89" t="s">
        <v>4437</v>
      </c>
      <c r="C4061" s="89" t="s">
        <v>1782</v>
      </c>
      <c r="D4061" s="89" t="s">
        <v>1559</v>
      </c>
      <c r="E4061" s="89" t="s">
        <v>336</v>
      </c>
      <c r="F4061" s="89">
        <v>56</v>
      </c>
      <c r="G4061" s="127">
        <v>0.86956521739130432</v>
      </c>
      <c r="H4061" s="127">
        <v>0</v>
      </c>
      <c r="I4061" s="127"/>
      <c r="J4061" s="191">
        <v>11333</v>
      </c>
      <c r="K4061" s="89"/>
      <c r="L4061" s="89"/>
      <c r="M4061" s="89"/>
    </row>
    <row r="4062" spans="1:13" x14ac:dyDescent="0.25">
      <c r="A4062" s="191">
        <v>11334</v>
      </c>
      <c r="B4062" s="89" t="s">
        <v>4438</v>
      </c>
      <c r="C4062" s="89" t="s">
        <v>1833</v>
      </c>
      <c r="D4062" s="89" t="s">
        <v>1559</v>
      </c>
      <c r="E4062" s="89" t="s">
        <v>336</v>
      </c>
      <c r="F4062" s="89">
        <v>2</v>
      </c>
      <c r="G4062" s="127">
        <v>1</v>
      </c>
      <c r="H4062" s="127">
        <v>0</v>
      </c>
      <c r="I4062" s="127"/>
      <c r="J4062" s="191">
        <v>11334</v>
      </c>
      <c r="K4062" s="89"/>
      <c r="L4062" s="89"/>
      <c r="M4062" s="89"/>
    </row>
    <row r="4063" spans="1:13" x14ac:dyDescent="0.25">
      <c r="A4063" s="191">
        <v>11337</v>
      </c>
      <c r="B4063" s="89" t="s">
        <v>1103</v>
      </c>
      <c r="C4063" s="89" t="s">
        <v>1961</v>
      </c>
      <c r="D4063" s="89" t="s">
        <v>1559</v>
      </c>
      <c r="E4063" s="89" t="s">
        <v>336</v>
      </c>
      <c r="F4063" s="89">
        <v>256</v>
      </c>
      <c r="G4063" s="127">
        <v>0</v>
      </c>
      <c r="H4063" s="127">
        <v>0</v>
      </c>
      <c r="I4063" s="128">
        <v>0.87572349022605656</v>
      </c>
      <c r="J4063" s="191">
        <v>11337</v>
      </c>
      <c r="K4063" s="89"/>
      <c r="L4063" s="89"/>
      <c r="M4063" s="89"/>
    </row>
    <row r="4064" spans="1:13" x14ac:dyDescent="0.25">
      <c r="A4064" s="191">
        <v>11338</v>
      </c>
      <c r="B4064" s="89" t="s">
        <v>4439</v>
      </c>
      <c r="C4064" s="89" t="s">
        <v>1615</v>
      </c>
      <c r="D4064" s="89" t="s">
        <v>1559</v>
      </c>
      <c r="E4064" s="89" t="s">
        <v>336</v>
      </c>
      <c r="F4064" s="89">
        <v>132</v>
      </c>
      <c r="G4064" s="127">
        <v>0</v>
      </c>
      <c r="H4064" s="127">
        <v>0</v>
      </c>
      <c r="I4064" s="128">
        <v>0.89390028528732512</v>
      </c>
      <c r="J4064" s="191">
        <v>11338</v>
      </c>
      <c r="K4064" s="89"/>
      <c r="L4064" s="89"/>
      <c r="M4064" s="89"/>
    </row>
    <row r="4065" spans="1:13" x14ac:dyDescent="0.25">
      <c r="A4065" s="191">
        <v>11342</v>
      </c>
      <c r="B4065" s="89" t="s">
        <v>4440</v>
      </c>
      <c r="C4065" s="89" t="s">
        <v>1673</v>
      </c>
      <c r="D4065" s="89" t="s">
        <v>1559</v>
      </c>
      <c r="E4065" s="89" t="s">
        <v>336</v>
      </c>
      <c r="F4065" s="89">
        <v>401</v>
      </c>
      <c r="G4065" s="127">
        <v>0.89763779527559051</v>
      </c>
      <c r="H4065" s="127">
        <v>0</v>
      </c>
      <c r="I4065" s="127"/>
      <c r="J4065" s="191">
        <v>11342</v>
      </c>
      <c r="K4065" s="89"/>
      <c r="L4065" s="89"/>
      <c r="M4065" s="89"/>
    </row>
    <row r="4066" spans="1:13" x14ac:dyDescent="0.25">
      <c r="A4066" s="191">
        <v>11352</v>
      </c>
      <c r="B4066" s="89" t="s">
        <v>1728</v>
      </c>
      <c r="C4066" s="89" t="s">
        <v>1590</v>
      </c>
      <c r="D4066" s="89" t="s">
        <v>1559</v>
      </c>
      <c r="E4066" s="89" t="s">
        <v>336</v>
      </c>
      <c r="F4066" s="89">
        <v>44</v>
      </c>
      <c r="G4066" s="127">
        <v>0.97435897435897434</v>
      </c>
      <c r="H4066" s="127">
        <v>0</v>
      </c>
      <c r="I4066" s="127"/>
      <c r="J4066" s="191">
        <v>11352</v>
      </c>
      <c r="K4066" s="89"/>
      <c r="L4066" s="89"/>
      <c r="M4066" s="89"/>
    </row>
    <row r="4067" spans="1:13" x14ac:dyDescent="0.25">
      <c r="A4067" s="191">
        <v>11394</v>
      </c>
      <c r="B4067" s="89" t="s">
        <v>293</v>
      </c>
      <c r="C4067" s="89" t="s">
        <v>2529</v>
      </c>
      <c r="D4067" s="89" t="s">
        <v>2211</v>
      </c>
      <c r="E4067" s="89" t="s">
        <v>336</v>
      </c>
      <c r="F4067" s="89">
        <v>912</v>
      </c>
      <c r="G4067" s="127">
        <v>0.90543735224586286</v>
      </c>
      <c r="H4067" s="127">
        <v>0</v>
      </c>
      <c r="I4067" s="127"/>
      <c r="J4067" s="191">
        <v>11394</v>
      </c>
      <c r="K4067" s="89"/>
      <c r="L4067" s="89"/>
      <c r="M4067" s="89"/>
    </row>
    <row r="4068" spans="1:13" x14ac:dyDescent="0.25">
      <c r="A4068" s="191">
        <v>11395</v>
      </c>
      <c r="B4068" s="89" t="s">
        <v>4441</v>
      </c>
      <c r="C4068" s="89" t="s">
        <v>2529</v>
      </c>
      <c r="D4068" s="89" t="s">
        <v>2211</v>
      </c>
      <c r="E4068" s="89" t="s">
        <v>336</v>
      </c>
      <c r="F4068" s="89">
        <v>9</v>
      </c>
      <c r="G4068" s="127">
        <v>0.83333333333333337</v>
      </c>
      <c r="H4068" s="127">
        <v>0</v>
      </c>
      <c r="I4068" s="127"/>
      <c r="J4068" s="191">
        <v>11395</v>
      </c>
      <c r="K4068" s="89"/>
      <c r="L4068" s="89"/>
      <c r="M4068" s="89"/>
    </row>
    <row r="4069" spans="1:13" x14ac:dyDescent="0.25">
      <c r="A4069" s="191">
        <v>11398</v>
      </c>
      <c r="B4069" s="89" t="s">
        <v>4442</v>
      </c>
      <c r="C4069" s="89" t="s">
        <v>2608</v>
      </c>
      <c r="D4069" s="89" t="s">
        <v>2211</v>
      </c>
      <c r="E4069" s="89" t="s">
        <v>336</v>
      </c>
      <c r="F4069" s="89">
        <v>281</v>
      </c>
      <c r="G4069" s="127">
        <v>0.81889763779527558</v>
      </c>
      <c r="H4069" s="127">
        <v>0</v>
      </c>
      <c r="I4069" s="127"/>
      <c r="J4069" s="191">
        <v>11398</v>
      </c>
      <c r="K4069" s="89"/>
      <c r="L4069" s="89"/>
      <c r="M4069" s="89"/>
    </row>
    <row r="4070" spans="1:13" x14ac:dyDescent="0.25">
      <c r="A4070" s="191">
        <v>11399</v>
      </c>
      <c r="B4070" s="89" t="s">
        <v>4443</v>
      </c>
      <c r="C4070" s="89" t="s">
        <v>2714</v>
      </c>
      <c r="D4070" s="89" t="s">
        <v>2211</v>
      </c>
      <c r="E4070" s="89" t="s">
        <v>336</v>
      </c>
      <c r="F4070" s="89">
        <v>11</v>
      </c>
      <c r="G4070" s="127">
        <v>1</v>
      </c>
      <c r="H4070" s="127">
        <v>0</v>
      </c>
      <c r="I4070" s="127"/>
      <c r="J4070" s="191">
        <v>11399</v>
      </c>
      <c r="K4070" s="89"/>
      <c r="L4070" s="89"/>
      <c r="M4070" s="89"/>
    </row>
    <row r="4071" spans="1:13" x14ac:dyDescent="0.25">
      <c r="A4071" s="191">
        <v>11400</v>
      </c>
      <c r="B4071" s="89" t="s">
        <v>4444</v>
      </c>
      <c r="C4071" s="89" t="s">
        <v>2731</v>
      </c>
      <c r="D4071" s="89" t="s">
        <v>2211</v>
      </c>
      <c r="E4071" s="89" t="s">
        <v>336</v>
      </c>
      <c r="F4071" s="89">
        <v>395</v>
      </c>
      <c r="G4071" s="127">
        <v>0</v>
      </c>
      <c r="H4071" s="127">
        <v>0.97586206896551719</v>
      </c>
      <c r="I4071" s="127"/>
      <c r="J4071" s="191">
        <v>11400</v>
      </c>
      <c r="K4071" s="89"/>
      <c r="L4071" s="89"/>
      <c r="M4071" s="89"/>
    </row>
    <row r="4072" spans="1:13" x14ac:dyDescent="0.25">
      <c r="A4072" s="191">
        <v>11404</v>
      </c>
      <c r="B4072" s="89" t="s">
        <v>4445</v>
      </c>
      <c r="C4072" s="89" t="s">
        <v>2162</v>
      </c>
      <c r="D4072" s="89" t="s">
        <v>2029</v>
      </c>
      <c r="E4072" s="89" t="s">
        <v>336</v>
      </c>
      <c r="F4072" s="89">
        <v>7</v>
      </c>
      <c r="G4072" s="127">
        <v>1</v>
      </c>
      <c r="H4072" s="127">
        <v>0</v>
      </c>
      <c r="I4072" s="127"/>
      <c r="J4072" s="191">
        <v>11404</v>
      </c>
      <c r="K4072" s="89"/>
      <c r="L4072" s="89"/>
      <c r="M4072" s="89"/>
    </row>
    <row r="4073" spans="1:13" x14ac:dyDescent="0.25">
      <c r="A4073" s="191">
        <v>11405</v>
      </c>
      <c r="B4073" s="89" t="s">
        <v>4446</v>
      </c>
      <c r="C4073" s="89" t="s">
        <v>2162</v>
      </c>
      <c r="D4073" s="89" t="s">
        <v>2029</v>
      </c>
      <c r="E4073" s="89" t="s">
        <v>336</v>
      </c>
      <c r="F4073" s="89">
        <v>697</v>
      </c>
      <c r="G4073" s="127">
        <v>0.92905405405405406</v>
      </c>
      <c r="H4073" s="127">
        <v>0</v>
      </c>
      <c r="I4073" s="127"/>
      <c r="J4073" s="191">
        <v>11405</v>
      </c>
      <c r="K4073" s="89"/>
      <c r="L4073" s="89"/>
      <c r="M4073" s="89"/>
    </row>
    <row r="4074" spans="1:13" x14ac:dyDescent="0.25">
      <c r="A4074" s="191">
        <v>11407</v>
      </c>
      <c r="B4074" s="89" t="s">
        <v>608</v>
      </c>
      <c r="C4074" s="89" t="s">
        <v>2207</v>
      </c>
      <c r="D4074" s="89" t="s">
        <v>2029</v>
      </c>
      <c r="E4074" s="89" t="s">
        <v>336</v>
      </c>
      <c r="F4074" s="89">
        <v>39</v>
      </c>
      <c r="G4074" s="127">
        <v>1</v>
      </c>
      <c r="H4074" s="127">
        <v>0</v>
      </c>
      <c r="I4074" s="127"/>
      <c r="J4074" s="191">
        <v>11407</v>
      </c>
      <c r="K4074" s="89"/>
      <c r="L4074" s="89"/>
      <c r="M4074" s="89"/>
    </row>
    <row r="4075" spans="1:13" x14ac:dyDescent="0.25">
      <c r="A4075" s="191">
        <v>11417</v>
      </c>
      <c r="B4075" s="89" t="s">
        <v>4447</v>
      </c>
      <c r="C4075" s="89" t="s">
        <v>2483</v>
      </c>
      <c r="D4075" s="89" t="s">
        <v>2211</v>
      </c>
      <c r="E4075" s="89" t="s">
        <v>336</v>
      </c>
      <c r="F4075" s="89">
        <v>365</v>
      </c>
      <c r="G4075" s="127">
        <v>0</v>
      </c>
      <c r="H4075" s="127">
        <v>0</v>
      </c>
      <c r="I4075" s="128">
        <v>0.79590456872404136</v>
      </c>
      <c r="J4075" s="191">
        <v>11417</v>
      </c>
      <c r="K4075" s="89"/>
      <c r="L4075" s="89"/>
      <c r="M4075" s="89"/>
    </row>
    <row r="4076" spans="1:13" x14ac:dyDescent="0.25">
      <c r="A4076" s="191">
        <v>11418</v>
      </c>
      <c r="B4076" s="89" t="s">
        <v>2963</v>
      </c>
      <c r="C4076" s="89" t="s">
        <v>2582</v>
      </c>
      <c r="D4076" s="89" t="s">
        <v>2211</v>
      </c>
      <c r="E4076" s="89" t="s">
        <v>336</v>
      </c>
      <c r="F4076" s="89">
        <v>4</v>
      </c>
      <c r="G4076" s="127">
        <v>1</v>
      </c>
      <c r="H4076" s="127">
        <v>0</v>
      </c>
      <c r="I4076" s="127"/>
      <c r="J4076" s="191">
        <v>11418</v>
      </c>
      <c r="K4076" s="89"/>
      <c r="L4076" s="89"/>
      <c r="M4076" s="89"/>
    </row>
    <row r="4077" spans="1:13" x14ac:dyDescent="0.25">
      <c r="A4077" s="191">
        <v>11419</v>
      </c>
      <c r="B4077" s="89" t="s">
        <v>4448</v>
      </c>
      <c r="C4077" s="89" t="s">
        <v>2582</v>
      </c>
      <c r="D4077" s="89" t="s">
        <v>2211</v>
      </c>
      <c r="E4077" s="89" t="s">
        <v>336</v>
      </c>
      <c r="F4077" s="89">
        <v>6</v>
      </c>
      <c r="G4077" s="127">
        <v>1</v>
      </c>
      <c r="H4077" s="127">
        <v>0</v>
      </c>
      <c r="I4077" s="127"/>
      <c r="J4077" s="191">
        <v>11419</v>
      </c>
      <c r="K4077" s="89"/>
      <c r="L4077" s="89"/>
      <c r="M4077" s="89"/>
    </row>
    <row r="4078" spans="1:13" x14ac:dyDescent="0.25">
      <c r="A4078" s="191">
        <v>11425</v>
      </c>
      <c r="B4078" s="89" t="s">
        <v>4449</v>
      </c>
      <c r="C4078" s="89" t="s">
        <v>2675</v>
      </c>
      <c r="D4078" s="89" t="s">
        <v>2211</v>
      </c>
      <c r="E4078" s="89" t="s">
        <v>336</v>
      </c>
      <c r="F4078" s="89">
        <v>2</v>
      </c>
      <c r="G4078" s="127">
        <v>1</v>
      </c>
      <c r="H4078" s="127">
        <v>0</v>
      </c>
      <c r="I4078" s="127"/>
      <c r="J4078" s="191">
        <v>11425</v>
      </c>
      <c r="K4078" s="89"/>
      <c r="L4078" s="89"/>
      <c r="M4078" s="89"/>
    </row>
    <row r="4079" spans="1:13" x14ac:dyDescent="0.25">
      <c r="A4079" s="191">
        <v>11462</v>
      </c>
      <c r="B4079" s="89" t="s">
        <v>4450</v>
      </c>
      <c r="C4079" s="89" t="s">
        <v>2976</v>
      </c>
      <c r="D4079" s="89" t="s">
        <v>2744</v>
      </c>
      <c r="E4079" s="89" t="s">
        <v>336</v>
      </c>
      <c r="F4079" s="89">
        <v>65</v>
      </c>
      <c r="G4079" s="127">
        <v>0.98076923076923073</v>
      </c>
      <c r="H4079" s="127">
        <v>0</v>
      </c>
      <c r="I4079" s="127"/>
      <c r="J4079" s="191">
        <v>11462</v>
      </c>
      <c r="K4079" s="89"/>
      <c r="L4079" s="89"/>
      <c r="M4079" s="89"/>
    </row>
    <row r="4080" spans="1:13" x14ac:dyDescent="0.25">
      <c r="A4080" s="191">
        <v>11472</v>
      </c>
      <c r="B4080" s="89" t="s">
        <v>4451</v>
      </c>
      <c r="C4080" s="89" t="s">
        <v>3061</v>
      </c>
      <c r="D4080" s="89" t="s">
        <v>2744</v>
      </c>
      <c r="E4080" s="89" t="s">
        <v>336</v>
      </c>
      <c r="F4080" s="89">
        <v>270</v>
      </c>
      <c r="G4080" s="127">
        <v>0.98584905660377353</v>
      </c>
      <c r="H4080" s="127">
        <v>0</v>
      </c>
      <c r="I4080" s="127"/>
      <c r="J4080" s="191">
        <v>11472</v>
      </c>
      <c r="K4080" s="89"/>
      <c r="L4080" s="89"/>
      <c r="M4080" s="89"/>
    </row>
    <row r="4081" spans="1:13" x14ac:dyDescent="0.25">
      <c r="A4081" s="191">
        <v>11520</v>
      </c>
      <c r="B4081" s="89" t="s">
        <v>4452</v>
      </c>
      <c r="C4081" s="89" t="s">
        <v>2938</v>
      </c>
      <c r="D4081" s="89" t="s">
        <v>2744</v>
      </c>
      <c r="E4081" s="89" t="s">
        <v>336</v>
      </c>
      <c r="F4081" s="89">
        <v>40</v>
      </c>
      <c r="G4081" s="127">
        <v>0</v>
      </c>
      <c r="H4081" s="127">
        <v>0</v>
      </c>
      <c r="I4081" s="128">
        <v>0.90250950570342203</v>
      </c>
      <c r="J4081" s="191">
        <v>11520</v>
      </c>
      <c r="K4081" s="89"/>
      <c r="L4081" s="89"/>
      <c r="M4081" s="89"/>
    </row>
    <row r="4082" spans="1:13" x14ac:dyDescent="0.25">
      <c r="A4082" s="191">
        <v>11522</v>
      </c>
      <c r="B4082" s="89" t="s">
        <v>4453</v>
      </c>
      <c r="C4082" s="89" t="s">
        <v>2853</v>
      </c>
      <c r="D4082" s="89" t="s">
        <v>2744</v>
      </c>
      <c r="E4082" s="89" t="s">
        <v>336</v>
      </c>
      <c r="F4082" s="89">
        <v>15</v>
      </c>
      <c r="G4082" s="127">
        <v>1</v>
      </c>
      <c r="H4082" s="127">
        <v>0</v>
      </c>
      <c r="I4082" s="127"/>
      <c r="J4082" s="191">
        <v>11522</v>
      </c>
      <c r="K4082" s="89"/>
      <c r="L4082" s="89"/>
      <c r="M4082" s="89"/>
    </row>
    <row r="4083" spans="1:13" x14ac:dyDescent="0.25">
      <c r="A4083" s="191">
        <v>11530</v>
      </c>
      <c r="B4083" s="89" t="s">
        <v>4454</v>
      </c>
      <c r="C4083" s="89" t="s">
        <v>3035</v>
      </c>
      <c r="D4083" s="89" t="s">
        <v>2744</v>
      </c>
      <c r="E4083" s="89" t="s">
        <v>336</v>
      </c>
      <c r="F4083" s="89">
        <v>39</v>
      </c>
      <c r="G4083" s="127">
        <v>0</v>
      </c>
      <c r="H4083" s="127">
        <v>0</v>
      </c>
      <c r="I4083" s="128">
        <v>0.87199590932333393</v>
      </c>
      <c r="J4083" s="191">
        <v>11530</v>
      </c>
      <c r="K4083" s="89"/>
      <c r="L4083" s="89"/>
      <c r="M4083" s="89"/>
    </row>
    <row r="4084" spans="1:13" x14ac:dyDescent="0.25">
      <c r="A4084" s="191">
        <v>11539</v>
      </c>
      <c r="B4084" s="89" t="s">
        <v>4455</v>
      </c>
      <c r="C4084" s="89" t="s">
        <v>3715</v>
      </c>
      <c r="D4084" s="89" t="s">
        <v>3188</v>
      </c>
      <c r="E4084" s="89" t="s">
        <v>328</v>
      </c>
      <c r="F4084" s="89">
        <v>4</v>
      </c>
      <c r="G4084" s="127">
        <v>1</v>
      </c>
      <c r="H4084" s="127">
        <v>0</v>
      </c>
      <c r="I4084" s="127"/>
      <c r="J4084" s="191">
        <v>11539</v>
      </c>
      <c r="K4084" s="89"/>
      <c r="L4084" s="89"/>
      <c r="M4084" s="89"/>
    </row>
    <row r="4085" spans="1:13" x14ac:dyDescent="0.25">
      <c r="A4085" s="191">
        <v>11548</v>
      </c>
      <c r="B4085" s="89" t="s">
        <v>2829</v>
      </c>
      <c r="C4085" s="89" t="s">
        <v>3634</v>
      </c>
      <c r="D4085" s="89" t="s">
        <v>3188</v>
      </c>
      <c r="E4085" s="89" t="s">
        <v>4871</v>
      </c>
      <c r="F4085" s="89">
        <v>364</v>
      </c>
      <c r="G4085" s="127">
        <v>0.95317725752508364</v>
      </c>
      <c r="H4085" s="127">
        <v>0</v>
      </c>
      <c r="I4085" s="127"/>
      <c r="J4085" s="191">
        <v>11548</v>
      </c>
      <c r="K4085" s="89"/>
      <c r="L4085" s="89"/>
      <c r="M4085" s="89"/>
    </row>
    <row r="4086" spans="1:13" x14ac:dyDescent="0.25">
      <c r="A4086" s="191">
        <v>11553</v>
      </c>
      <c r="B4086" s="89" t="s">
        <v>4456</v>
      </c>
      <c r="C4086" s="89" t="s">
        <v>3744</v>
      </c>
      <c r="D4086" s="89" t="s">
        <v>3188</v>
      </c>
      <c r="E4086" s="89" t="s">
        <v>328</v>
      </c>
      <c r="F4086" s="89">
        <v>19</v>
      </c>
      <c r="G4086" s="127">
        <v>0.85</v>
      </c>
      <c r="H4086" s="127">
        <v>0</v>
      </c>
      <c r="I4086" s="127"/>
      <c r="J4086" s="191">
        <v>11553</v>
      </c>
      <c r="K4086" s="89"/>
      <c r="L4086" s="89"/>
      <c r="M4086" s="89"/>
    </row>
    <row r="4087" spans="1:13" x14ac:dyDescent="0.25">
      <c r="A4087" s="191">
        <v>11590</v>
      </c>
      <c r="B4087" s="89" t="s">
        <v>3812</v>
      </c>
      <c r="C4087" s="89" t="s">
        <v>3687</v>
      </c>
      <c r="D4087" s="89" t="s">
        <v>3188</v>
      </c>
      <c r="E4087" s="89" t="s">
        <v>328</v>
      </c>
      <c r="F4087" s="89">
        <v>9</v>
      </c>
      <c r="G4087" s="127">
        <v>1</v>
      </c>
      <c r="H4087" s="127">
        <v>0</v>
      </c>
      <c r="I4087" s="127"/>
      <c r="J4087" s="191">
        <v>11590</v>
      </c>
      <c r="K4087" s="89"/>
      <c r="L4087" s="89"/>
      <c r="M4087" s="89"/>
    </row>
    <row r="4088" spans="1:13" x14ac:dyDescent="0.25">
      <c r="A4088" s="191">
        <v>11591</v>
      </c>
      <c r="B4088" s="89" t="s">
        <v>4457</v>
      </c>
      <c r="C4088" s="89" t="s">
        <v>3247</v>
      </c>
      <c r="D4088" s="89" t="s">
        <v>3174</v>
      </c>
      <c r="E4088" s="89" t="s">
        <v>336</v>
      </c>
      <c r="F4088" s="89">
        <v>329</v>
      </c>
      <c r="G4088" s="127">
        <v>0.95774647887323938</v>
      </c>
      <c r="H4088" s="127">
        <v>0</v>
      </c>
      <c r="I4088" s="127"/>
      <c r="J4088" s="191">
        <v>11591</v>
      </c>
      <c r="K4088" s="89"/>
      <c r="L4088" s="89"/>
      <c r="M4088" s="89"/>
    </row>
    <row r="4089" spans="1:13" x14ac:dyDescent="0.25">
      <c r="A4089" s="191">
        <v>11593</v>
      </c>
      <c r="B4089" s="89" t="s">
        <v>4458</v>
      </c>
      <c r="C4089" s="89" t="s">
        <v>3770</v>
      </c>
      <c r="D4089" s="89" t="s">
        <v>3188</v>
      </c>
      <c r="E4089" s="89" t="s">
        <v>328</v>
      </c>
      <c r="F4089" s="89">
        <v>8</v>
      </c>
      <c r="G4089" s="127">
        <v>1</v>
      </c>
      <c r="H4089" s="127">
        <v>0</v>
      </c>
      <c r="I4089" s="127"/>
      <c r="J4089" s="191">
        <v>11593</v>
      </c>
      <c r="K4089" s="89"/>
      <c r="L4089" s="89"/>
      <c r="M4089" s="89"/>
    </row>
    <row r="4090" spans="1:13" x14ac:dyDescent="0.25">
      <c r="A4090" s="191">
        <v>11609</v>
      </c>
      <c r="B4090" s="89" t="s">
        <v>4459</v>
      </c>
      <c r="C4090" s="89" t="s">
        <v>3858</v>
      </c>
      <c r="D4090" s="89" t="s">
        <v>3833</v>
      </c>
      <c r="E4090" s="89" t="s">
        <v>336</v>
      </c>
      <c r="F4090" s="89">
        <v>1</v>
      </c>
      <c r="G4090" s="127">
        <v>1</v>
      </c>
      <c r="H4090" s="127">
        <v>0</v>
      </c>
      <c r="I4090" s="127"/>
      <c r="J4090" s="191">
        <v>11609</v>
      </c>
      <c r="K4090" s="89"/>
      <c r="L4090" s="89"/>
      <c r="M4090" s="89"/>
    </row>
    <row r="4091" spans="1:13" x14ac:dyDescent="0.25">
      <c r="A4091" s="191">
        <v>11612</v>
      </c>
      <c r="B4091" s="89" t="s">
        <v>4460</v>
      </c>
      <c r="C4091" s="89" t="s">
        <v>3850</v>
      </c>
      <c r="D4091" s="89" t="s">
        <v>3833</v>
      </c>
      <c r="E4091" s="89" t="s">
        <v>336</v>
      </c>
      <c r="F4091" s="89">
        <v>183</v>
      </c>
      <c r="G4091" s="127">
        <v>0.94512195121951215</v>
      </c>
      <c r="H4091" s="127">
        <v>0</v>
      </c>
      <c r="I4091" s="127"/>
      <c r="J4091" s="191">
        <v>11612</v>
      </c>
      <c r="K4091" s="89"/>
      <c r="L4091" s="89"/>
      <c r="M4091" s="89"/>
    </row>
    <row r="4092" spans="1:13" x14ac:dyDescent="0.25">
      <c r="A4092" s="191">
        <v>11676</v>
      </c>
      <c r="B4092" s="89" t="s">
        <v>642</v>
      </c>
      <c r="C4092" s="89" t="s">
        <v>2582</v>
      </c>
      <c r="D4092" s="89" t="s">
        <v>2211</v>
      </c>
      <c r="E4092" s="89" t="s">
        <v>336</v>
      </c>
      <c r="F4092" s="89">
        <v>4</v>
      </c>
      <c r="G4092" s="127">
        <v>1</v>
      </c>
      <c r="H4092" s="127">
        <v>0</v>
      </c>
      <c r="I4092" s="127"/>
      <c r="J4092" s="191">
        <v>11676</v>
      </c>
      <c r="K4092" s="89"/>
      <c r="L4092" s="89"/>
      <c r="M4092" s="89"/>
    </row>
    <row r="4093" spans="1:13" x14ac:dyDescent="0.25">
      <c r="A4093" s="191">
        <v>11677</v>
      </c>
      <c r="B4093" s="89" t="s">
        <v>4461</v>
      </c>
      <c r="C4093" s="89" t="s">
        <v>2319</v>
      </c>
      <c r="D4093" s="89" t="s">
        <v>2211</v>
      </c>
      <c r="E4093" s="89" t="s">
        <v>336</v>
      </c>
      <c r="F4093" s="89">
        <v>794</v>
      </c>
      <c r="G4093" s="127">
        <v>0.8361955085865258</v>
      </c>
      <c r="H4093" s="127">
        <v>0</v>
      </c>
      <c r="I4093" s="127"/>
      <c r="J4093" s="191">
        <v>11677</v>
      </c>
      <c r="K4093" s="89"/>
      <c r="L4093" s="89"/>
      <c r="M4093" s="89"/>
    </row>
    <row r="4094" spans="1:13" x14ac:dyDescent="0.25">
      <c r="A4094" s="191">
        <v>11687</v>
      </c>
      <c r="B4094" s="89" t="s">
        <v>904</v>
      </c>
      <c r="C4094" s="89" t="s">
        <v>3886</v>
      </c>
      <c r="D4094" s="89" t="s">
        <v>3879</v>
      </c>
      <c r="E4094" s="89" t="s">
        <v>328</v>
      </c>
      <c r="F4094" s="89">
        <v>214</v>
      </c>
      <c r="G4094" s="127">
        <v>0.89655172413793105</v>
      </c>
      <c r="H4094" s="127">
        <v>0</v>
      </c>
      <c r="I4094" s="127"/>
      <c r="J4094" s="191">
        <v>11687</v>
      </c>
      <c r="K4094" s="89"/>
      <c r="L4094" s="89"/>
      <c r="M4094" s="89"/>
    </row>
    <row r="4095" spans="1:13" x14ac:dyDescent="0.25">
      <c r="A4095" s="191">
        <v>11704</v>
      </c>
      <c r="B4095" s="89" t="s">
        <v>4462</v>
      </c>
      <c r="C4095" s="89" t="s">
        <v>2123</v>
      </c>
      <c r="D4095" s="89" t="s">
        <v>2029</v>
      </c>
      <c r="E4095" s="89" t="s">
        <v>336</v>
      </c>
      <c r="F4095" s="89">
        <v>405</v>
      </c>
      <c r="G4095" s="127">
        <v>0.97727272727272729</v>
      </c>
      <c r="H4095" s="127">
        <v>0</v>
      </c>
      <c r="I4095" s="127"/>
      <c r="J4095" s="191">
        <v>11704</v>
      </c>
      <c r="K4095" s="89"/>
      <c r="L4095" s="89"/>
      <c r="M4095" s="89"/>
    </row>
    <row r="4096" spans="1:13" x14ac:dyDescent="0.25">
      <c r="A4096" s="191">
        <v>11711</v>
      </c>
      <c r="B4096" s="89" t="s">
        <v>4463</v>
      </c>
      <c r="C4096" s="89" t="s">
        <v>2333</v>
      </c>
      <c r="D4096" s="89" t="s">
        <v>2211</v>
      </c>
      <c r="E4096" s="89" t="s">
        <v>336</v>
      </c>
      <c r="F4096" s="89">
        <v>739</v>
      </c>
      <c r="G4096" s="127">
        <v>0.92789968652037613</v>
      </c>
      <c r="H4096" s="127">
        <v>0</v>
      </c>
      <c r="I4096" s="127"/>
      <c r="J4096" s="191">
        <v>11711</v>
      </c>
      <c r="K4096" s="89"/>
      <c r="L4096" s="89"/>
      <c r="M4096" s="89"/>
    </row>
    <row r="4097" spans="1:13" x14ac:dyDescent="0.25">
      <c r="A4097" s="191">
        <v>11714</v>
      </c>
      <c r="B4097" s="89" t="s">
        <v>4464</v>
      </c>
      <c r="C4097" s="89" t="s">
        <v>2731</v>
      </c>
      <c r="D4097" s="89" t="s">
        <v>2211</v>
      </c>
      <c r="E4097" s="89" t="s">
        <v>336</v>
      </c>
      <c r="F4097" s="89">
        <v>70</v>
      </c>
      <c r="G4097" s="127">
        <v>0.93877551020408168</v>
      </c>
      <c r="H4097" s="127">
        <v>0</v>
      </c>
      <c r="I4097" s="127"/>
      <c r="J4097" s="191">
        <v>11714</v>
      </c>
      <c r="K4097" s="89"/>
      <c r="L4097" s="89"/>
      <c r="M4097" s="89"/>
    </row>
    <row r="4098" spans="1:13" x14ac:dyDescent="0.25">
      <c r="A4098" s="191">
        <v>11743</v>
      </c>
      <c r="B4098" s="89" t="s">
        <v>4465</v>
      </c>
      <c r="C4098" s="89" t="s">
        <v>2483</v>
      </c>
      <c r="D4098" s="89" t="s">
        <v>2211</v>
      </c>
      <c r="E4098" s="89" t="s">
        <v>336</v>
      </c>
      <c r="F4098" s="89">
        <v>325</v>
      </c>
      <c r="G4098" s="127">
        <v>0.96441281138790036</v>
      </c>
      <c r="H4098" s="127">
        <v>0</v>
      </c>
      <c r="I4098" s="127"/>
      <c r="J4098" s="191">
        <v>11743</v>
      </c>
      <c r="K4098" s="89"/>
      <c r="L4098" s="89"/>
      <c r="M4098" s="89"/>
    </row>
    <row r="4099" spans="1:13" x14ac:dyDescent="0.25">
      <c r="A4099" s="191">
        <v>11811</v>
      </c>
      <c r="B4099" s="89" t="s">
        <v>4466</v>
      </c>
      <c r="C4099" s="89" t="s">
        <v>3978</v>
      </c>
      <c r="D4099" s="89" t="s">
        <v>3904</v>
      </c>
      <c r="E4099" s="89" t="s">
        <v>4871</v>
      </c>
      <c r="F4099" s="89">
        <v>285</v>
      </c>
      <c r="G4099" s="127">
        <v>0</v>
      </c>
      <c r="H4099" s="127">
        <v>0</v>
      </c>
      <c r="I4099" s="128">
        <v>0.8054785020804438</v>
      </c>
      <c r="J4099" s="191">
        <v>11811</v>
      </c>
      <c r="K4099" s="89"/>
      <c r="L4099" s="89"/>
      <c r="M4099" s="89"/>
    </row>
    <row r="4100" spans="1:13" x14ac:dyDescent="0.25">
      <c r="A4100" s="191">
        <v>11831</v>
      </c>
      <c r="B4100" s="89" t="s">
        <v>4467</v>
      </c>
      <c r="C4100" s="89" t="s">
        <v>4089</v>
      </c>
      <c r="D4100" s="89" t="s">
        <v>3904</v>
      </c>
      <c r="E4100" s="89" t="s">
        <v>328</v>
      </c>
      <c r="F4100" s="89">
        <v>784</v>
      </c>
      <c r="G4100" s="127">
        <v>0</v>
      </c>
      <c r="H4100" s="127">
        <v>0.88544152744630067</v>
      </c>
      <c r="I4100" s="127"/>
      <c r="J4100" s="191">
        <v>11831</v>
      </c>
      <c r="K4100" s="89"/>
      <c r="L4100" s="89"/>
      <c r="M4100" s="89"/>
    </row>
    <row r="4101" spans="1:13" x14ac:dyDescent="0.25">
      <c r="A4101" s="191">
        <v>11883</v>
      </c>
      <c r="B4101" s="89" t="s">
        <v>4468</v>
      </c>
      <c r="C4101" s="89" t="s">
        <v>4373</v>
      </c>
      <c r="D4101" s="89" t="s">
        <v>3904</v>
      </c>
      <c r="E4101" s="89" t="s">
        <v>328</v>
      </c>
      <c r="F4101" s="89">
        <v>560</v>
      </c>
      <c r="G4101" s="127">
        <v>0</v>
      </c>
      <c r="H4101" s="127">
        <v>0.90981963927855714</v>
      </c>
      <c r="I4101" s="127"/>
      <c r="J4101" s="191">
        <v>11883</v>
      </c>
      <c r="K4101" s="89"/>
      <c r="L4101" s="89"/>
      <c r="M4101" s="89"/>
    </row>
    <row r="4102" spans="1:13" x14ac:dyDescent="0.25">
      <c r="A4102" s="191">
        <v>11993</v>
      </c>
      <c r="B4102" s="89" t="s">
        <v>4469</v>
      </c>
      <c r="C4102" s="89" t="s">
        <v>3934</v>
      </c>
      <c r="D4102" s="89" t="s">
        <v>3904</v>
      </c>
      <c r="E4102" s="89" t="s">
        <v>328</v>
      </c>
      <c r="F4102" s="129">
        <v>1063</v>
      </c>
      <c r="G4102" s="127">
        <v>0.62768496420047737</v>
      </c>
      <c r="H4102" s="127">
        <v>0.95394736842105265</v>
      </c>
      <c r="I4102" s="127"/>
      <c r="J4102" s="191">
        <v>11993</v>
      </c>
      <c r="K4102" s="89"/>
      <c r="L4102" s="89"/>
      <c r="M4102" s="89"/>
    </row>
    <row r="4103" spans="1:13" x14ac:dyDescent="0.25">
      <c r="A4103" s="191">
        <v>12006</v>
      </c>
      <c r="B4103" s="89" t="s">
        <v>4470</v>
      </c>
      <c r="C4103" s="89" t="s">
        <v>2066</v>
      </c>
      <c r="D4103" s="89" t="s">
        <v>2029</v>
      </c>
      <c r="E4103" s="89" t="s">
        <v>336</v>
      </c>
      <c r="F4103" s="89">
        <v>71</v>
      </c>
      <c r="G4103" s="127">
        <v>0</v>
      </c>
      <c r="H4103" s="127">
        <v>0.96078431372549022</v>
      </c>
      <c r="I4103" s="127"/>
      <c r="J4103" s="191">
        <v>12006</v>
      </c>
      <c r="K4103" s="89"/>
      <c r="L4103" s="89"/>
      <c r="M4103" s="89"/>
    </row>
    <row r="4104" spans="1:13" x14ac:dyDescent="0.25">
      <c r="A4104" s="191">
        <v>12018</v>
      </c>
      <c r="B4104" s="89" t="s">
        <v>4471</v>
      </c>
      <c r="C4104" s="89" t="s">
        <v>2123</v>
      </c>
      <c r="D4104" s="89" t="s">
        <v>2029</v>
      </c>
      <c r="E4104" s="89" t="s">
        <v>336</v>
      </c>
      <c r="F4104" s="89">
        <v>11</v>
      </c>
      <c r="G4104" s="127">
        <v>1</v>
      </c>
      <c r="H4104" s="127">
        <v>0</v>
      </c>
      <c r="I4104" s="127"/>
      <c r="J4104" s="191">
        <v>12018</v>
      </c>
      <c r="K4104" s="89"/>
      <c r="L4104" s="89"/>
      <c r="M4104" s="89"/>
    </row>
    <row r="4105" spans="1:13" x14ac:dyDescent="0.25">
      <c r="A4105" s="191">
        <v>12020</v>
      </c>
      <c r="B4105" s="89" t="s">
        <v>4472</v>
      </c>
      <c r="C4105" s="89" t="s">
        <v>2210</v>
      </c>
      <c r="D4105" s="89" t="s">
        <v>2211</v>
      </c>
      <c r="E4105" s="89" t="s">
        <v>336</v>
      </c>
      <c r="F4105" s="89">
        <v>553</v>
      </c>
      <c r="G4105" s="127">
        <v>0.94618834080717484</v>
      </c>
      <c r="H4105" s="127">
        <v>0</v>
      </c>
      <c r="I4105" s="127"/>
      <c r="J4105" s="191">
        <v>12020</v>
      </c>
      <c r="K4105" s="89"/>
      <c r="L4105" s="89"/>
      <c r="M4105" s="89"/>
    </row>
    <row r="4106" spans="1:13" x14ac:dyDescent="0.25">
      <c r="A4106" s="191">
        <v>12022</v>
      </c>
      <c r="B4106" s="89" t="s">
        <v>4473</v>
      </c>
      <c r="C4106" s="89" t="s">
        <v>2279</v>
      </c>
      <c r="D4106" s="89" t="s">
        <v>2211</v>
      </c>
      <c r="E4106" s="89" t="s">
        <v>336</v>
      </c>
      <c r="F4106" s="89">
        <v>226</v>
      </c>
      <c r="G4106" s="127">
        <v>0.97701149425287359</v>
      </c>
      <c r="H4106" s="127">
        <v>0</v>
      </c>
      <c r="I4106" s="127"/>
      <c r="J4106" s="191">
        <v>12022</v>
      </c>
      <c r="K4106" s="89"/>
      <c r="L4106" s="89"/>
      <c r="M4106" s="89"/>
    </row>
    <row r="4107" spans="1:13" x14ac:dyDescent="0.25">
      <c r="A4107" s="191">
        <v>12023</v>
      </c>
      <c r="B4107" s="89" t="s">
        <v>4474</v>
      </c>
      <c r="C4107" s="89" t="s">
        <v>2483</v>
      </c>
      <c r="D4107" s="89" t="s">
        <v>2211</v>
      </c>
      <c r="E4107" s="89" t="s">
        <v>336</v>
      </c>
      <c r="F4107" s="89">
        <v>170</v>
      </c>
      <c r="G4107" s="127">
        <v>0.93382352941176472</v>
      </c>
      <c r="H4107" s="127">
        <v>0</v>
      </c>
      <c r="I4107" s="127"/>
      <c r="J4107" s="191">
        <v>12023</v>
      </c>
      <c r="K4107" s="89"/>
      <c r="L4107" s="89"/>
      <c r="M4107" s="89"/>
    </row>
    <row r="4108" spans="1:13" x14ac:dyDescent="0.25">
      <c r="A4108" s="191">
        <v>12051</v>
      </c>
      <c r="B4108" s="89" t="s">
        <v>4475</v>
      </c>
      <c r="C4108" s="89" t="s">
        <v>2382</v>
      </c>
      <c r="D4108" s="89" t="s">
        <v>2211</v>
      </c>
      <c r="E4108" s="89" t="s">
        <v>336</v>
      </c>
      <c r="F4108" s="89">
        <v>59</v>
      </c>
      <c r="G4108" s="127">
        <v>0</v>
      </c>
      <c r="H4108" s="127">
        <v>0</v>
      </c>
      <c r="I4108" s="128">
        <v>0.92368103101087395</v>
      </c>
      <c r="J4108" s="191">
        <v>12051</v>
      </c>
      <c r="K4108" s="89"/>
      <c r="L4108" s="89"/>
      <c r="M4108" s="89"/>
    </row>
    <row r="4109" spans="1:13" x14ac:dyDescent="0.25">
      <c r="A4109" s="191">
        <v>12058</v>
      </c>
      <c r="B4109" s="89" t="s">
        <v>4476</v>
      </c>
      <c r="C4109" s="89" t="s">
        <v>2567</v>
      </c>
      <c r="D4109" s="89" t="s">
        <v>2211</v>
      </c>
      <c r="E4109" s="89" t="s">
        <v>4871</v>
      </c>
      <c r="F4109" s="89">
        <v>471</v>
      </c>
      <c r="G4109" s="127">
        <v>0.97405660377358494</v>
      </c>
      <c r="H4109" s="127">
        <v>0</v>
      </c>
      <c r="I4109" s="127"/>
      <c r="J4109" s="191">
        <v>12058</v>
      </c>
      <c r="K4109" s="89"/>
      <c r="L4109" s="89"/>
      <c r="M4109" s="89"/>
    </row>
    <row r="4110" spans="1:13" x14ac:dyDescent="0.25">
      <c r="A4110" s="191">
        <v>12064</v>
      </c>
      <c r="B4110" s="89" t="s">
        <v>4477</v>
      </c>
      <c r="C4110" s="89" t="s">
        <v>2649</v>
      </c>
      <c r="D4110" s="89" t="s">
        <v>2211</v>
      </c>
      <c r="E4110" s="89" t="s">
        <v>336</v>
      </c>
      <c r="F4110" s="89">
        <v>3</v>
      </c>
      <c r="G4110" s="127">
        <v>1</v>
      </c>
      <c r="H4110" s="127">
        <v>0</v>
      </c>
      <c r="I4110" s="127"/>
      <c r="J4110" s="191">
        <v>12064</v>
      </c>
      <c r="K4110" s="89"/>
      <c r="L4110" s="89"/>
      <c r="M4110" s="89"/>
    </row>
    <row r="4111" spans="1:13" x14ac:dyDescent="0.25">
      <c r="A4111" s="191">
        <v>12065</v>
      </c>
      <c r="B4111" s="89" t="s">
        <v>2255</v>
      </c>
      <c r="C4111" s="89" t="s">
        <v>2235</v>
      </c>
      <c r="D4111" s="89" t="s">
        <v>2029</v>
      </c>
      <c r="E4111" s="89" t="s">
        <v>336</v>
      </c>
      <c r="F4111" s="89">
        <v>6</v>
      </c>
      <c r="G4111" s="127">
        <v>1</v>
      </c>
      <c r="H4111" s="127">
        <v>0</v>
      </c>
      <c r="I4111" s="127"/>
      <c r="J4111" s="191">
        <v>12065</v>
      </c>
      <c r="K4111" s="89"/>
      <c r="L4111" s="89"/>
      <c r="M4111" s="89"/>
    </row>
    <row r="4112" spans="1:13" x14ac:dyDescent="0.25">
      <c r="A4112" s="191">
        <v>12079</v>
      </c>
      <c r="B4112" s="89" t="s">
        <v>4478</v>
      </c>
      <c r="C4112" s="89" t="s">
        <v>4245</v>
      </c>
      <c r="D4112" s="89" t="s">
        <v>3904</v>
      </c>
      <c r="E4112" s="89" t="s">
        <v>328</v>
      </c>
      <c r="F4112" s="89">
        <v>559</v>
      </c>
      <c r="G4112" s="127">
        <v>0.94959677419354838</v>
      </c>
      <c r="H4112" s="127">
        <v>0</v>
      </c>
      <c r="I4112" s="127"/>
      <c r="J4112" s="191">
        <v>12079</v>
      </c>
      <c r="K4112" s="89"/>
      <c r="L4112" s="89"/>
      <c r="M4112" s="89"/>
    </row>
    <row r="4113" spans="1:13" x14ac:dyDescent="0.25">
      <c r="A4113" s="191">
        <v>12103</v>
      </c>
      <c r="B4113" s="89" t="s">
        <v>4479</v>
      </c>
      <c r="C4113" s="89" t="s">
        <v>4034</v>
      </c>
      <c r="D4113" s="89" t="s">
        <v>3904</v>
      </c>
      <c r="E4113" s="89" t="s">
        <v>336</v>
      </c>
      <c r="F4113" s="89">
        <v>101</v>
      </c>
      <c r="G4113" s="127">
        <v>0</v>
      </c>
      <c r="H4113" s="127">
        <v>0</v>
      </c>
      <c r="I4113" s="128">
        <v>0.89889012208657049</v>
      </c>
      <c r="J4113" s="191">
        <v>12103</v>
      </c>
      <c r="K4113" s="89"/>
      <c r="L4113" s="89"/>
      <c r="M4113" s="89"/>
    </row>
    <row r="4114" spans="1:13" x14ac:dyDescent="0.25">
      <c r="A4114" s="191">
        <v>12113</v>
      </c>
      <c r="B4114" s="89" t="s">
        <v>4480</v>
      </c>
      <c r="C4114" s="89" t="s">
        <v>4144</v>
      </c>
      <c r="D4114" s="89" t="s">
        <v>3904</v>
      </c>
      <c r="E4114" s="89" t="s">
        <v>328</v>
      </c>
      <c r="F4114" s="89">
        <v>408</v>
      </c>
      <c r="G4114" s="127">
        <v>0.91594202898550725</v>
      </c>
      <c r="H4114" s="127">
        <v>0</v>
      </c>
      <c r="I4114" s="127"/>
      <c r="J4114" s="191">
        <v>12113</v>
      </c>
      <c r="K4114" s="89"/>
      <c r="L4114" s="89"/>
      <c r="M4114" s="89"/>
    </row>
    <row r="4115" spans="1:13" x14ac:dyDescent="0.25">
      <c r="A4115" s="191">
        <v>12117</v>
      </c>
      <c r="B4115" s="89" t="s">
        <v>4481</v>
      </c>
      <c r="C4115" s="89" t="s">
        <v>4156</v>
      </c>
      <c r="D4115" s="89" t="s">
        <v>3904</v>
      </c>
      <c r="E4115" s="89" t="s">
        <v>336</v>
      </c>
      <c r="F4115" s="89">
        <v>662</v>
      </c>
      <c r="G4115" s="127">
        <v>0</v>
      </c>
      <c r="H4115" s="127">
        <v>0.92440944881889764</v>
      </c>
      <c r="I4115" s="127"/>
      <c r="J4115" s="191">
        <v>12117</v>
      </c>
      <c r="K4115" s="89"/>
      <c r="L4115" s="89"/>
      <c r="M4115" s="89"/>
    </row>
    <row r="4116" spans="1:13" x14ac:dyDescent="0.25">
      <c r="A4116" s="191">
        <v>12146</v>
      </c>
      <c r="B4116" s="89" t="s">
        <v>4482</v>
      </c>
      <c r="C4116" s="89" t="s">
        <v>1024</v>
      </c>
      <c r="D4116" s="89" t="s">
        <v>262</v>
      </c>
      <c r="E4116" s="89" t="s">
        <v>4871</v>
      </c>
      <c r="F4116" s="89">
        <v>189</v>
      </c>
      <c r="G4116" s="127">
        <v>0</v>
      </c>
      <c r="H4116" s="127">
        <v>0</v>
      </c>
      <c r="I4116" s="128">
        <v>0.86238926853961018</v>
      </c>
      <c r="J4116" s="191">
        <v>12146</v>
      </c>
      <c r="K4116" s="89"/>
      <c r="L4116" s="89"/>
      <c r="M4116" s="89"/>
    </row>
    <row r="4117" spans="1:13" x14ac:dyDescent="0.25">
      <c r="A4117" s="191">
        <v>12243</v>
      </c>
      <c r="B4117" s="89" t="s">
        <v>4483</v>
      </c>
      <c r="C4117" s="89" t="s">
        <v>4144</v>
      </c>
      <c r="D4117" s="89" t="s">
        <v>3904</v>
      </c>
      <c r="E4117" s="89" t="s">
        <v>328</v>
      </c>
      <c r="F4117" s="89">
        <v>358</v>
      </c>
      <c r="G4117" s="127">
        <v>0.90756302521008403</v>
      </c>
      <c r="H4117" s="127">
        <v>0</v>
      </c>
      <c r="I4117" s="127"/>
      <c r="J4117" s="191">
        <v>12243</v>
      </c>
      <c r="K4117" s="89"/>
      <c r="L4117" s="89"/>
      <c r="M4117" s="89"/>
    </row>
    <row r="4118" spans="1:13" x14ac:dyDescent="0.25">
      <c r="A4118" s="191">
        <v>12249</v>
      </c>
      <c r="B4118" s="89" t="s">
        <v>4484</v>
      </c>
      <c r="C4118" s="89" t="s">
        <v>3949</v>
      </c>
      <c r="D4118" s="89" t="s">
        <v>3904</v>
      </c>
      <c r="E4118" s="89" t="s">
        <v>328</v>
      </c>
      <c r="F4118" s="89">
        <v>133</v>
      </c>
      <c r="G4118" s="127">
        <v>0</v>
      </c>
      <c r="H4118" s="127">
        <v>0</v>
      </c>
      <c r="I4118" s="128">
        <v>0.85107683626445974</v>
      </c>
      <c r="J4118" s="191">
        <v>12249</v>
      </c>
      <c r="K4118" s="89"/>
      <c r="L4118" s="89"/>
      <c r="M4118" s="89"/>
    </row>
    <row r="4119" spans="1:13" x14ac:dyDescent="0.25">
      <c r="A4119" s="191">
        <v>12251</v>
      </c>
      <c r="B4119" s="89" t="s">
        <v>4485</v>
      </c>
      <c r="C4119" s="89" t="s">
        <v>4032</v>
      </c>
      <c r="D4119" s="89" t="s">
        <v>3904</v>
      </c>
      <c r="E4119" s="89" t="s">
        <v>336</v>
      </c>
      <c r="F4119" s="89">
        <v>346</v>
      </c>
      <c r="G4119" s="127">
        <v>0.95268138801261826</v>
      </c>
      <c r="H4119" s="127">
        <v>0</v>
      </c>
      <c r="I4119" s="127"/>
      <c r="J4119" s="191">
        <v>12251</v>
      </c>
      <c r="K4119" s="89"/>
      <c r="L4119" s="89"/>
      <c r="M4119" s="89"/>
    </row>
    <row r="4120" spans="1:13" x14ac:dyDescent="0.25">
      <c r="A4120" s="191">
        <v>12314</v>
      </c>
      <c r="B4120" s="89" t="s">
        <v>4486</v>
      </c>
      <c r="C4120" s="89" t="s">
        <v>1015</v>
      </c>
      <c r="D4120" s="89" t="s">
        <v>262</v>
      </c>
      <c r="E4120" s="89" t="s">
        <v>336</v>
      </c>
      <c r="F4120" s="89">
        <v>265</v>
      </c>
      <c r="G4120" s="127">
        <v>0.89449541284403666</v>
      </c>
      <c r="H4120" s="127">
        <v>0</v>
      </c>
      <c r="I4120" s="127"/>
      <c r="J4120" s="191">
        <v>12314</v>
      </c>
      <c r="K4120" s="89"/>
      <c r="L4120" s="89"/>
      <c r="M4120" s="89"/>
    </row>
    <row r="4121" spans="1:13" x14ac:dyDescent="0.25">
      <c r="A4121" s="191">
        <v>12332</v>
      </c>
      <c r="B4121" s="89" t="s">
        <v>4487</v>
      </c>
      <c r="C4121" s="89" t="s">
        <v>1012</v>
      </c>
      <c r="D4121" s="89" t="s">
        <v>262</v>
      </c>
      <c r="E4121" s="89" t="s">
        <v>336</v>
      </c>
      <c r="F4121" s="89">
        <v>361</v>
      </c>
      <c r="G4121" s="127">
        <v>0</v>
      </c>
      <c r="H4121" s="127">
        <v>0.84429065743944631</v>
      </c>
      <c r="I4121" s="127"/>
      <c r="J4121" s="191">
        <v>12332</v>
      </c>
      <c r="K4121" s="89"/>
      <c r="L4121" s="89"/>
      <c r="M4121" s="89"/>
    </row>
    <row r="4122" spans="1:13" x14ac:dyDescent="0.25">
      <c r="A4122" s="191">
        <v>12336</v>
      </c>
      <c r="B4122" s="89" t="s">
        <v>4488</v>
      </c>
      <c r="C4122" s="89" t="s">
        <v>843</v>
      </c>
      <c r="D4122" s="89" t="s">
        <v>262</v>
      </c>
      <c r="E4122" s="89" t="s">
        <v>336</v>
      </c>
      <c r="F4122" s="89">
        <v>486</v>
      </c>
      <c r="G4122" s="127">
        <v>0</v>
      </c>
      <c r="H4122" s="127">
        <v>0.88531187122736421</v>
      </c>
      <c r="I4122" s="127"/>
      <c r="J4122" s="191">
        <v>12336</v>
      </c>
      <c r="K4122" s="89"/>
      <c r="L4122" s="89"/>
      <c r="M4122" s="89"/>
    </row>
    <row r="4123" spans="1:13" x14ac:dyDescent="0.25">
      <c r="A4123" s="191">
        <v>12366</v>
      </c>
      <c r="B4123" s="89" t="s">
        <v>4489</v>
      </c>
      <c r="C4123" s="89" t="s">
        <v>3108</v>
      </c>
      <c r="D4123" s="89" t="s">
        <v>2744</v>
      </c>
      <c r="E4123" s="89" t="s">
        <v>4871</v>
      </c>
      <c r="F4123" s="89">
        <v>69</v>
      </c>
      <c r="G4123" s="127">
        <v>0</v>
      </c>
      <c r="H4123" s="127">
        <v>0</v>
      </c>
      <c r="I4123" s="128">
        <v>0.93849246231155781</v>
      </c>
      <c r="J4123" s="191">
        <v>12366</v>
      </c>
      <c r="K4123" s="89"/>
      <c r="L4123" s="89"/>
      <c r="M4123" s="89"/>
    </row>
    <row r="4124" spans="1:13" x14ac:dyDescent="0.25">
      <c r="A4124" s="191">
        <v>12501</v>
      </c>
      <c r="B4124" s="89" t="s">
        <v>1054</v>
      </c>
      <c r="C4124" s="89" t="s">
        <v>278</v>
      </c>
      <c r="D4124" s="89" t="s">
        <v>279</v>
      </c>
      <c r="E4124" s="89" t="s">
        <v>4871</v>
      </c>
      <c r="F4124" s="89">
        <v>328</v>
      </c>
      <c r="G4124" s="127">
        <v>0.86891385767790263</v>
      </c>
      <c r="H4124" s="127">
        <v>0</v>
      </c>
      <c r="I4124" s="127"/>
      <c r="J4124" s="191">
        <v>12501</v>
      </c>
      <c r="K4124" s="89"/>
      <c r="L4124" s="89"/>
      <c r="M4124" s="89"/>
    </row>
    <row r="4125" spans="1:13" x14ac:dyDescent="0.25">
      <c r="A4125" s="191">
        <v>12542</v>
      </c>
      <c r="B4125" s="89" t="s">
        <v>4490</v>
      </c>
      <c r="C4125" s="89" t="s">
        <v>326</v>
      </c>
      <c r="D4125" s="89" t="s">
        <v>327</v>
      </c>
      <c r="E4125" s="89" t="s">
        <v>328</v>
      </c>
      <c r="F4125" s="89">
        <v>99</v>
      </c>
      <c r="G4125" s="127">
        <v>0.88732394366197187</v>
      </c>
      <c r="H4125" s="127">
        <v>0</v>
      </c>
      <c r="I4125" s="127"/>
      <c r="J4125" s="191">
        <v>12542</v>
      </c>
      <c r="K4125" s="89"/>
      <c r="L4125" s="89"/>
      <c r="M4125" s="89"/>
    </row>
    <row r="4126" spans="1:13" x14ac:dyDescent="0.25">
      <c r="A4126" s="191">
        <v>12551</v>
      </c>
      <c r="B4126" s="89" t="s">
        <v>4491</v>
      </c>
      <c r="C4126" s="89" t="s">
        <v>357</v>
      </c>
      <c r="D4126" s="89" t="s">
        <v>327</v>
      </c>
      <c r="E4126" s="89" t="s">
        <v>336</v>
      </c>
      <c r="F4126" s="89">
        <v>533</v>
      </c>
      <c r="G4126" s="127">
        <v>0</v>
      </c>
      <c r="H4126" s="127">
        <v>0.84047619047619049</v>
      </c>
      <c r="I4126" s="127"/>
      <c r="J4126" s="191">
        <v>12551</v>
      </c>
      <c r="K4126" s="89"/>
      <c r="L4126" s="89"/>
      <c r="M4126" s="89"/>
    </row>
    <row r="4127" spans="1:13" x14ac:dyDescent="0.25">
      <c r="A4127" s="191">
        <v>12552</v>
      </c>
      <c r="B4127" s="89" t="s">
        <v>4492</v>
      </c>
      <c r="C4127" s="89" t="s">
        <v>335</v>
      </c>
      <c r="D4127" s="89" t="s">
        <v>327</v>
      </c>
      <c r="E4127" s="89" t="s">
        <v>336</v>
      </c>
      <c r="F4127" s="89">
        <v>3</v>
      </c>
      <c r="G4127" s="127">
        <v>1</v>
      </c>
      <c r="H4127" s="127">
        <v>0</v>
      </c>
      <c r="I4127" s="127"/>
      <c r="J4127" s="191">
        <v>12552</v>
      </c>
      <c r="K4127" s="89"/>
      <c r="L4127" s="89"/>
      <c r="M4127" s="89"/>
    </row>
    <row r="4128" spans="1:13" x14ac:dyDescent="0.25">
      <c r="A4128" s="191">
        <v>12554</v>
      </c>
      <c r="B4128" s="89" t="s">
        <v>4493</v>
      </c>
      <c r="C4128" s="89" t="s">
        <v>335</v>
      </c>
      <c r="D4128" s="89" t="s">
        <v>327</v>
      </c>
      <c r="E4128" s="89" t="s">
        <v>336</v>
      </c>
      <c r="F4128" s="89">
        <v>1</v>
      </c>
      <c r="G4128" s="127">
        <v>1</v>
      </c>
      <c r="H4128" s="127">
        <v>0</v>
      </c>
      <c r="I4128" s="127"/>
      <c r="J4128" s="191">
        <v>12554</v>
      </c>
      <c r="K4128" s="89"/>
      <c r="L4128" s="89"/>
      <c r="M4128" s="89"/>
    </row>
    <row r="4129" spans="1:13" x14ac:dyDescent="0.25">
      <c r="A4129" s="191">
        <v>12562</v>
      </c>
      <c r="B4129" s="89" t="s">
        <v>4494</v>
      </c>
      <c r="C4129" s="89" t="s">
        <v>335</v>
      </c>
      <c r="D4129" s="89" t="s">
        <v>327</v>
      </c>
      <c r="E4129" s="89" t="s">
        <v>336</v>
      </c>
      <c r="F4129" s="89">
        <v>9</v>
      </c>
      <c r="G4129" s="127">
        <v>1</v>
      </c>
      <c r="H4129" s="127">
        <v>0</v>
      </c>
      <c r="I4129" s="127"/>
      <c r="J4129" s="191">
        <v>12562</v>
      </c>
      <c r="K4129" s="89"/>
      <c r="L4129" s="89"/>
      <c r="M4129" s="89"/>
    </row>
    <row r="4130" spans="1:13" x14ac:dyDescent="0.25">
      <c r="A4130" s="191">
        <v>12610</v>
      </c>
      <c r="B4130" s="89" t="s">
        <v>4495</v>
      </c>
      <c r="C4130" s="89" t="s">
        <v>278</v>
      </c>
      <c r="D4130" s="89" t="s">
        <v>279</v>
      </c>
      <c r="E4130" s="89" t="s">
        <v>4871</v>
      </c>
      <c r="F4130" s="89">
        <v>432</v>
      </c>
      <c r="G4130" s="127">
        <v>0</v>
      </c>
      <c r="H4130" s="127">
        <v>0.91135734072022156</v>
      </c>
      <c r="I4130" s="127"/>
      <c r="J4130" s="191">
        <v>12610</v>
      </c>
      <c r="K4130" s="89"/>
      <c r="L4130" s="89"/>
      <c r="M4130" s="89"/>
    </row>
    <row r="4131" spans="1:13" x14ac:dyDescent="0.25">
      <c r="A4131" s="191">
        <v>12617</v>
      </c>
      <c r="B4131" s="89" t="s">
        <v>4496</v>
      </c>
      <c r="C4131" s="89" t="s">
        <v>359</v>
      </c>
      <c r="D4131" s="89" t="s">
        <v>327</v>
      </c>
      <c r="E4131" s="89" t="s">
        <v>328</v>
      </c>
      <c r="F4131" s="129">
        <v>1041</v>
      </c>
      <c r="G4131" s="127">
        <v>0.80074257425742579</v>
      </c>
      <c r="H4131" s="127">
        <v>0</v>
      </c>
      <c r="I4131" s="127"/>
      <c r="J4131" s="191">
        <v>12617</v>
      </c>
      <c r="K4131" s="89"/>
      <c r="L4131" s="89"/>
      <c r="M4131" s="89"/>
    </row>
    <row r="4132" spans="1:13" x14ac:dyDescent="0.25">
      <c r="A4132" s="191">
        <v>12632</v>
      </c>
      <c r="B4132" s="89" t="s">
        <v>4497</v>
      </c>
      <c r="C4132" s="89" t="s">
        <v>4400</v>
      </c>
      <c r="D4132" s="89" t="s">
        <v>327</v>
      </c>
      <c r="E4132" s="89" t="s">
        <v>336</v>
      </c>
      <c r="F4132" s="129">
        <v>1316</v>
      </c>
      <c r="G4132" s="127">
        <v>0.8850174216027874</v>
      </c>
      <c r="H4132" s="127">
        <v>0</v>
      </c>
      <c r="I4132" s="127"/>
      <c r="J4132" s="191">
        <v>12632</v>
      </c>
      <c r="K4132" s="89"/>
      <c r="L4132" s="89"/>
      <c r="M4132" s="89"/>
    </row>
    <row r="4133" spans="1:13" x14ac:dyDescent="0.25">
      <c r="A4133" s="191">
        <v>12708</v>
      </c>
      <c r="B4133" s="89" t="s">
        <v>4498</v>
      </c>
      <c r="C4133" s="89" t="s">
        <v>357</v>
      </c>
      <c r="D4133" s="89" t="s">
        <v>327</v>
      </c>
      <c r="E4133" s="89" t="s">
        <v>336</v>
      </c>
      <c r="F4133" s="89">
        <v>29</v>
      </c>
      <c r="G4133" s="127">
        <v>0</v>
      </c>
      <c r="H4133" s="127">
        <v>0</v>
      </c>
      <c r="I4133" s="128">
        <v>0.8069644208932627</v>
      </c>
      <c r="J4133" s="191">
        <v>12708</v>
      </c>
      <c r="K4133" s="89"/>
      <c r="L4133" s="89"/>
      <c r="M4133" s="89"/>
    </row>
    <row r="4134" spans="1:13" x14ac:dyDescent="0.25">
      <c r="A4134" s="191">
        <v>12739</v>
      </c>
      <c r="B4134" s="89" t="s">
        <v>4499</v>
      </c>
      <c r="C4134" s="89" t="s">
        <v>4400</v>
      </c>
      <c r="D4134" s="89" t="s">
        <v>327</v>
      </c>
      <c r="E4134" s="89" t="s">
        <v>336</v>
      </c>
      <c r="F4134" s="89">
        <v>204</v>
      </c>
      <c r="G4134" s="127">
        <v>0</v>
      </c>
      <c r="H4134" s="127">
        <v>0</v>
      </c>
      <c r="I4134" s="128">
        <v>0.82992786039576028</v>
      </c>
      <c r="J4134" s="191">
        <v>12739</v>
      </c>
      <c r="K4134" s="89"/>
      <c r="L4134" s="89"/>
      <c r="M4134" s="89"/>
    </row>
    <row r="4135" spans="1:13" x14ac:dyDescent="0.25">
      <c r="A4135" s="191">
        <v>12759</v>
      </c>
      <c r="B4135" s="89" t="s">
        <v>4500</v>
      </c>
      <c r="C4135" s="89" t="s">
        <v>345</v>
      </c>
      <c r="D4135" s="89" t="s">
        <v>327</v>
      </c>
      <c r="E4135" s="89" t="s">
        <v>336</v>
      </c>
      <c r="F4135" s="89">
        <v>76</v>
      </c>
      <c r="G4135" s="127">
        <v>0</v>
      </c>
      <c r="H4135" s="127">
        <v>0.93333333333333335</v>
      </c>
      <c r="I4135" s="127"/>
      <c r="J4135" s="191">
        <v>12759</v>
      </c>
      <c r="K4135" s="89"/>
      <c r="L4135" s="89"/>
      <c r="M4135" s="89"/>
    </row>
    <row r="4136" spans="1:13" x14ac:dyDescent="0.25">
      <c r="A4136" s="191">
        <v>12827</v>
      </c>
      <c r="B4136" s="89" t="s">
        <v>4501</v>
      </c>
      <c r="C4136" s="89" t="s">
        <v>365</v>
      </c>
      <c r="D4136" s="89" t="s">
        <v>366</v>
      </c>
      <c r="E4136" s="89" t="s">
        <v>336</v>
      </c>
      <c r="F4136" s="89">
        <v>35</v>
      </c>
      <c r="G4136" s="127">
        <v>0</v>
      </c>
      <c r="H4136" s="127">
        <v>0</v>
      </c>
      <c r="I4136" s="128">
        <v>0.82105263157894737</v>
      </c>
      <c r="J4136" s="191">
        <v>12827</v>
      </c>
      <c r="K4136" s="89"/>
      <c r="L4136" s="89"/>
      <c r="M4136" s="89"/>
    </row>
    <row r="4137" spans="1:13" x14ac:dyDescent="0.25">
      <c r="A4137" s="191">
        <v>12840</v>
      </c>
      <c r="B4137" s="89" t="s">
        <v>4502</v>
      </c>
      <c r="C4137" s="89" t="s">
        <v>385</v>
      </c>
      <c r="D4137" s="89" t="s">
        <v>366</v>
      </c>
      <c r="E4137" s="89" t="s">
        <v>328</v>
      </c>
      <c r="F4137" s="129">
        <v>1069</v>
      </c>
      <c r="G4137" s="127">
        <v>0.87472527472527473</v>
      </c>
      <c r="H4137" s="127">
        <v>0</v>
      </c>
      <c r="I4137" s="127"/>
      <c r="J4137" s="191">
        <v>12840</v>
      </c>
      <c r="K4137" s="89"/>
      <c r="L4137" s="89"/>
      <c r="M4137" s="89"/>
    </row>
    <row r="4138" spans="1:13" x14ac:dyDescent="0.25">
      <c r="A4138" s="191">
        <v>12842</v>
      </c>
      <c r="B4138" s="89" t="s">
        <v>4503</v>
      </c>
      <c r="C4138" s="89" t="s">
        <v>382</v>
      </c>
      <c r="D4138" s="89" t="s">
        <v>366</v>
      </c>
      <c r="E4138" s="89" t="s">
        <v>336</v>
      </c>
      <c r="F4138" s="89">
        <v>622</v>
      </c>
      <c r="G4138" s="127">
        <v>0.7991071428571429</v>
      </c>
      <c r="H4138" s="127">
        <v>0</v>
      </c>
      <c r="I4138" s="127"/>
      <c r="J4138" s="191">
        <v>12842</v>
      </c>
      <c r="K4138" s="89"/>
      <c r="L4138" s="89"/>
      <c r="M4138" s="89"/>
    </row>
    <row r="4139" spans="1:13" x14ac:dyDescent="0.25">
      <c r="A4139" s="191">
        <v>12941</v>
      </c>
      <c r="B4139" s="89" t="s">
        <v>4504</v>
      </c>
      <c r="C4139" s="89" t="s">
        <v>403</v>
      </c>
      <c r="D4139" s="89" t="s">
        <v>366</v>
      </c>
      <c r="E4139" s="89" t="s">
        <v>336</v>
      </c>
      <c r="F4139" s="89">
        <v>541</v>
      </c>
      <c r="G4139" s="127">
        <v>0.8005050505050505</v>
      </c>
      <c r="H4139" s="127">
        <v>0</v>
      </c>
      <c r="I4139" s="127"/>
      <c r="J4139" s="191">
        <v>12941</v>
      </c>
      <c r="K4139" s="89"/>
      <c r="L4139" s="89"/>
      <c r="M4139" s="89"/>
    </row>
    <row r="4140" spans="1:13" x14ac:dyDescent="0.25">
      <c r="A4140" s="191">
        <v>12942</v>
      </c>
      <c r="B4140" s="89" t="s">
        <v>293</v>
      </c>
      <c r="C4140" s="89" t="s">
        <v>365</v>
      </c>
      <c r="D4140" s="89" t="s">
        <v>366</v>
      </c>
      <c r="E4140" s="89" t="s">
        <v>336</v>
      </c>
      <c r="F4140" s="89">
        <v>716</v>
      </c>
      <c r="G4140" s="127">
        <v>0.84509466437177283</v>
      </c>
      <c r="H4140" s="127">
        <v>0</v>
      </c>
      <c r="I4140" s="127"/>
      <c r="J4140" s="191">
        <v>12942</v>
      </c>
      <c r="K4140" s="89"/>
      <c r="L4140" s="89"/>
      <c r="M4140" s="89"/>
    </row>
    <row r="4141" spans="1:13" x14ac:dyDescent="0.25">
      <c r="A4141" s="191">
        <v>12944</v>
      </c>
      <c r="B4141" s="89" t="s">
        <v>4505</v>
      </c>
      <c r="C4141" s="89" t="s">
        <v>385</v>
      </c>
      <c r="D4141" s="89" t="s">
        <v>366</v>
      </c>
      <c r="E4141" s="89" t="s">
        <v>328</v>
      </c>
      <c r="F4141" s="129">
        <v>1054</v>
      </c>
      <c r="G4141" s="127">
        <v>0.8537378114842904</v>
      </c>
      <c r="H4141" s="127">
        <v>0</v>
      </c>
      <c r="I4141" s="127"/>
      <c r="J4141" s="191">
        <v>12944</v>
      </c>
      <c r="K4141" s="89"/>
      <c r="L4141" s="89"/>
      <c r="M4141" s="89"/>
    </row>
    <row r="4142" spans="1:13" x14ac:dyDescent="0.25">
      <c r="A4142" s="191">
        <v>12945</v>
      </c>
      <c r="B4142" s="89" t="s">
        <v>4506</v>
      </c>
      <c r="C4142" s="89" t="s">
        <v>385</v>
      </c>
      <c r="D4142" s="89" t="s">
        <v>366</v>
      </c>
      <c r="E4142" s="89" t="s">
        <v>328</v>
      </c>
      <c r="F4142" s="89">
        <v>621</v>
      </c>
      <c r="G4142" s="127">
        <v>0.80612244897959184</v>
      </c>
      <c r="H4142" s="127">
        <v>0</v>
      </c>
      <c r="I4142" s="127"/>
      <c r="J4142" s="191">
        <v>12945</v>
      </c>
      <c r="K4142" s="89"/>
      <c r="L4142" s="89"/>
      <c r="M4142" s="89"/>
    </row>
    <row r="4143" spans="1:13" x14ac:dyDescent="0.25">
      <c r="A4143" s="191">
        <v>12962</v>
      </c>
      <c r="B4143" s="89" t="s">
        <v>4507</v>
      </c>
      <c r="C4143" s="89" t="s">
        <v>385</v>
      </c>
      <c r="D4143" s="89" t="s">
        <v>366</v>
      </c>
      <c r="E4143" s="89" t="s">
        <v>328</v>
      </c>
      <c r="F4143" s="129">
        <v>1022</v>
      </c>
      <c r="G4143" s="127">
        <v>0.85354691075514877</v>
      </c>
      <c r="H4143" s="127">
        <v>0</v>
      </c>
      <c r="I4143" s="127"/>
      <c r="J4143" s="191">
        <v>12962</v>
      </c>
      <c r="K4143" s="89"/>
      <c r="L4143" s="89"/>
      <c r="M4143" s="89"/>
    </row>
    <row r="4144" spans="1:13" x14ac:dyDescent="0.25">
      <c r="A4144" s="191">
        <v>13104</v>
      </c>
      <c r="B4144" s="89" t="s">
        <v>4508</v>
      </c>
      <c r="C4144" s="89" t="s">
        <v>438</v>
      </c>
      <c r="D4144" s="89" t="s">
        <v>408</v>
      </c>
      <c r="E4144" s="89" t="s">
        <v>4871</v>
      </c>
      <c r="F4144" s="89">
        <v>682</v>
      </c>
      <c r="G4144" s="127">
        <v>0.89119170984455953</v>
      </c>
      <c r="H4144" s="127">
        <v>0</v>
      </c>
      <c r="I4144" s="127"/>
      <c r="J4144" s="191">
        <v>13104</v>
      </c>
      <c r="K4144" s="89"/>
      <c r="L4144" s="89"/>
      <c r="M4144" s="89"/>
    </row>
    <row r="4145" spans="1:13" x14ac:dyDescent="0.25">
      <c r="A4145" s="191">
        <v>13116</v>
      </c>
      <c r="B4145" s="89" t="s">
        <v>4509</v>
      </c>
      <c r="C4145" s="89" t="s">
        <v>440</v>
      </c>
      <c r="D4145" s="89" t="s">
        <v>408</v>
      </c>
      <c r="E4145" s="89" t="s">
        <v>4871</v>
      </c>
      <c r="F4145" s="89">
        <v>6</v>
      </c>
      <c r="G4145" s="127">
        <v>1</v>
      </c>
      <c r="H4145" s="127">
        <v>0</v>
      </c>
      <c r="I4145" s="127"/>
      <c r="J4145" s="191">
        <v>13116</v>
      </c>
      <c r="K4145" s="89"/>
      <c r="L4145" s="89"/>
      <c r="M4145" s="89"/>
    </row>
    <row r="4146" spans="1:13" x14ac:dyDescent="0.25">
      <c r="A4146" s="191">
        <v>13118</v>
      </c>
      <c r="B4146" s="89" t="s">
        <v>4510</v>
      </c>
      <c r="C4146" s="89" t="s">
        <v>440</v>
      </c>
      <c r="D4146" s="89" t="s">
        <v>408</v>
      </c>
      <c r="E4146" s="89" t="s">
        <v>4871</v>
      </c>
      <c r="F4146" s="89">
        <v>457</v>
      </c>
      <c r="G4146" s="127">
        <v>0.93076923076923079</v>
      </c>
      <c r="H4146" s="127">
        <v>0</v>
      </c>
      <c r="I4146" s="127"/>
      <c r="J4146" s="191">
        <v>13118</v>
      </c>
      <c r="K4146" s="89"/>
      <c r="L4146" s="89"/>
      <c r="M4146" s="89"/>
    </row>
    <row r="4147" spans="1:13" x14ac:dyDescent="0.25">
      <c r="A4147" s="191">
        <v>13121</v>
      </c>
      <c r="B4147" s="89" t="s">
        <v>4511</v>
      </c>
      <c r="C4147" s="89" t="s">
        <v>447</v>
      </c>
      <c r="D4147" s="89" t="s">
        <v>408</v>
      </c>
      <c r="E4147" s="89" t="s">
        <v>4871</v>
      </c>
      <c r="F4147" s="89">
        <v>267</v>
      </c>
      <c r="G4147" s="127">
        <v>0.96313364055299544</v>
      </c>
      <c r="H4147" s="127">
        <v>0</v>
      </c>
      <c r="I4147" s="127"/>
      <c r="J4147" s="191">
        <v>13121</v>
      </c>
      <c r="K4147" s="89"/>
      <c r="L4147" s="89"/>
      <c r="M4147" s="89"/>
    </row>
    <row r="4148" spans="1:13" x14ac:dyDescent="0.25">
      <c r="A4148" s="191">
        <v>13122</v>
      </c>
      <c r="B4148" s="89" t="s">
        <v>4512</v>
      </c>
      <c r="C4148" s="89" t="s">
        <v>447</v>
      </c>
      <c r="D4148" s="89" t="s">
        <v>408</v>
      </c>
      <c r="E4148" s="89" t="s">
        <v>4871</v>
      </c>
      <c r="F4148" s="89">
        <v>93</v>
      </c>
      <c r="G4148" s="127">
        <v>0</v>
      </c>
      <c r="H4148" s="127">
        <v>0</v>
      </c>
      <c r="I4148" s="128">
        <v>0.8189395460935931</v>
      </c>
      <c r="J4148" s="191">
        <v>13122</v>
      </c>
      <c r="K4148" s="89"/>
      <c r="L4148" s="89"/>
      <c r="M4148" s="89"/>
    </row>
    <row r="4149" spans="1:13" x14ac:dyDescent="0.25">
      <c r="A4149" s="191">
        <v>13128</v>
      </c>
      <c r="B4149" s="89" t="s">
        <v>4513</v>
      </c>
      <c r="C4149" s="89" t="s">
        <v>465</v>
      </c>
      <c r="D4149" s="89" t="s">
        <v>408</v>
      </c>
      <c r="E4149" s="89" t="s">
        <v>4871</v>
      </c>
      <c r="F4149" s="89">
        <v>22</v>
      </c>
      <c r="G4149" s="127">
        <v>0.95</v>
      </c>
      <c r="H4149" s="127">
        <v>0</v>
      </c>
      <c r="I4149" s="127"/>
      <c r="J4149" s="191">
        <v>13128</v>
      </c>
      <c r="K4149" s="89"/>
      <c r="L4149" s="89"/>
      <c r="M4149" s="89"/>
    </row>
    <row r="4150" spans="1:13" x14ac:dyDescent="0.25">
      <c r="A4150" s="191">
        <v>13133</v>
      </c>
      <c r="B4150" s="89" t="s">
        <v>4514</v>
      </c>
      <c r="C4150" s="89" t="s">
        <v>417</v>
      </c>
      <c r="D4150" s="89" t="s">
        <v>408</v>
      </c>
      <c r="E4150" s="89" t="s">
        <v>4871</v>
      </c>
      <c r="F4150" s="89">
        <v>339</v>
      </c>
      <c r="G4150" s="127">
        <v>0.8651685393258427</v>
      </c>
      <c r="H4150" s="127">
        <v>0</v>
      </c>
      <c r="I4150" s="127"/>
      <c r="J4150" s="191">
        <v>13133</v>
      </c>
      <c r="K4150" s="89"/>
      <c r="L4150" s="89"/>
      <c r="M4150" s="89"/>
    </row>
    <row r="4151" spans="1:13" x14ac:dyDescent="0.25">
      <c r="A4151" s="191">
        <v>13134</v>
      </c>
      <c r="B4151" s="89" t="s">
        <v>4515</v>
      </c>
      <c r="C4151" s="89" t="s">
        <v>465</v>
      </c>
      <c r="D4151" s="89" t="s">
        <v>408</v>
      </c>
      <c r="E4151" s="89" t="s">
        <v>4871</v>
      </c>
      <c r="F4151" s="89">
        <v>519</v>
      </c>
      <c r="G4151" s="127">
        <v>0.85990338164251212</v>
      </c>
      <c r="H4151" s="127">
        <v>0</v>
      </c>
      <c r="I4151" s="127"/>
      <c r="J4151" s="191">
        <v>13134</v>
      </c>
      <c r="K4151" s="89"/>
      <c r="L4151" s="89"/>
      <c r="M4151" s="89"/>
    </row>
    <row r="4152" spans="1:13" x14ac:dyDescent="0.25">
      <c r="A4152" s="191">
        <v>13135</v>
      </c>
      <c r="B4152" s="89" t="s">
        <v>4516</v>
      </c>
      <c r="C4152" s="89" t="s">
        <v>407</v>
      </c>
      <c r="D4152" s="89" t="s">
        <v>408</v>
      </c>
      <c r="E4152" s="89" t="s">
        <v>4871</v>
      </c>
      <c r="F4152" s="89">
        <v>527</v>
      </c>
      <c r="G4152" s="127">
        <v>0.90064794816414684</v>
      </c>
      <c r="H4152" s="127">
        <v>0</v>
      </c>
      <c r="I4152" s="127"/>
      <c r="J4152" s="191">
        <v>13135</v>
      </c>
      <c r="K4152" s="89"/>
      <c r="L4152" s="89"/>
      <c r="M4152" s="89"/>
    </row>
    <row r="4153" spans="1:13" x14ac:dyDescent="0.25">
      <c r="A4153" s="191">
        <v>13143</v>
      </c>
      <c r="B4153" s="89" t="s">
        <v>4517</v>
      </c>
      <c r="C4153" s="89" t="s">
        <v>438</v>
      </c>
      <c r="D4153" s="89" t="s">
        <v>408</v>
      </c>
      <c r="E4153" s="89" t="s">
        <v>4871</v>
      </c>
      <c r="F4153" s="89">
        <v>397</v>
      </c>
      <c r="G4153" s="127">
        <v>0.8915254237288136</v>
      </c>
      <c r="H4153" s="127">
        <v>0</v>
      </c>
      <c r="I4153" s="127"/>
      <c r="J4153" s="191">
        <v>13143</v>
      </c>
      <c r="K4153" s="89"/>
      <c r="L4153" s="89"/>
      <c r="M4153" s="89"/>
    </row>
    <row r="4154" spans="1:13" x14ac:dyDescent="0.25">
      <c r="A4154" s="191">
        <v>13145</v>
      </c>
      <c r="B4154" s="89" t="s">
        <v>4518</v>
      </c>
      <c r="C4154" s="89" t="s">
        <v>417</v>
      </c>
      <c r="D4154" s="89" t="s">
        <v>408</v>
      </c>
      <c r="E4154" s="89" t="s">
        <v>4871</v>
      </c>
      <c r="F4154" s="129">
        <v>1049</v>
      </c>
      <c r="G4154" s="127">
        <v>0</v>
      </c>
      <c r="H4154" s="127">
        <v>0.90614886731391586</v>
      </c>
      <c r="I4154" s="127"/>
      <c r="J4154" s="191">
        <v>13145</v>
      </c>
      <c r="K4154" s="89"/>
      <c r="L4154" s="89"/>
      <c r="M4154" s="89"/>
    </row>
    <row r="4155" spans="1:13" x14ac:dyDescent="0.25">
      <c r="A4155" s="191">
        <v>13154</v>
      </c>
      <c r="B4155" s="89" t="s">
        <v>4519</v>
      </c>
      <c r="C4155" s="89" t="s">
        <v>417</v>
      </c>
      <c r="D4155" s="89" t="s">
        <v>408</v>
      </c>
      <c r="E4155" s="89" t="s">
        <v>4871</v>
      </c>
      <c r="F4155" s="89">
        <v>757</v>
      </c>
      <c r="G4155" s="127">
        <v>0.92927631578947367</v>
      </c>
      <c r="H4155" s="127">
        <v>0</v>
      </c>
      <c r="I4155" s="127"/>
      <c r="J4155" s="191">
        <v>13154</v>
      </c>
      <c r="K4155" s="89"/>
      <c r="L4155" s="89"/>
      <c r="M4155" s="89"/>
    </row>
    <row r="4156" spans="1:13" x14ac:dyDescent="0.25">
      <c r="A4156" s="191">
        <v>13163</v>
      </c>
      <c r="B4156" s="89" t="s">
        <v>4520</v>
      </c>
      <c r="C4156" s="89" t="s">
        <v>417</v>
      </c>
      <c r="D4156" s="89" t="s">
        <v>408</v>
      </c>
      <c r="E4156" s="89" t="s">
        <v>4871</v>
      </c>
      <c r="F4156" s="89">
        <v>769</v>
      </c>
      <c r="G4156" s="127">
        <v>0.86937590711175616</v>
      </c>
      <c r="H4156" s="127">
        <v>0</v>
      </c>
      <c r="I4156" s="127"/>
      <c r="J4156" s="191">
        <v>13163</v>
      </c>
      <c r="K4156" s="89"/>
      <c r="L4156" s="89"/>
      <c r="M4156" s="89"/>
    </row>
    <row r="4157" spans="1:13" x14ac:dyDescent="0.25">
      <c r="A4157" s="191">
        <v>13167</v>
      </c>
      <c r="B4157" s="89" t="s">
        <v>4521</v>
      </c>
      <c r="C4157" s="89" t="s">
        <v>447</v>
      </c>
      <c r="D4157" s="89" t="s">
        <v>408</v>
      </c>
      <c r="E4157" s="89" t="s">
        <v>4871</v>
      </c>
      <c r="F4157" s="89">
        <v>549</v>
      </c>
      <c r="G4157" s="127">
        <v>0.9368191721132898</v>
      </c>
      <c r="H4157" s="127">
        <v>0</v>
      </c>
      <c r="I4157" s="127"/>
      <c r="J4157" s="191">
        <v>13167</v>
      </c>
      <c r="K4157" s="89"/>
      <c r="L4157" s="89"/>
      <c r="M4157" s="89"/>
    </row>
    <row r="4158" spans="1:13" x14ac:dyDescent="0.25">
      <c r="A4158" s="191">
        <v>13168</v>
      </c>
      <c r="B4158" s="89" t="s">
        <v>4522</v>
      </c>
      <c r="C4158" s="89" t="s">
        <v>417</v>
      </c>
      <c r="D4158" s="89" t="s">
        <v>408</v>
      </c>
      <c r="E4158" s="89" t="s">
        <v>4871</v>
      </c>
      <c r="F4158" s="89">
        <v>390</v>
      </c>
      <c r="G4158" s="127">
        <v>0</v>
      </c>
      <c r="H4158" s="127">
        <v>0.82098765432098764</v>
      </c>
      <c r="I4158" s="127"/>
      <c r="J4158" s="191">
        <v>13168</v>
      </c>
      <c r="K4158" s="89"/>
      <c r="L4158" s="89"/>
      <c r="M4158" s="89"/>
    </row>
    <row r="4159" spans="1:13" x14ac:dyDescent="0.25">
      <c r="A4159" s="191">
        <v>13170</v>
      </c>
      <c r="B4159" s="89" t="s">
        <v>4523</v>
      </c>
      <c r="C4159" s="89" t="s">
        <v>413</v>
      </c>
      <c r="D4159" s="89" t="s">
        <v>408</v>
      </c>
      <c r="E4159" s="89" t="s">
        <v>4871</v>
      </c>
      <c r="F4159" s="89">
        <v>452</v>
      </c>
      <c r="G4159" s="127">
        <v>0.80916030534351147</v>
      </c>
      <c r="H4159" s="127">
        <v>0</v>
      </c>
      <c r="I4159" s="127"/>
      <c r="J4159" s="191">
        <v>13170</v>
      </c>
      <c r="K4159" s="89"/>
      <c r="L4159" s="89"/>
      <c r="M4159" s="89"/>
    </row>
    <row r="4160" spans="1:13" x14ac:dyDescent="0.25">
      <c r="A4160" s="191">
        <v>13177</v>
      </c>
      <c r="B4160" s="89" t="s">
        <v>4524</v>
      </c>
      <c r="C4160" s="89" t="s">
        <v>438</v>
      </c>
      <c r="D4160" s="89" t="s">
        <v>408</v>
      </c>
      <c r="E4160" s="89" t="s">
        <v>4871</v>
      </c>
      <c r="F4160" s="89">
        <v>610</v>
      </c>
      <c r="G4160" s="127">
        <v>0.91821561338289959</v>
      </c>
      <c r="H4160" s="127">
        <v>0</v>
      </c>
      <c r="I4160" s="127"/>
      <c r="J4160" s="191">
        <v>13177</v>
      </c>
      <c r="K4160" s="89"/>
      <c r="L4160" s="89"/>
      <c r="M4160" s="89"/>
    </row>
    <row r="4161" spans="1:13" x14ac:dyDescent="0.25">
      <c r="A4161" s="191">
        <v>13181</v>
      </c>
      <c r="B4161" s="89" t="s">
        <v>4525</v>
      </c>
      <c r="C4161" s="89" t="s">
        <v>460</v>
      </c>
      <c r="D4161" s="89" t="s">
        <v>408</v>
      </c>
      <c r="E4161" s="89" t="s">
        <v>4871</v>
      </c>
      <c r="F4161" s="89">
        <v>493</v>
      </c>
      <c r="G4161" s="127">
        <v>0.90736342042755347</v>
      </c>
      <c r="H4161" s="127">
        <v>0</v>
      </c>
      <c r="I4161" s="127"/>
      <c r="J4161" s="191">
        <v>13181</v>
      </c>
      <c r="K4161" s="89"/>
      <c r="L4161" s="89"/>
      <c r="M4161" s="89"/>
    </row>
    <row r="4162" spans="1:13" x14ac:dyDescent="0.25">
      <c r="A4162" s="191">
        <v>13185</v>
      </c>
      <c r="B4162" s="89" t="s">
        <v>4526</v>
      </c>
      <c r="C4162" s="89" t="s">
        <v>447</v>
      </c>
      <c r="D4162" s="89" t="s">
        <v>408</v>
      </c>
      <c r="E4162" s="89" t="s">
        <v>4871</v>
      </c>
      <c r="F4162" s="89">
        <v>657</v>
      </c>
      <c r="G4162" s="127">
        <v>0</v>
      </c>
      <c r="H4162" s="127">
        <v>0.946524064171123</v>
      </c>
      <c r="I4162" s="127"/>
      <c r="J4162" s="191">
        <v>13185</v>
      </c>
      <c r="K4162" s="89"/>
      <c r="L4162" s="89"/>
      <c r="M4162" s="89"/>
    </row>
    <row r="4163" spans="1:13" x14ac:dyDescent="0.25">
      <c r="A4163" s="191">
        <v>13193</v>
      </c>
      <c r="B4163" s="89" t="s">
        <v>4527</v>
      </c>
      <c r="C4163" s="89" t="s">
        <v>438</v>
      </c>
      <c r="D4163" s="89" t="s">
        <v>408</v>
      </c>
      <c r="E4163" s="89" t="s">
        <v>4871</v>
      </c>
      <c r="F4163" s="89">
        <v>57</v>
      </c>
      <c r="G4163" s="127">
        <v>0</v>
      </c>
      <c r="H4163" s="127">
        <v>0</v>
      </c>
      <c r="I4163" s="128">
        <v>0.86301369863013699</v>
      </c>
      <c r="J4163" s="191">
        <v>13193</v>
      </c>
      <c r="K4163" s="89"/>
      <c r="L4163" s="89"/>
      <c r="M4163" s="89"/>
    </row>
    <row r="4164" spans="1:13" x14ac:dyDescent="0.25">
      <c r="A4164" s="191">
        <v>13309</v>
      </c>
      <c r="B4164" s="89" t="s">
        <v>4528</v>
      </c>
      <c r="C4164" s="89" t="s">
        <v>709</v>
      </c>
      <c r="D4164" s="89" t="s">
        <v>480</v>
      </c>
      <c r="E4164" s="89" t="s">
        <v>336</v>
      </c>
      <c r="F4164" s="89">
        <v>8</v>
      </c>
      <c r="G4164" s="127">
        <v>1</v>
      </c>
      <c r="H4164" s="127">
        <v>0</v>
      </c>
      <c r="I4164" s="127"/>
      <c r="J4164" s="191">
        <v>13309</v>
      </c>
      <c r="K4164" s="89"/>
      <c r="L4164" s="89"/>
      <c r="M4164" s="89"/>
    </row>
    <row r="4165" spans="1:13" x14ac:dyDescent="0.25">
      <c r="A4165" s="191">
        <v>13336</v>
      </c>
      <c r="B4165" s="89" t="s">
        <v>4529</v>
      </c>
      <c r="C4165" s="89" t="s">
        <v>686</v>
      </c>
      <c r="D4165" s="89" t="s">
        <v>480</v>
      </c>
      <c r="E4165" s="89" t="s">
        <v>336</v>
      </c>
      <c r="F4165" s="89">
        <v>3</v>
      </c>
      <c r="G4165" s="127">
        <v>1</v>
      </c>
      <c r="H4165" s="127">
        <v>0</v>
      </c>
      <c r="I4165" s="127"/>
      <c r="J4165" s="191">
        <v>13336</v>
      </c>
      <c r="K4165" s="89"/>
      <c r="L4165" s="89"/>
      <c r="M4165" s="89"/>
    </row>
    <row r="4166" spans="1:13" x14ac:dyDescent="0.25">
      <c r="A4166" s="191">
        <v>13352</v>
      </c>
      <c r="B4166" s="89" t="s">
        <v>4530</v>
      </c>
      <c r="C4166" s="89" t="s">
        <v>795</v>
      </c>
      <c r="D4166" s="89" t="s">
        <v>480</v>
      </c>
      <c r="E4166" s="89" t="s">
        <v>336</v>
      </c>
      <c r="F4166" s="89">
        <v>383</v>
      </c>
      <c r="G4166" s="127">
        <v>0</v>
      </c>
      <c r="H4166" s="127">
        <v>0.91578947368421049</v>
      </c>
      <c r="I4166" s="127"/>
      <c r="J4166" s="191">
        <v>13352</v>
      </c>
      <c r="K4166" s="89"/>
      <c r="L4166" s="89"/>
      <c r="M4166" s="89"/>
    </row>
    <row r="4167" spans="1:13" x14ac:dyDescent="0.25">
      <c r="A4167" s="191">
        <v>13358</v>
      </c>
      <c r="B4167" s="89" t="s">
        <v>4531</v>
      </c>
      <c r="C4167" s="89" t="s">
        <v>558</v>
      </c>
      <c r="D4167" s="89" t="s">
        <v>480</v>
      </c>
      <c r="E4167" s="89" t="s">
        <v>336</v>
      </c>
      <c r="F4167" s="89">
        <v>172</v>
      </c>
      <c r="G4167" s="127">
        <v>0.91216216216216217</v>
      </c>
      <c r="H4167" s="127">
        <v>0</v>
      </c>
      <c r="I4167" s="127"/>
      <c r="J4167" s="191">
        <v>13358</v>
      </c>
      <c r="K4167" s="89"/>
      <c r="L4167" s="89"/>
      <c r="M4167" s="89"/>
    </row>
    <row r="4168" spans="1:13" x14ac:dyDescent="0.25">
      <c r="A4168" s="191">
        <v>13362</v>
      </c>
      <c r="B4168" s="89" t="s">
        <v>4532</v>
      </c>
      <c r="C4168" s="89" t="s">
        <v>652</v>
      </c>
      <c r="D4168" s="89" t="s">
        <v>480</v>
      </c>
      <c r="E4168" s="89" t="s">
        <v>336</v>
      </c>
      <c r="F4168" s="89">
        <v>3</v>
      </c>
      <c r="G4168" s="127">
        <v>1</v>
      </c>
      <c r="H4168" s="127">
        <v>0</v>
      </c>
      <c r="I4168" s="127"/>
      <c r="J4168" s="191">
        <v>13362</v>
      </c>
      <c r="K4168" s="89"/>
      <c r="L4168" s="89"/>
      <c r="M4168" s="89"/>
    </row>
    <row r="4169" spans="1:13" x14ac:dyDescent="0.25">
      <c r="A4169" s="191">
        <v>13363</v>
      </c>
      <c r="B4169" s="89" t="s">
        <v>4533</v>
      </c>
      <c r="C4169" s="89" t="s">
        <v>709</v>
      </c>
      <c r="D4169" s="89" t="s">
        <v>480</v>
      </c>
      <c r="E4169" s="89" t="s">
        <v>336</v>
      </c>
      <c r="F4169" s="89">
        <v>9</v>
      </c>
      <c r="G4169" s="127">
        <v>0.8571428571428571</v>
      </c>
      <c r="H4169" s="127">
        <v>0</v>
      </c>
      <c r="I4169" s="127"/>
      <c r="J4169" s="191">
        <v>13363</v>
      </c>
      <c r="K4169" s="89"/>
      <c r="L4169" s="89"/>
      <c r="M4169" s="89"/>
    </row>
    <row r="4170" spans="1:13" x14ac:dyDescent="0.25">
      <c r="A4170" s="191">
        <v>13365</v>
      </c>
      <c r="B4170" s="89" t="s">
        <v>4534</v>
      </c>
      <c r="C4170" s="89" t="s">
        <v>632</v>
      </c>
      <c r="D4170" s="89" t="s">
        <v>480</v>
      </c>
      <c r="E4170" s="89" t="s">
        <v>336</v>
      </c>
      <c r="F4170" s="89">
        <v>4</v>
      </c>
      <c r="G4170" s="127">
        <v>0.83333333333333337</v>
      </c>
      <c r="H4170" s="127">
        <v>0</v>
      </c>
      <c r="I4170" s="127"/>
      <c r="J4170" s="191">
        <v>13365</v>
      </c>
      <c r="K4170" s="89"/>
      <c r="L4170" s="89"/>
      <c r="M4170" s="89"/>
    </row>
    <row r="4171" spans="1:13" x14ac:dyDescent="0.25">
      <c r="A4171" s="191">
        <v>13379</v>
      </c>
      <c r="B4171" s="89" t="s">
        <v>4535</v>
      </c>
      <c r="C4171" s="89" t="s">
        <v>748</v>
      </c>
      <c r="D4171" s="89" t="s">
        <v>480</v>
      </c>
      <c r="E4171" s="89" t="s">
        <v>336</v>
      </c>
      <c r="F4171" s="89">
        <v>6</v>
      </c>
      <c r="G4171" s="127">
        <v>0.90909090909090906</v>
      </c>
      <c r="H4171" s="127">
        <v>0</v>
      </c>
      <c r="I4171" s="127"/>
      <c r="J4171" s="191">
        <v>13379</v>
      </c>
      <c r="K4171" s="89"/>
      <c r="L4171" s="89"/>
      <c r="M4171" s="89"/>
    </row>
    <row r="4172" spans="1:13" x14ac:dyDescent="0.25">
      <c r="A4172" s="191">
        <v>13380</v>
      </c>
      <c r="B4172" s="89" t="s">
        <v>4536</v>
      </c>
      <c r="C4172" s="89" t="s">
        <v>748</v>
      </c>
      <c r="D4172" s="89" t="s">
        <v>480</v>
      </c>
      <c r="E4172" s="89" t="s">
        <v>336</v>
      </c>
      <c r="F4172" s="89">
        <v>11</v>
      </c>
      <c r="G4172" s="127">
        <v>1</v>
      </c>
      <c r="H4172" s="127">
        <v>0</v>
      </c>
      <c r="I4172" s="127"/>
      <c r="J4172" s="191">
        <v>13380</v>
      </c>
      <c r="K4172" s="89"/>
      <c r="L4172" s="89"/>
      <c r="M4172" s="89"/>
    </row>
    <row r="4173" spans="1:13" x14ac:dyDescent="0.25">
      <c r="A4173" s="191">
        <v>13387</v>
      </c>
      <c r="B4173" s="89" t="s">
        <v>4537</v>
      </c>
      <c r="C4173" s="89" t="s">
        <v>585</v>
      </c>
      <c r="D4173" s="89" t="s">
        <v>480</v>
      </c>
      <c r="E4173" s="89" t="s">
        <v>336</v>
      </c>
      <c r="F4173" s="89">
        <v>833</v>
      </c>
      <c r="G4173" s="127">
        <v>0.86042065009560231</v>
      </c>
      <c r="H4173" s="127">
        <v>0</v>
      </c>
      <c r="I4173" s="127"/>
      <c r="J4173" s="191">
        <v>13387</v>
      </c>
      <c r="K4173" s="89"/>
      <c r="L4173" s="89"/>
      <c r="M4173" s="89"/>
    </row>
    <row r="4174" spans="1:13" x14ac:dyDescent="0.25">
      <c r="A4174" s="191">
        <v>13395</v>
      </c>
      <c r="B4174" s="89" t="s">
        <v>4538</v>
      </c>
      <c r="C4174" s="89" t="s">
        <v>766</v>
      </c>
      <c r="D4174" s="89" t="s">
        <v>480</v>
      </c>
      <c r="E4174" s="89" t="s">
        <v>336</v>
      </c>
      <c r="F4174" s="89">
        <v>23</v>
      </c>
      <c r="G4174" s="127">
        <v>0</v>
      </c>
      <c r="H4174" s="127">
        <v>0</v>
      </c>
      <c r="I4174" s="128">
        <v>0.80012053033346731</v>
      </c>
      <c r="J4174" s="191">
        <v>13395</v>
      </c>
      <c r="K4174" s="89"/>
      <c r="L4174" s="89"/>
      <c r="M4174" s="89"/>
    </row>
    <row r="4175" spans="1:13" x14ac:dyDescent="0.25">
      <c r="A4175" s="191">
        <v>13412</v>
      </c>
      <c r="B4175" s="89" t="s">
        <v>4539</v>
      </c>
      <c r="C4175" s="89" t="s">
        <v>652</v>
      </c>
      <c r="D4175" s="89" t="s">
        <v>480</v>
      </c>
      <c r="E4175" s="89" t="s">
        <v>336</v>
      </c>
      <c r="F4175" s="89">
        <v>55</v>
      </c>
      <c r="G4175" s="127">
        <v>0.95238095238095233</v>
      </c>
      <c r="H4175" s="127">
        <v>0</v>
      </c>
      <c r="I4175" s="127"/>
      <c r="J4175" s="191">
        <v>13412</v>
      </c>
      <c r="K4175" s="89"/>
      <c r="L4175" s="89"/>
      <c r="M4175" s="89"/>
    </row>
    <row r="4176" spans="1:13" x14ac:dyDescent="0.25">
      <c r="A4176" s="191">
        <v>13423</v>
      </c>
      <c r="B4176" s="89" t="s">
        <v>4540</v>
      </c>
      <c r="C4176" s="89" t="s">
        <v>632</v>
      </c>
      <c r="D4176" s="89" t="s">
        <v>480</v>
      </c>
      <c r="E4176" s="89" t="s">
        <v>336</v>
      </c>
      <c r="F4176" s="89">
        <v>53</v>
      </c>
      <c r="G4176" s="127">
        <v>0.86440677966101698</v>
      </c>
      <c r="H4176" s="127">
        <v>0</v>
      </c>
      <c r="I4176" s="127"/>
      <c r="J4176" s="191">
        <v>13423</v>
      </c>
      <c r="K4176" s="89"/>
      <c r="L4176" s="89"/>
      <c r="M4176" s="89"/>
    </row>
    <row r="4177" spans="1:13" x14ac:dyDescent="0.25">
      <c r="A4177" s="191">
        <v>13428</v>
      </c>
      <c r="B4177" s="89" t="s">
        <v>4541</v>
      </c>
      <c r="C4177" s="89" t="s">
        <v>748</v>
      </c>
      <c r="D4177" s="89" t="s">
        <v>480</v>
      </c>
      <c r="E4177" s="89" t="s">
        <v>336</v>
      </c>
      <c r="F4177" s="89">
        <v>188</v>
      </c>
      <c r="G4177" s="127">
        <v>0.88108108108108107</v>
      </c>
      <c r="H4177" s="127">
        <v>0</v>
      </c>
      <c r="I4177" s="127"/>
      <c r="J4177" s="191">
        <v>13428</v>
      </c>
      <c r="K4177" s="89"/>
      <c r="L4177" s="89"/>
      <c r="M4177" s="89"/>
    </row>
    <row r="4178" spans="1:13" x14ac:dyDescent="0.25">
      <c r="A4178" s="191">
        <v>13455</v>
      </c>
      <c r="B4178" s="89" t="s">
        <v>4542</v>
      </c>
      <c r="C4178" s="89" t="s">
        <v>748</v>
      </c>
      <c r="D4178" s="89" t="s">
        <v>480</v>
      </c>
      <c r="E4178" s="89" t="s">
        <v>336</v>
      </c>
      <c r="F4178" s="89">
        <v>29</v>
      </c>
      <c r="G4178" s="127">
        <v>0</v>
      </c>
      <c r="H4178" s="127">
        <v>0</v>
      </c>
      <c r="I4178" s="128">
        <v>0.81160173160173155</v>
      </c>
      <c r="J4178" s="191">
        <v>13455</v>
      </c>
      <c r="K4178" s="89"/>
      <c r="L4178" s="89"/>
      <c r="M4178" s="89"/>
    </row>
    <row r="4179" spans="1:13" x14ac:dyDescent="0.25">
      <c r="A4179" s="191">
        <v>13461</v>
      </c>
      <c r="B4179" s="89" t="s">
        <v>4543</v>
      </c>
      <c r="C4179" s="89" t="s">
        <v>521</v>
      </c>
      <c r="D4179" s="89" t="s">
        <v>480</v>
      </c>
      <c r="E4179" s="89" t="s">
        <v>4871</v>
      </c>
      <c r="F4179" s="89">
        <v>270</v>
      </c>
      <c r="G4179" s="127">
        <v>0</v>
      </c>
      <c r="H4179" s="127">
        <v>0.93604651162790697</v>
      </c>
      <c r="I4179" s="127"/>
      <c r="J4179" s="191">
        <v>13461</v>
      </c>
      <c r="K4179" s="89"/>
      <c r="L4179" s="89"/>
      <c r="M4179" s="89"/>
    </row>
    <row r="4180" spans="1:13" x14ac:dyDescent="0.25">
      <c r="A4180" s="191">
        <v>13462</v>
      </c>
      <c r="B4180" s="89" t="s">
        <v>4544</v>
      </c>
      <c r="C4180" s="89" t="s">
        <v>652</v>
      </c>
      <c r="D4180" s="89" t="s">
        <v>480</v>
      </c>
      <c r="E4180" s="89" t="s">
        <v>336</v>
      </c>
      <c r="F4180" s="89">
        <v>424</v>
      </c>
      <c r="G4180" s="127">
        <v>0.92114695340501795</v>
      </c>
      <c r="H4180" s="127">
        <v>0</v>
      </c>
      <c r="I4180" s="127"/>
      <c r="J4180" s="191">
        <v>13462</v>
      </c>
      <c r="K4180" s="89"/>
      <c r="L4180" s="89"/>
      <c r="M4180" s="89"/>
    </row>
    <row r="4181" spans="1:13" x14ac:dyDescent="0.25">
      <c r="A4181" s="191">
        <v>13463</v>
      </c>
      <c r="B4181" s="89" t="s">
        <v>4545</v>
      </c>
      <c r="C4181" s="89" t="s">
        <v>479</v>
      </c>
      <c r="D4181" s="89" t="s">
        <v>480</v>
      </c>
      <c r="E4181" s="89" t="s">
        <v>328</v>
      </c>
      <c r="F4181" s="89">
        <v>535</v>
      </c>
      <c r="G4181" s="127">
        <v>0.95190713101160862</v>
      </c>
      <c r="H4181" s="127">
        <v>0</v>
      </c>
      <c r="I4181" s="127"/>
      <c r="J4181" s="191">
        <v>13463</v>
      </c>
      <c r="K4181" s="89"/>
      <c r="L4181" s="89"/>
      <c r="M4181" s="89"/>
    </row>
    <row r="4182" spans="1:13" x14ac:dyDescent="0.25">
      <c r="A4182" s="191">
        <v>13494</v>
      </c>
      <c r="B4182" s="89" t="s">
        <v>4546</v>
      </c>
      <c r="C4182" s="89" t="s">
        <v>652</v>
      </c>
      <c r="D4182" s="89" t="s">
        <v>480</v>
      </c>
      <c r="E4182" s="89" t="s">
        <v>336</v>
      </c>
      <c r="F4182" s="89">
        <v>286</v>
      </c>
      <c r="G4182" s="127">
        <v>0.97959183673469385</v>
      </c>
      <c r="H4182" s="127">
        <v>0</v>
      </c>
      <c r="I4182" s="127"/>
      <c r="J4182" s="191">
        <v>13494</v>
      </c>
      <c r="K4182" s="89"/>
      <c r="L4182" s="89"/>
      <c r="M4182" s="89"/>
    </row>
    <row r="4183" spans="1:13" x14ac:dyDescent="0.25">
      <c r="A4183" s="191">
        <v>13512</v>
      </c>
      <c r="B4183" s="89" t="s">
        <v>4547</v>
      </c>
      <c r="C4183" s="89" t="s">
        <v>558</v>
      </c>
      <c r="D4183" s="89" t="s">
        <v>480</v>
      </c>
      <c r="E4183" s="89" t="s">
        <v>336</v>
      </c>
      <c r="F4183" s="89">
        <v>267</v>
      </c>
      <c r="G4183" s="127">
        <v>0.89837398373983735</v>
      </c>
      <c r="H4183" s="127">
        <v>0</v>
      </c>
      <c r="I4183" s="127"/>
      <c r="J4183" s="191">
        <v>13512</v>
      </c>
      <c r="K4183" s="89"/>
      <c r="L4183" s="89"/>
      <c r="M4183" s="89"/>
    </row>
    <row r="4184" spans="1:13" x14ac:dyDescent="0.25">
      <c r="A4184" s="191">
        <v>13557</v>
      </c>
      <c r="B4184" s="89" t="s">
        <v>2852</v>
      </c>
      <c r="C4184" s="89" t="s">
        <v>521</v>
      </c>
      <c r="D4184" s="89" t="s">
        <v>480</v>
      </c>
      <c r="E4184" s="89" t="s">
        <v>4871</v>
      </c>
      <c r="F4184" s="89">
        <v>310</v>
      </c>
      <c r="G4184" s="127">
        <v>0.9066147859922179</v>
      </c>
      <c r="H4184" s="127">
        <v>0</v>
      </c>
      <c r="I4184" s="127"/>
      <c r="J4184" s="191">
        <v>13557</v>
      </c>
      <c r="K4184" s="89"/>
      <c r="L4184" s="89"/>
      <c r="M4184" s="89"/>
    </row>
    <row r="4185" spans="1:13" x14ac:dyDescent="0.25">
      <c r="A4185" s="191">
        <v>13558</v>
      </c>
      <c r="B4185" s="89" t="s">
        <v>4548</v>
      </c>
      <c r="C4185" s="89" t="s">
        <v>521</v>
      </c>
      <c r="D4185" s="89" t="s">
        <v>480</v>
      </c>
      <c r="E4185" s="89" t="s">
        <v>4871</v>
      </c>
      <c r="F4185" s="89">
        <v>556</v>
      </c>
      <c r="G4185" s="127">
        <v>0.90833333333333333</v>
      </c>
      <c r="H4185" s="127">
        <v>0</v>
      </c>
      <c r="I4185" s="127"/>
      <c r="J4185" s="191">
        <v>13558</v>
      </c>
      <c r="K4185" s="89"/>
      <c r="L4185" s="89"/>
      <c r="M4185" s="89"/>
    </row>
    <row r="4186" spans="1:13" x14ac:dyDescent="0.25">
      <c r="A4186" s="191">
        <v>13559</v>
      </c>
      <c r="B4186" s="89" t="s">
        <v>1378</v>
      </c>
      <c r="C4186" s="89" t="s">
        <v>521</v>
      </c>
      <c r="D4186" s="89" t="s">
        <v>480</v>
      </c>
      <c r="E4186" s="89" t="s">
        <v>4871</v>
      </c>
      <c r="F4186" s="89">
        <v>425</v>
      </c>
      <c r="G4186" s="127">
        <v>0.92874109263657956</v>
      </c>
      <c r="H4186" s="127">
        <v>0</v>
      </c>
      <c r="I4186" s="127"/>
      <c r="J4186" s="191">
        <v>13559</v>
      </c>
      <c r="K4186" s="89"/>
      <c r="L4186" s="89"/>
      <c r="M4186" s="89"/>
    </row>
    <row r="4187" spans="1:13" x14ac:dyDescent="0.25">
      <c r="A4187" s="191">
        <v>13560</v>
      </c>
      <c r="B4187" s="89" t="s">
        <v>4549</v>
      </c>
      <c r="C4187" s="89" t="s">
        <v>521</v>
      </c>
      <c r="D4187" s="89" t="s">
        <v>480</v>
      </c>
      <c r="E4187" s="89" t="s">
        <v>4871</v>
      </c>
      <c r="F4187" s="89">
        <v>253</v>
      </c>
      <c r="G4187" s="127">
        <v>0.970873786407767</v>
      </c>
      <c r="H4187" s="127">
        <v>0</v>
      </c>
      <c r="I4187" s="127"/>
      <c r="J4187" s="191">
        <v>13560</v>
      </c>
      <c r="K4187" s="89"/>
      <c r="L4187" s="89"/>
      <c r="M4187" s="89"/>
    </row>
    <row r="4188" spans="1:13" x14ac:dyDescent="0.25">
      <c r="A4188" s="191">
        <v>13561</v>
      </c>
      <c r="B4188" s="89" t="s">
        <v>4550</v>
      </c>
      <c r="C4188" s="89" t="s">
        <v>521</v>
      </c>
      <c r="D4188" s="89" t="s">
        <v>480</v>
      </c>
      <c r="E4188" s="89" t="s">
        <v>4871</v>
      </c>
      <c r="F4188" s="89">
        <v>533</v>
      </c>
      <c r="G4188" s="127">
        <v>0.83720930232558144</v>
      </c>
      <c r="H4188" s="127">
        <v>0.80745341614906829</v>
      </c>
      <c r="I4188" s="127"/>
      <c r="J4188" s="191">
        <v>13561</v>
      </c>
      <c r="K4188" s="89"/>
      <c r="L4188" s="89"/>
      <c r="M4188" s="89"/>
    </row>
    <row r="4189" spans="1:13" x14ac:dyDescent="0.25">
      <c r="A4189" s="191">
        <v>13562</v>
      </c>
      <c r="B4189" s="89" t="s">
        <v>4502</v>
      </c>
      <c r="C4189" s="89" t="s">
        <v>521</v>
      </c>
      <c r="D4189" s="89" t="s">
        <v>480</v>
      </c>
      <c r="E4189" s="89" t="s">
        <v>4871</v>
      </c>
      <c r="F4189" s="89">
        <v>260</v>
      </c>
      <c r="G4189" s="127">
        <v>0.9322709163346613</v>
      </c>
      <c r="H4189" s="127">
        <v>0</v>
      </c>
      <c r="I4189" s="127"/>
      <c r="J4189" s="191">
        <v>13562</v>
      </c>
      <c r="K4189" s="89"/>
      <c r="L4189" s="89"/>
      <c r="M4189" s="89"/>
    </row>
    <row r="4190" spans="1:13" x14ac:dyDescent="0.25">
      <c r="A4190" s="191">
        <v>13563</v>
      </c>
      <c r="B4190" s="89" t="s">
        <v>4551</v>
      </c>
      <c r="C4190" s="89" t="s">
        <v>552</v>
      </c>
      <c r="D4190" s="89" t="s">
        <v>480</v>
      </c>
      <c r="E4190" s="89" t="s">
        <v>4871</v>
      </c>
      <c r="F4190" s="89">
        <v>177</v>
      </c>
      <c r="G4190" s="127">
        <v>0.92993630573248409</v>
      </c>
      <c r="H4190" s="127">
        <v>0</v>
      </c>
      <c r="I4190" s="127"/>
      <c r="J4190" s="191">
        <v>13563</v>
      </c>
      <c r="K4190" s="89"/>
      <c r="L4190" s="89"/>
      <c r="M4190" s="89"/>
    </row>
    <row r="4191" spans="1:13" x14ac:dyDescent="0.25">
      <c r="A4191" s="191">
        <v>13570</v>
      </c>
      <c r="B4191" s="89" t="s">
        <v>4552</v>
      </c>
      <c r="C4191" s="89" t="s">
        <v>766</v>
      </c>
      <c r="D4191" s="89" t="s">
        <v>480</v>
      </c>
      <c r="E4191" s="89" t="s">
        <v>336</v>
      </c>
      <c r="F4191" s="89">
        <v>44</v>
      </c>
      <c r="G4191" s="127">
        <v>0.89743589743589747</v>
      </c>
      <c r="H4191" s="127">
        <v>0</v>
      </c>
      <c r="I4191" s="127"/>
      <c r="J4191" s="191">
        <v>13570</v>
      </c>
      <c r="K4191" s="89"/>
      <c r="L4191" s="89"/>
      <c r="M4191" s="89"/>
    </row>
    <row r="4192" spans="1:13" x14ac:dyDescent="0.25">
      <c r="A4192" s="191">
        <v>13576</v>
      </c>
      <c r="B4192" s="89" t="s">
        <v>4553</v>
      </c>
      <c r="C4192" s="89" t="s">
        <v>479</v>
      </c>
      <c r="D4192" s="89" t="s">
        <v>480</v>
      </c>
      <c r="E4192" s="89" t="s">
        <v>328</v>
      </c>
      <c r="F4192" s="89">
        <v>388</v>
      </c>
      <c r="G4192" s="127">
        <v>0.94</v>
      </c>
      <c r="H4192" s="127">
        <v>0.89735099337748347</v>
      </c>
      <c r="I4192" s="127"/>
      <c r="J4192" s="191">
        <v>13576</v>
      </c>
      <c r="K4192" s="89"/>
      <c r="L4192" s="89"/>
      <c r="M4192" s="89"/>
    </row>
    <row r="4193" spans="1:13" x14ac:dyDescent="0.25">
      <c r="A4193" s="191">
        <v>13590</v>
      </c>
      <c r="B4193" s="89" t="s">
        <v>4554</v>
      </c>
      <c r="C4193" s="89" t="s">
        <v>585</v>
      </c>
      <c r="D4193" s="89" t="s">
        <v>480</v>
      </c>
      <c r="E4193" s="89" t="s">
        <v>336</v>
      </c>
      <c r="F4193" s="89">
        <v>373</v>
      </c>
      <c r="G4193" s="127">
        <v>0.95890410958904104</v>
      </c>
      <c r="H4193" s="127">
        <v>0.89905362776025233</v>
      </c>
      <c r="I4193" s="127"/>
      <c r="J4193" s="191">
        <v>13590</v>
      </c>
      <c r="K4193" s="89"/>
      <c r="L4193" s="89"/>
      <c r="M4193" s="89"/>
    </row>
    <row r="4194" spans="1:13" x14ac:dyDescent="0.25">
      <c r="A4194" s="191">
        <v>13591</v>
      </c>
      <c r="B4194" s="89" t="s">
        <v>4555</v>
      </c>
      <c r="C4194" s="89" t="s">
        <v>585</v>
      </c>
      <c r="D4194" s="89" t="s">
        <v>480</v>
      </c>
      <c r="E4194" s="89" t="s">
        <v>336</v>
      </c>
      <c r="F4194" s="89">
        <v>181</v>
      </c>
      <c r="G4194" s="127">
        <v>0</v>
      </c>
      <c r="H4194" s="127">
        <v>0</v>
      </c>
      <c r="I4194" s="128">
        <v>0.86473084441901493</v>
      </c>
      <c r="J4194" s="191">
        <v>13591</v>
      </c>
      <c r="K4194" s="89"/>
      <c r="L4194" s="89"/>
      <c r="M4194" s="89"/>
    </row>
    <row r="4195" spans="1:13" x14ac:dyDescent="0.25">
      <c r="A4195" s="191">
        <v>13611</v>
      </c>
      <c r="B4195" s="89" t="s">
        <v>4556</v>
      </c>
      <c r="C4195" s="89" t="s">
        <v>552</v>
      </c>
      <c r="D4195" s="89" t="s">
        <v>480</v>
      </c>
      <c r="E4195" s="89" t="s">
        <v>4871</v>
      </c>
      <c r="F4195" s="89">
        <v>56</v>
      </c>
      <c r="G4195" s="127">
        <v>0</v>
      </c>
      <c r="H4195" s="127">
        <v>0</v>
      </c>
      <c r="I4195" s="127">
        <v>0.88</v>
      </c>
      <c r="J4195" s="191">
        <v>13611</v>
      </c>
      <c r="K4195" s="89"/>
      <c r="L4195" s="89"/>
      <c r="M4195" s="89"/>
    </row>
    <row r="4196" spans="1:13" x14ac:dyDescent="0.25">
      <c r="A4196" s="191">
        <v>14202</v>
      </c>
      <c r="B4196" s="89" t="s">
        <v>4557</v>
      </c>
      <c r="C4196" s="89" t="s">
        <v>931</v>
      </c>
      <c r="D4196" s="89" t="s">
        <v>262</v>
      </c>
      <c r="E4196" s="89" t="s">
        <v>336</v>
      </c>
      <c r="F4196" s="89">
        <v>224</v>
      </c>
      <c r="G4196" s="127">
        <v>0.87096774193548387</v>
      </c>
      <c r="H4196" s="127">
        <v>0.87</v>
      </c>
      <c r="I4196" s="127"/>
      <c r="J4196" s="191">
        <v>14202</v>
      </c>
      <c r="K4196" s="89"/>
      <c r="L4196" s="89"/>
      <c r="M4196" s="89"/>
    </row>
    <row r="4197" spans="1:13" x14ac:dyDescent="0.25">
      <c r="A4197" s="191">
        <v>14206</v>
      </c>
      <c r="B4197" s="89" t="s">
        <v>4558</v>
      </c>
      <c r="C4197" s="89" t="s">
        <v>957</v>
      </c>
      <c r="D4197" s="89" t="s">
        <v>262</v>
      </c>
      <c r="E4197" s="89" t="s">
        <v>336</v>
      </c>
      <c r="F4197" s="89">
        <v>110</v>
      </c>
      <c r="G4197" s="127">
        <v>0</v>
      </c>
      <c r="H4197" s="127">
        <v>0.94736842105263153</v>
      </c>
      <c r="I4197" s="127"/>
      <c r="J4197" s="191">
        <v>14206</v>
      </c>
      <c r="K4197" s="89"/>
      <c r="L4197" s="89"/>
      <c r="M4197" s="89"/>
    </row>
    <row r="4198" spans="1:13" x14ac:dyDescent="0.25">
      <c r="A4198" s="191">
        <v>14208</v>
      </c>
      <c r="B4198" s="89" t="s">
        <v>4559</v>
      </c>
      <c r="C4198" s="89" t="s">
        <v>957</v>
      </c>
      <c r="D4198" s="89" t="s">
        <v>262</v>
      </c>
      <c r="E4198" s="89" t="s">
        <v>336</v>
      </c>
      <c r="F4198" s="89">
        <v>541</v>
      </c>
      <c r="G4198" s="127">
        <v>0</v>
      </c>
      <c r="H4198" s="127">
        <v>0</v>
      </c>
      <c r="I4198" s="128">
        <v>0.81956277656693743</v>
      </c>
      <c r="J4198" s="191">
        <v>14208</v>
      </c>
      <c r="K4198" s="89"/>
      <c r="L4198" s="89"/>
      <c r="M4198" s="89"/>
    </row>
    <row r="4199" spans="1:13" x14ac:dyDescent="0.25">
      <c r="A4199" s="191">
        <v>14209</v>
      </c>
      <c r="B4199" s="89" t="s">
        <v>4560</v>
      </c>
      <c r="C4199" s="89" t="s">
        <v>1015</v>
      </c>
      <c r="D4199" s="89" t="s">
        <v>262</v>
      </c>
      <c r="E4199" s="89" t="s">
        <v>336</v>
      </c>
      <c r="F4199" s="89">
        <v>58</v>
      </c>
      <c r="G4199" s="127">
        <v>0</v>
      </c>
      <c r="H4199" s="127">
        <v>0</v>
      </c>
      <c r="I4199" s="128">
        <v>0.92223238792314732</v>
      </c>
      <c r="J4199" s="191">
        <v>14209</v>
      </c>
      <c r="K4199" s="89"/>
      <c r="L4199" s="89"/>
      <c r="M4199" s="89"/>
    </row>
    <row r="4200" spans="1:13" x14ac:dyDescent="0.25">
      <c r="A4200" s="191">
        <v>14213</v>
      </c>
      <c r="B4200" s="89" t="s">
        <v>4561</v>
      </c>
      <c r="C4200" s="89" t="s">
        <v>1112</v>
      </c>
      <c r="D4200" s="89" t="s">
        <v>262</v>
      </c>
      <c r="E4200" s="89" t="s">
        <v>336</v>
      </c>
      <c r="F4200" s="89">
        <v>373</v>
      </c>
      <c r="G4200" s="127">
        <v>0.94552529182879375</v>
      </c>
      <c r="H4200" s="127">
        <v>0</v>
      </c>
      <c r="I4200" s="127"/>
      <c r="J4200" s="191">
        <v>14213</v>
      </c>
      <c r="K4200" s="89"/>
      <c r="L4200" s="89"/>
      <c r="M4200" s="89"/>
    </row>
    <row r="4201" spans="1:13" x14ac:dyDescent="0.25">
      <c r="A4201" s="191">
        <v>14271</v>
      </c>
      <c r="B4201" s="89" t="s">
        <v>4562</v>
      </c>
      <c r="C4201" s="89" t="s">
        <v>1162</v>
      </c>
      <c r="D4201" s="89" t="s">
        <v>262</v>
      </c>
      <c r="E4201" s="89" t="s">
        <v>336</v>
      </c>
      <c r="F4201" s="89">
        <v>62</v>
      </c>
      <c r="G4201" s="127">
        <v>0</v>
      </c>
      <c r="H4201" s="127">
        <v>0</v>
      </c>
      <c r="I4201" s="128">
        <v>0.80971746575342463</v>
      </c>
      <c r="J4201" s="191">
        <v>14271</v>
      </c>
      <c r="K4201" s="89"/>
      <c r="L4201" s="89"/>
      <c r="M4201" s="89"/>
    </row>
    <row r="4202" spans="1:13" x14ac:dyDescent="0.25">
      <c r="A4202" s="191">
        <v>14300</v>
      </c>
      <c r="B4202" s="89" t="s">
        <v>4563</v>
      </c>
      <c r="C4202" s="89" t="s">
        <v>1024</v>
      </c>
      <c r="D4202" s="89" t="s">
        <v>262</v>
      </c>
      <c r="E4202" s="89" t="s">
        <v>4871</v>
      </c>
      <c r="F4202" s="89">
        <v>35</v>
      </c>
      <c r="G4202" s="127">
        <v>0</v>
      </c>
      <c r="H4202" s="127">
        <v>0</v>
      </c>
      <c r="I4202" s="128">
        <v>0.86238926853961018</v>
      </c>
      <c r="J4202" s="191">
        <v>14300</v>
      </c>
      <c r="K4202" s="89"/>
      <c r="L4202" s="89"/>
      <c r="M4202" s="89"/>
    </row>
    <row r="4203" spans="1:13" x14ac:dyDescent="0.25">
      <c r="A4203" s="191">
        <v>14347</v>
      </c>
      <c r="B4203" s="89" t="s">
        <v>4564</v>
      </c>
      <c r="C4203" s="89" t="s">
        <v>1071</v>
      </c>
      <c r="D4203" s="89" t="s">
        <v>262</v>
      </c>
      <c r="E4203" s="89" t="s">
        <v>328</v>
      </c>
      <c r="F4203" s="89">
        <v>43</v>
      </c>
      <c r="G4203" s="127">
        <v>0</v>
      </c>
      <c r="H4203" s="127">
        <v>0</v>
      </c>
      <c r="I4203" s="128">
        <v>0.82612558467689257</v>
      </c>
      <c r="J4203" s="191">
        <v>14347</v>
      </c>
      <c r="K4203" s="89"/>
      <c r="L4203" s="89"/>
      <c r="M4203" s="89"/>
    </row>
    <row r="4204" spans="1:13" x14ac:dyDescent="0.25">
      <c r="A4204" s="191">
        <v>14454</v>
      </c>
      <c r="B4204" s="89" t="s">
        <v>4565</v>
      </c>
      <c r="C4204" s="89" t="s">
        <v>867</v>
      </c>
      <c r="D4204" s="89" t="s">
        <v>262</v>
      </c>
      <c r="E4204" s="89" t="s">
        <v>336</v>
      </c>
      <c r="F4204" s="89">
        <v>568</v>
      </c>
      <c r="G4204" s="127">
        <v>0</v>
      </c>
      <c r="H4204" s="127">
        <v>0</v>
      </c>
      <c r="I4204" s="128">
        <v>0.83414668153931959</v>
      </c>
      <c r="J4204" s="191">
        <v>14454</v>
      </c>
      <c r="K4204" s="89"/>
      <c r="L4204" s="89"/>
      <c r="M4204" s="89"/>
    </row>
    <row r="4205" spans="1:13" x14ac:dyDescent="0.25">
      <c r="A4205" s="191">
        <v>14470</v>
      </c>
      <c r="B4205" s="89" t="s">
        <v>4566</v>
      </c>
      <c r="C4205" s="89" t="s">
        <v>1130</v>
      </c>
      <c r="D4205" s="89" t="s">
        <v>262</v>
      </c>
      <c r="E4205" s="89" t="s">
        <v>328</v>
      </c>
      <c r="F4205" s="89">
        <v>375</v>
      </c>
      <c r="G4205" s="127">
        <v>0</v>
      </c>
      <c r="H4205" s="127">
        <v>0.9194444444444444</v>
      </c>
      <c r="I4205" s="127"/>
      <c r="J4205" s="191">
        <v>14470</v>
      </c>
      <c r="K4205" s="89"/>
      <c r="L4205" s="89"/>
      <c r="M4205" s="89"/>
    </row>
    <row r="4206" spans="1:13" x14ac:dyDescent="0.25">
      <c r="A4206" s="191">
        <v>14479</v>
      </c>
      <c r="B4206" s="89" t="s">
        <v>4567</v>
      </c>
      <c r="C4206" s="89" t="s">
        <v>843</v>
      </c>
      <c r="D4206" s="89" t="s">
        <v>262</v>
      </c>
      <c r="E4206" s="89" t="s">
        <v>336</v>
      </c>
      <c r="F4206" s="89">
        <v>433</v>
      </c>
      <c r="G4206" s="127">
        <v>0.94354838709677424</v>
      </c>
      <c r="H4206" s="127">
        <v>0</v>
      </c>
      <c r="I4206" s="127"/>
      <c r="J4206" s="191">
        <v>14479</v>
      </c>
      <c r="K4206" s="89"/>
      <c r="L4206" s="89"/>
      <c r="M4206" s="89"/>
    </row>
    <row r="4207" spans="1:13" x14ac:dyDescent="0.25">
      <c r="A4207" s="191">
        <v>14678</v>
      </c>
      <c r="B4207" s="89" t="s">
        <v>4568</v>
      </c>
      <c r="C4207" s="89" t="s">
        <v>1024</v>
      </c>
      <c r="D4207" s="89" t="s">
        <v>262</v>
      </c>
      <c r="E4207" s="89" t="s">
        <v>4871</v>
      </c>
      <c r="F4207" s="89">
        <v>141</v>
      </c>
      <c r="G4207" s="127">
        <v>0.95049504950495045</v>
      </c>
      <c r="H4207" s="127">
        <v>0</v>
      </c>
      <c r="I4207" s="127"/>
      <c r="J4207" s="191">
        <v>14678</v>
      </c>
      <c r="K4207" s="89"/>
      <c r="L4207" s="89"/>
      <c r="M4207" s="89"/>
    </row>
    <row r="4208" spans="1:13" x14ac:dyDescent="0.25">
      <c r="A4208" s="191">
        <v>14697</v>
      </c>
      <c r="B4208" s="89" t="s">
        <v>4569</v>
      </c>
      <c r="C4208" s="89" t="s">
        <v>867</v>
      </c>
      <c r="D4208" s="89" t="s">
        <v>262</v>
      </c>
      <c r="E4208" s="89" t="s">
        <v>336</v>
      </c>
      <c r="F4208" s="129">
        <v>1066</v>
      </c>
      <c r="G4208" s="127">
        <v>0.87071651090342683</v>
      </c>
      <c r="H4208" s="127">
        <v>0</v>
      </c>
      <c r="I4208" s="127"/>
      <c r="J4208" s="191">
        <v>14697</v>
      </c>
      <c r="K4208" s="89"/>
      <c r="L4208" s="89"/>
      <c r="M4208" s="89"/>
    </row>
    <row r="4209" spans="1:13" x14ac:dyDescent="0.25">
      <c r="A4209" s="191">
        <v>14720</v>
      </c>
      <c r="B4209" s="89" t="s">
        <v>4570</v>
      </c>
      <c r="C4209" s="89" t="s">
        <v>1130</v>
      </c>
      <c r="D4209" s="89" t="s">
        <v>262</v>
      </c>
      <c r="E4209" s="89" t="s">
        <v>328</v>
      </c>
      <c r="F4209" s="89">
        <v>546</v>
      </c>
      <c r="G4209" s="127">
        <v>0.83720930232558144</v>
      </c>
      <c r="H4209" s="127">
        <v>0</v>
      </c>
      <c r="I4209" s="127"/>
      <c r="J4209" s="191">
        <v>14720</v>
      </c>
      <c r="K4209" s="89"/>
      <c r="L4209" s="89"/>
      <c r="M4209" s="89"/>
    </row>
    <row r="4210" spans="1:13" x14ac:dyDescent="0.25">
      <c r="A4210" s="191">
        <v>14805</v>
      </c>
      <c r="B4210" s="89" t="s">
        <v>4571</v>
      </c>
      <c r="C4210" s="89" t="s">
        <v>1195</v>
      </c>
      <c r="D4210" s="89" t="s">
        <v>262</v>
      </c>
      <c r="E4210" s="89" t="s">
        <v>336</v>
      </c>
      <c r="F4210" s="89">
        <v>268</v>
      </c>
      <c r="G4210" s="127">
        <v>0.84444444444444444</v>
      </c>
      <c r="H4210" s="127">
        <v>0</v>
      </c>
      <c r="I4210" s="127"/>
      <c r="J4210" s="191">
        <v>14805</v>
      </c>
      <c r="K4210" s="89"/>
      <c r="L4210" s="89"/>
      <c r="M4210" s="89"/>
    </row>
    <row r="4211" spans="1:13" x14ac:dyDescent="0.25">
      <c r="A4211" s="191">
        <v>14829</v>
      </c>
      <c r="B4211" s="89" t="s">
        <v>4572</v>
      </c>
      <c r="C4211" s="89" t="s">
        <v>1118</v>
      </c>
      <c r="D4211" s="89" t="s">
        <v>262</v>
      </c>
      <c r="E4211" s="89" t="s">
        <v>336</v>
      </c>
      <c r="F4211" s="89">
        <v>58</v>
      </c>
      <c r="G4211" s="127">
        <v>0</v>
      </c>
      <c r="H4211" s="127">
        <v>0</v>
      </c>
      <c r="I4211" s="128">
        <v>0.88859516616314205</v>
      </c>
      <c r="J4211" s="191">
        <v>14829</v>
      </c>
      <c r="K4211" s="89"/>
      <c r="L4211" s="89"/>
      <c r="M4211" s="89"/>
    </row>
    <row r="4212" spans="1:13" x14ac:dyDescent="0.25">
      <c r="A4212" s="191">
        <v>14877</v>
      </c>
      <c r="B4212" s="89" t="s">
        <v>4573</v>
      </c>
      <c r="C4212" s="89" t="s">
        <v>868</v>
      </c>
      <c r="D4212" s="89" t="s">
        <v>262</v>
      </c>
      <c r="E4212" s="89" t="s">
        <v>336</v>
      </c>
      <c r="F4212" s="89">
        <v>378</v>
      </c>
      <c r="G4212" s="127">
        <v>0</v>
      </c>
      <c r="H4212" s="127">
        <v>0.88636363636363635</v>
      </c>
      <c r="I4212" s="127"/>
      <c r="J4212" s="191">
        <v>14877</v>
      </c>
      <c r="K4212" s="89"/>
      <c r="L4212" s="89"/>
      <c r="M4212" s="89"/>
    </row>
    <row r="4213" spans="1:13" x14ac:dyDescent="0.25">
      <c r="A4213" s="191">
        <v>14881</v>
      </c>
      <c r="B4213" s="89" t="s">
        <v>4574</v>
      </c>
      <c r="C4213" s="89" t="s">
        <v>1206</v>
      </c>
      <c r="D4213" s="89" t="s">
        <v>262</v>
      </c>
      <c r="E4213" s="89" t="s">
        <v>336</v>
      </c>
      <c r="F4213" s="89">
        <v>409</v>
      </c>
      <c r="G4213" s="127">
        <v>0.8141025641025641</v>
      </c>
      <c r="H4213" s="127">
        <v>0</v>
      </c>
      <c r="I4213" s="127"/>
      <c r="J4213" s="191">
        <v>14881</v>
      </c>
      <c r="K4213" s="89"/>
      <c r="L4213" s="89"/>
      <c r="M4213" s="89"/>
    </row>
    <row r="4214" spans="1:13" x14ac:dyDescent="0.25">
      <c r="A4214" s="191">
        <v>15503</v>
      </c>
      <c r="B4214" s="89" t="s">
        <v>4575</v>
      </c>
      <c r="C4214" s="89" t="s">
        <v>1208</v>
      </c>
      <c r="D4214" s="89" t="s">
        <v>1209</v>
      </c>
      <c r="E4214" s="89" t="s">
        <v>328</v>
      </c>
      <c r="F4214" s="89">
        <v>276</v>
      </c>
      <c r="G4214" s="127">
        <v>0</v>
      </c>
      <c r="H4214" s="127">
        <v>0</v>
      </c>
      <c r="I4214" s="128">
        <v>0.79887068362249947</v>
      </c>
      <c r="J4214" s="191">
        <v>15503</v>
      </c>
      <c r="K4214" s="89"/>
      <c r="L4214" s="89"/>
      <c r="M4214" s="89"/>
    </row>
    <row r="4215" spans="1:13" x14ac:dyDescent="0.25">
      <c r="A4215" s="191">
        <v>15526</v>
      </c>
      <c r="B4215" s="89" t="s">
        <v>4576</v>
      </c>
      <c r="C4215" s="89" t="s">
        <v>1537</v>
      </c>
      <c r="D4215" s="89" t="s">
        <v>1209</v>
      </c>
      <c r="E4215" s="89" t="s">
        <v>336</v>
      </c>
      <c r="F4215" s="89">
        <v>409</v>
      </c>
      <c r="G4215" s="127">
        <v>0.88102893890675238</v>
      </c>
      <c r="H4215" s="127">
        <v>0</v>
      </c>
      <c r="I4215" s="127"/>
      <c r="J4215" s="191">
        <v>15526</v>
      </c>
      <c r="K4215" s="89"/>
      <c r="L4215" s="89"/>
      <c r="M4215" s="89"/>
    </row>
    <row r="4216" spans="1:13" x14ac:dyDescent="0.25">
      <c r="A4216" s="191">
        <v>15535</v>
      </c>
      <c r="B4216" s="89" t="s">
        <v>4577</v>
      </c>
      <c r="C4216" s="89" t="s">
        <v>1277</v>
      </c>
      <c r="D4216" s="89" t="s">
        <v>1209</v>
      </c>
      <c r="E4216" s="89" t="s">
        <v>336</v>
      </c>
      <c r="F4216" s="89">
        <v>264</v>
      </c>
      <c r="G4216" s="127">
        <v>0.93401015228426398</v>
      </c>
      <c r="H4216" s="127">
        <v>0</v>
      </c>
      <c r="I4216" s="127"/>
      <c r="J4216" s="191">
        <v>15535</v>
      </c>
      <c r="K4216" s="89"/>
      <c r="L4216" s="89"/>
      <c r="M4216" s="89"/>
    </row>
    <row r="4217" spans="1:13" x14ac:dyDescent="0.25">
      <c r="A4217" s="191">
        <v>15570</v>
      </c>
      <c r="B4217" s="89" t="s">
        <v>4578</v>
      </c>
      <c r="C4217" s="89" t="s">
        <v>1479</v>
      </c>
      <c r="D4217" s="89" t="s">
        <v>1209</v>
      </c>
      <c r="E4217" s="89" t="s">
        <v>336</v>
      </c>
      <c r="F4217" s="89">
        <v>370</v>
      </c>
      <c r="G4217" s="127">
        <v>0.93230769230769228</v>
      </c>
      <c r="H4217" s="127">
        <v>0</v>
      </c>
      <c r="I4217" s="127"/>
      <c r="J4217" s="191">
        <v>15570</v>
      </c>
      <c r="K4217" s="89"/>
      <c r="L4217" s="89"/>
      <c r="M4217" s="89"/>
    </row>
    <row r="4218" spans="1:13" x14ac:dyDescent="0.25">
      <c r="A4218" s="191">
        <v>15574</v>
      </c>
      <c r="B4218" s="89" t="s">
        <v>4579</v>
      </c>
      <c r="C4218" s="89" t="s">
        <v>1458</v>
      </c>
      <c r="D4218" s="89" t="s">
        <v>1209</v>
      </c>
      <c r="E4218" s="89" t="s">
        <v>336</v>
      </c>
      <c r="F4218" s="89">
        <v>215</v>
      </c>
      <c r="G4218" s="127">
        <v>0</v>
      </c>
      <c r="H4218" s="127">
        <v>0</v>
      </c>
      <c r="I4218" s="128">
        <v>0.84283088235294112</v>
      </c>
      <c r="J4218" s="191">
        <v>15574</v>
      </c>
      <c r="K4218" s="89"/>
      <c r="L4218" s="89"/>
      <c r="M4218" s="89"/>
    </row>
    <row r="4219" spans="1:13" x14ac:dyDescent="0.25">
      <c r="A4219" s="191">
        <v>15583</v>
      </c>
      <c r="B4219" s="89" t="s">
        <v>4580</v>
      </c>
      <c r="C4219" s="89" t="s">
        <v>1307</v>
      </c>
      <c r="D4219" s="89" t="s">
        <v>1209</v>
      </c>
      <c r="E4219" s="89" t="s">
        <v>328</v>
      </c>
      <c r="F4219" s="89">
        <v>385</v>
      </c>
      <c r="G4219" s="127">
        <v>0</v>
      </c>
      <c r="H4219" s="127">
        <v>0.94414893617021278</v>
      </c>
      <c r="I4219" s="127"/>
      <c r="J4219" s="191">
        <v>15583</v>
      </c>
      <c r="K4219" s="89"/>
      <c r="L4219" s="89"/>
      <c r="M4219" s="89"/>
    </row>
    <row r="4220" spans="1:13" x14ac:dyDescent="0.25">
      <c r="A4220" s="191">
        <v>15596</v>
      </c>
      <c r="B4220" s="89" t="s">
        <v>4581</v>
      </c>
      <c r="C4220" s="89" t="s">
        <v>1307</v>
      </c>
      <c r="D4220" s="89" t="s">
        <v>1209</v>
      </c>
      <c r="E4220" s="89" t="s">
        <v>328</v>
      </c>
      <c r="F4220" s="89">
        <v>289</v>
      </c>
      <c r="G4220" s="127">
        <v>0.91463414634146345</v>
      </c>
      <c r="H4220" s="127">
        <v>0</v>
      </c>
      <c r="I4220" s="127"/>
      <c r="J4220" s="191">
        <v>15596</v>
      </c>
      <c r="K4220" s="89"/>
      <c r="L4220" s="89"/>
      <c r="M4220" s="89"/>
    </row>
    <row r="4221" spans="1:13" x14ac:dyDescent="0.25">
      <c r="A4221" s="191">
        <v>15608</v>
      </c>
      <c r="B4221" s="89" t="s">
        <v>4582</v>
      </c>
      <c r="C4221" s="89" t="s">
        <v>1386</v>
      </c>
      <c r="D4221" s="89" t="s">
        <v>1209</v>
      </c>
      <c r="E4221" s="89" t="s">
        <v>4871</v>
      </c>
      <c r="F4221" s="89">
        <v>289</v>
      </c>
      <c r="G4221" s="127">
        <v>0.93333333333333335</v>
      </c>
      <c r="H4221" s="127">
        <v>0</v>
      </c>
      <c r="I4221" s="127"/>
      <c r="J4221" s="191">
        <v>15608</v>
      </c>
      <c r="K4221" s="89"/>
      <c r="L4221" s="89"/>
      <c r="M4221" s="89"/>
    </row>
    <row r="4222" spans="1:13" x14ac:dyDescent="0.25">
      <c r="A4222" s="191">
        <v>15614</v>
      </c>
      <c r="B4222" s="89" t="s">
        <v>4583</v>
      </c>
      <c r="C4222" s="89" t="s">
        <v>1277</v>
      </c>
      <c r="D4222" s="89" t="s">
        <v>1209</v>
      </c>
      <c r="E4222" s="89" t="s">
        <v>336</v>
      </c>
      <c r="F4222" s="89">
        <v>852</v>
      </c>
      <c r="G4222" s="127">
        <v>0.93871866295264628</v>
      </c>
      <c r="H4222" s="127">
        <v>0</v>
      </c>
      <c r="I4222" s="127"/>
      <c r="J4222" s="191">
        <v>15614</v>
      </c>
      <c r="K4222" s="89"/>
      <c r="L4222" s="89"/>
      <c r="M4222" s="89"/>
    </row>
    <row r="4223" spans="1:13" x14ac:dyDescent="0.25">
      <c r="A4223" s="191">
        <v>15665</v>
      </c>
      <c r="B4223" s="89" t="s">
        <v>4584</v>
      </c>
      <c r="C4223" s="89" t="s">
        <v>1236</v>
      </c>
      <c r="D4223" s="89" t="s">
        <v>1209</v>
      </c>
      <c r="E4223" s="89" t="s">
        <v>336</v>
      </c>
      <c r="F4223" s="89">
        <v>269</v>
      </c>
      <c r="G4223" s="127">
        <v>0</v>
      </c>
      <c r="H4223" s="127">
        <v>0</v>
      </c>
      <c r="I4223" s="128">
        <v>0.84868788386376326</v>
      </c>
      <c r="J4223" s="191">
        <v>15665</v>
      </c>
      <c r="K4223" s="89"/>
      <c r="L4223" s="89"/>
      <c r="M4223" s="89"/>
    </row>
    <row r="4224" spans="1:13" x14ac:dyDescent="0.25">
      <c r="A4224" s="191">
        <v>15687</v>
      </c>
      <c r="B4224" s="89" t="s">
        <v>4585</v>
      </c>
      <c r="C4224" s="89" t="s">
        <v>1458</v>
      </c>
      <c r="D4224" s="89" t="s">
        <v>1209</v>
      </c>
      <c r="E4224" s="89" t="s">
        <v>336</v>
      </c>
      <c r="F4224" s="89">
        <v>50</v>
      </c>
      <c r="G4224" s="127">
        <v>0</v>
      </c>
      <c r="H4224" s="127">
        <v>0</v>
      </c>
      <c r="I4224" s="128">
        <v>0.84283088235294112</v>
      </c>
      <c r="J4224" s="191">
        <v>15687</v>
      </c>
      <c r="K4224" s="89"/>
      <c r="L4224" s="89"/>
      <c r="M4224" s="89"/>
    </row>
    <row r="4225" spans="1:13" x14ac:dyDescent="0.25">
      <c r="A4225" s="191">
        <v>15708</v>
      </c>
      <c r="B4225" s="89" t="s">
        <v>4586</v>
      </c>
      <c r="C4225" s="89" t="s">
        <v>1479</v>
      </c>
      <c r="D4225" s="89" t="s">
        <v>1209</v>
      </c>
      <c r="E4225" s="89" t="s">
        <v>336</v>
      </c>
      <c r="F4225" s="89">
        <v>20</v>
      </c>
      <c r="G4225" s="127">
        <v>0</v>
      </c>
      <c r="H4225" s="127">
        <v>0</v>
      </c>
      <c r="I4225" s="128">
        <v>0.92701525054466227</v>
      </c>
      <c r="J4225" s="191">
        <v>15708</v>
      </c>
      <c r="K4225" s="89"/>
      <c r="L4225" s="89"/>
      <c r="M4225" s="89"/>
    </row>
    <row r="4226" spans="1:13" x14ac:dyDescent="0.25">
      <c r="A4226" s="191">
        <v>15720</v>
      </c>
      <c r="B4226" s="89" t="s">
        <v>4587</v>
      </c>
      <c r="C4226" s="89" t="s">
        <v>1297</v>
      </c>
      <c r="D4226" s="89" t="s">
        <v>1209</v>
      </c>
      <c r="E4226" s="89" t="s">
        <v>336</v>
      </c>
      <c r="F4226" s="89">
        <v>342</v>
      </c>
      <c r="G4226" s="127">
        <v>0</v>
      </c>
      <c r="H4226" s="127">
        <v>0.93930635838150289</v>
      </c>
      <c r="I4226" s="127"/>
      <c r="J4226" s="191">
        <v>15720</v>
      </c>
      <c r="K4226" s="89"/>
      <c r="L4226" s="89"/>
      <c r="M4226" s="89"/>
    </row>
    <row r="4227" spans="1:13" x14ac:dyDescent="0.25">
      <c r="A4227" s="191">
        <v>15724</v>
      </c>
      <c r="B4227" s="89" t="s">
        <v>4588</v>
      </c>
      <c r="C4227" s="89" t="s">
        <v>1277</v>
      </c>
      <c r="D4227" s="89" t="s">
        <v>1209</v>
      </c>
      <c r="E4227" s="89" t="s">
        <v>336</v>
      </c>
      <c r="F4227" s="89">
        <v>514</v>
      </c>
      <c r="G4227" s="127">
        <v>0.91943127962085303</v>
      </c>
      <c r="H4227" s="127">
        <v>0</v>
      </c>
      <c r="I4227" s="127"/>
      <c r="J4227" s="191">
        <v>15724</v>
      </c>
      <c r="K4227" s="89"/>
      <c r="L4227" s="89"/>
      <c r="M4227" s="89"/>
    </row>
    <row r="4228" spans="1:13" x14ac:dyDescent="0.25">
      <c r="A4228" s="191">
        <v>15728</v>
      </c>
      <c r="B4228" s="89" t="s">
        <v>4589</v>
      </c>
      <c r="C4228" s="89" t="s">
        <v>1360</v>
      </c>
      <c r="D4228" s="89" t="s">
        <v>1209</v>
      </c>
      <c r="E4228" s="89" t="s">
        <v>336</v>
      </c>
      <c r="F4228" s="89">
        <v>284</v>
      </c>
      <c r="G4228" s="127">
        <v>0.91121495327102808</v>
      </c>
      <c r="H4228" s="127">
        <v>0</v>
      </c>
      <c r="I4228" s="127"/>
      <c r="J4228" s="191">
        <v>15728</v>
      </c>
      <c r="K4228" s="89"/>
      <c r="L4228" s="89"/>
      <c r="M4228" s="89"/>
    </row>
    <row r="4229" spans="1:13" x14ac:dyDescent="0.25">
      <c r="A4229" s="191">
        <v>15748</v>
      </c>
      <c r="B4229" s="89" t="s">
        <v>4590</v>
      </c>
      <c r="C4229" s="89" t="s">
        <v>1243</v>
      </c>
      <c r="D4229" s="89" t="s">
        <v>1209</v>
      </c>
      <c r="E4229" s="89" t="s">
        <v>336</v>
      </c>
      <c r="F4229" s="89">
        <v>122</v>
      </c>
      <c r="G4229" s="127">
        <v>0</v>
      </c>
      <c r="H4229" s="127">
        <v>0</v>
      </c>
      <c r="I4229" s="128">
        <v>0.9100514765646166</v>
      </c>
      <c r="J4229" s="191">
        <v>15748</v>
      </c>
      <c r="K4229" s="89"/>
      <c r="L4229" s="89"/>
      <c r="M4229" s="89"/>
    </row>
    <row r="4230" spans="1:13" x14ac:dyDescent="0.25">
      <c r="A4230" s="191">
        <v>15753</v>
      </c>
      <c r="B4230" s="89" t="s">
        <v>4591</v>
      </c>
      <c r="C4230" s="89" t="s">
        <v>1208</v>
      </c>
      <c r="D4230" s="89" t="s">
        <v>1209</v>
      </c>
      <c r="E4230" s="89" t="s">
        <v>328</v>
      </c>
      <c r="F4230" s="89">
        <v>374</v>
      </c>
      <c r="G4230" s="127">
        <v>0.88659793814432986</v>
      </c>
      <c r="H4230" s="127">
        <v>0</v>
      </c>
      <c r="I4230" s="127"/>
      <c r="J4230" s="191">
        <v>15753</v>
      </c>
      <c r="K4230" s="89"/>
      <c r="L4230" s="89"/>
      <c r="M4230" s="89"/>
    </row>
    <row r="4231" spans="1:13" x14ac:dyDescent="0.25">
      <c r="A4231" s="191">
        <v>15754</v>
      </c>
      <c r="B4231" s="89" t="s">
        <v>4592</v>
      </c>
      <c r="C4231" s="89" t="s">
        <v>1444</v>
      </c>
      <c r="D4231" s="89" t="s">
        <v>1209</v>
      </c>
      <c r="E4231" s="89" t="s">
        <v>336</v>
      </c>
      <c r="F4231" s="89">
        <v>27</v>
      </c>
      <c r="G4231" s="127">
        <v>0</v>
      </c>
      <c r="H4231" s="127">
        <v>0</v>
      </c>
      <c r="I4231" s="128">
        <v>0.94046242774566469</v>
      </c>
      <c r="J4231" s="191">
        <v>15754</v>
      </c>
      <c r="K4231" s="89"/>
      <c r="L4231" s="89"/>
      <c r="M4231" s="89"/>
    </row>
    <row r="4232" spans="1:13" x14ac:dyDescent="0.25">
      <c r="A4232" s="191">
        <v>15759</v>
      </c>
      <c r="B4232" s="89" t="s">
        <v>4593</v>
      </c>
      <c r="C4232" s="89" t="s">
        <v>1259</v>
      </c>
      <c r="D4232" s="89" t="s">
        <v>1209</v>
      </c>
      <c r="E4232" s="89" t="s">
        <v>336</v>
      </c>
      <c r="F4232" s="89">
        <v>457</v>
      </c>
      <c r="G4232" s="127">
        <v>0</v>
      </c>
      <c r="H4232" s="127">
        <v>0.875</v>
      </c>
      <c r="I4232" s="127"/>
      <c r="J4232" s="191">
        <v>15759</v>
      </c>
      <c r="K4232" s="89"/>
      <c r="L4232" s="89"/>
      <c r="M4232" s="89"/>
    </row>
    <row r="4233" spans="1:13" x14ac:dyDescent="0.25">
      <c r="A4233" s="191">
        <v>15762</v>
      </c>
      <c r="B4233" s="89" t="s">
        <v>4594</v>
      </c>
      <c r="C4233" s="89" t="s">
        <v>1236</v>
      </c>
      <c r="D4233" s="89" t="s">
        <v>1209</v>
      </c>
      <c r="E4233" s="89" t="s">
        <v>336</v>
      </c>
      <c r="F4233" s="89">
        <v>302</v>
      </c>
      <c r="G4233" s="127">
        <v>0.93962264150943398</v>
      </c>
      <c r="H4233" s="127">
        <v>0</v>
      </c>
      <c r="I4233" s="127"/>
      <c r="J4233" s="191">
        <v>15762</v>
      </c>
      <c r="K4233" s="89"/>
      <c r="L4233" s="89"/>
      <c r="M4233" s="89"/>
    </row>
    <row r="4234" spans="1:13" x14ac:dyDescent="0.25">
      <c r="A4234" s="191">
        <v>15763</v>
      </c>
      <c r="B4234" s="89" t="s">
        <v>4595</v>
      </c>
      <c r="C4234" s="89" t="s">
        <v>1236</v>
      </c>
      <c r="D4234" s="89" t="s">
        <v>1209</v>
      </c>
      <c r="E4234" s="89" t="s">
        <v>336</v>
      </c>
      <c r="F4234" s="89">
        <v>26</v>
      </c>
      <c r="G4234" s="127">
        <v>0</v>
      </c>
      <c r="H4234" s="127">
        <v>0</v>
      </c>
      <c r="I4234" s="128">
        <v>0.84868788386376326</v>
      </c>
      <c r="J4234" s="191">
        <v>15763</v>
      </c>
      <c r="K4234" s="89"/>
      <c r="L4234" s="89"/>
      <c r="M4234" s="89"/>
    </row>
    <row r="4235" spans="1:13" x14ac:dyDescent="0.25">
      <c r="A4235" s="191">
        <v>15768</v>
      </c>
      <c r="B4235" s="89" t="s">
        <v>4596</v>
      </c>
      <c r="C4235" s="89" t="s">
        <v>1208</v>
      </c>
      <c r="D4235" s="89" t="s">
        <v>1209</v>
      </c>
      <c r="E4235" s="89" t="s">
        <v>328</v>
      </c>
      <c r="F4235" s="89">
        <v>273</v>
      </c>
      <c r="G4235" s="127">
        <v>0.93548387096774188</v>
      </c>
      <c r="H4235" s="127">
        <v>0</v>
      </c>
      <c r="I4235" s="127"/>
      <c r="J4235" s="191">
        <v>15768</v>
      </c>
      <c r="K4235" s="89"/>
      <c r="L4235" s="89"/>
      <c r="M4235" s="89"/>
    </row>
    <row r="4236" spans="1:13" x14ac:dyDescent="0.25">
      <c r="A4236" s="191">
        <v>15769</v>
      </c>
      <c r="B4236" s="89" t="s">
        <v>4597</v>
      </c>
      <c r="C4236" s="89" t="s">
        <v>1208</v>
      </c>
      <c r="D4236" s="89" t="s">
        <v>1209</v>
      </c>
      <c r="E4236" s="89" t="s">
        <v>328</v>
      </c>
      <c r="F4236" s="89">
        <v>237</v>
      </c>
      <c r="G4236" s="127">
        <v>0</v>
      </c>
      <c r="H4236" s="127">
        <v>0.90604026845637586</v>
      </c>
      <c r="I4236" s="127"/>
      <c r="J4236" s="191">
        <v>15769</v>
      </c>
      <c r="K4236" s="89"/>
      <c r="L4236" s="89"/>
      <c r="M4236" s="89"/>
    </row>
    <row r="4237" spans="1:13" x14ac:dyDescent="0.25">
      <c r="A4237" s="191">
        <v>15770</v>
      </c>
      <c r="B4237" s="89" t="s">
        <v>4598</v>
      </c>
      <c r="C4237" s="89" t="s">
        <v>1506</v>
      </c>
      <c r="D4237" s="89" t="s">
        <v>1209</v>
      </c>
      <c r="E4237" s="89" t="s">
        <v>336</v>
      </c>
      <c r="F4237" s="89">
        <v>479</v>
      </c>
      <c r="G4237" s="127">
        <v>0.87399463806970512</v>
      </c>
      <c r="H4237" s="127">
        <v>0</v>
      </c>
      <c r="I4237" s="127"/>
      <c r="J4237" s="191">
        <v>15770</v>
      </c>
      <c r="K4237" s="89"/>
      <c r="L4237" s="89"/>
      <c r="M4237" s="89"/>
    </row>
    <row r="4238" spans="1:13" x14ac:dyDescent="0.25">
      <c r="A4238" s="191">
        <v>15780</v>
      </c>
      <c r="B4238" s="89" t="s">
        <v>4599</v>
      </c>
      <c r="C4238" s="89" t="s">
        <v>1326</v>
      </c>
      <c r="D4238" s="89" t="s">
        <v>1209</v>
      </c>
      <c r="E4238" s="89" t="s">
        <v>336</v>
      </c>
      <c r="F4238" s="89">
        <v>34</v>
      </c>
      <c r="G4238" s="127">
        <v>0</v>
      </c>
      <c r="H4238" s="127">
        <v>0</v>
      </c>
      <c r="I4238" s="128">
        <v>0.9148839326354119</v>
      </c>
      <c r="J4238" s="191">
        <v>15780</v>
      </c>
      <c r="K4238" s="89"/>
      <c r="L4238" s="89"/>
      <c r="M4238" s="89"/>
    </row>
    <row r="4239" spans="1:13" x14ac:dyDescent="0.25">
      <c r="A4239" s="191">
        <v>15781</v>
      </c>
      <c r="B4239" s="89" t="s">
        <v>4600</v>
      </c>
      <c r="C4239" s="89" t="s">
        <v>1251</v>
      </c>
      <c r="D4239" s="89" t="s">
        <v>1209</v>
      </c>
      <c r="E4239" s="89" t="s">
        <v>336</v>
      </c>
      <c r="F4239" s="89">
        <v>344</v>
      </c>
      <c r="G4239" s="127">
        <v>0.91891891891891897</v>
      </c>
      <c r="H4239" s="127">
        <v>0</v>
      </c>
      <c r="I4239" s="127"/>
      <c r="J4239" s="191">
        <v>15781</v>
      </c>
      <c r="K4239" s="89"/>
      <c r="L4239" s="89"/>
      <c r="M4239" s="89"/>
    </row>
    <row r="4240" spans="1:13" x14ac:dyDescent="0.25">
      <c r="A4240" s="191">
        <v>15790</v>
      </c>
      <c r="B4240" s="89" t="s">
        <v>4601</v>
      </c>
      <c r="C4240" s="89" t="s">
        <v>1409</v>
      </c>
      <c r="D4240" s="89" t="s">
        <v>1209</v>
      </c>
      <c r="E4240" s="89" t="s">
        <v>4871</v>
      </c>
      <c r="F4240" s="89">
        <v>116</v>
      </c>
      <c r="G4240" s="127">
        <v>0</v>
      </c>
      <c r="H4240" s="127">
        <v>0</v>
      </c>
      <c r="I4240" s="128">
        <v>0.89718652309829805</v>
      </c>
      <c r="J4240" s="191">
        <v>15790</v>
      </c>
      <c r="K4240" s="89"/>
      <c r="L4240" s="89"/>
      <c r="M4240" s="89"/>
    </row>
    <row r="4241" spans="1:13" x14ac:dyDescent="0.25">
      <c r="A4241" s="191">
        <v>15808</v>
      </c>
      <c r="B4241" s="89" t="s">
        <v>4602</v>
      </c>
      <c r="C4241" s="89" t="s">
        <v>1509</v>
      </c>
      <c r="D4241" s="89" t="s">
        <v>1209</v>
      </c>
      <c r="E4241" s="89" t="s">
        <v>336</v>
      </c>
      <c r="F4241" s="89">
        <v>205</v>
      </c>
      <c r="G4241" s="127">
        <v>0</v>
      </c>
      <c r="H4241" s="127">
        <v>0.94186046511627908</v>
      </c>
      <c r="I4241" s="127"/>
      <c r="J4241" s="191">
        <v>15808</v>
      </c>
      <c r="K4241" s="89"/>
      <c r="L4241" s="89"/>
      <c r="M4241" s="89"/>
    </row>
    <row r="4242" spans="1:13" x14ac:dyDescent="0.25">
      <c r="A4242" s="191">
        <v>15812</v>
      </c>
      <c r="B4242" s="89" t="s">
        <v>4603</v>
      </c>
      <c r="C4242" s="89" t="s">
        <v>1500</v>
      </c>
      <c r="D4242" s="89" t="s">
        <v>1209</v>
      </c>
      <c r="E4242" s="89" t="s">
        <v>336</v>
      </c>
      <c r="F4242" s="89">
        <v>557</v>
      </c>
      <c r="G4242" s="127">
        <v>0.86567164179104472</v>
      </c>
      <c r="H4242" s="127">
        <v>0</v>
      </c>
      <c r="I4242" s="127"/>
      <c r="J4242" s="191">
        <v>15812</v>
      </c>
      <c r="K4242" s="89"/>
      <c r="L4242" s="89"/>
      <c r="M4242" s="89"/>
    </row>
    <row r="4243" spans="1:13" x14ac:dyDescent="0.25">
      <c r="A4243" s="191">
        <v>15843</v>
      </c>
      <c r="B4243" s="89" t="s">
        <v>4604</v>
      </c>
      <c r="C4243" s="89" t="s">
        <v>1277</v>
      </c>
      <c r="D4243" s="89" t="s">
        <v>1209</v>
      </c>
      <c r="E4243" s="89" t="s">
        <v>336</v>
      </c>
      <c r="F4243" s="89">
        <v>668</v>
      </c>
      <c r="G4243" s="127">
        <v>0</v>
      </c>
      <c r="H4243" s="127">
        <v>0.9375</v>
      </c>
      <c r="I4243" s="127"/>
      <c r="J4243" s="191">
        <v>15843</v>
      </c>
      <c r="K4243" s="89"/>
      <c r="L4243" s="89"/>
      <c r="M4243" s="89"/>
    </row>
    <row r="4244" spans="1:13" x14ac:dyDescent="0.25">
      <c r="A4244" s="191">
        <v>16406</v>
      </c>
      <c r="B4244" s="89" t="s">
        <v>4605</v>
      </c>
      <c r="C4244" s="89" t="s">
        <v>1635</v>
      </c>
      <c r="D4244" s="89" t="s">
        <v>1559</v>
      </c>
      <c r="E4244" s="89" t="s">
        <v>336</v>
      </c>
      <c r="F4244" s="89">
        <v>23</v>
      </c>
      <c r="G4244" s="127">
        <v>0</v>
      </c>
      <c r="H4244" s="127">
        <v>0</v>
      </c>
      <c r="I4244" s="128">
        <v>0.92171945701357461</v>
      </c>
      <c r="J4244" s="191">
        <v>16406</v>
      </c>
      <c r="K4244" s="89"/>
      <c r="L4244" s="89"/>
      <c r="M4244" s="89"/>
    </row>
    <row r="4245" spans="1:13" x14ac:dyDescent="0.25">
      <c r="A4245" s="191">
        <v>16424</v>
      </c>
      <c r="B4245" s="89" t="s">
        <v>4606</v>
      </c>
      <c r="C4245" s="89" t="s">
        <v>1615</v>
      </c>
      <c r="D4245" s="89" t="s">
        <v>1559</v>
      </c>
      <c r="E4245" s="89" t="s">
        <v>336</v>
      </c>
      <c r="F4245" s="89">
        <v>417</v>
      </c>
      <c r="G4245" s="127">
        <v>0.87142857142857144</v>
      </c>
      <c r="H4245" s="127">
        <v>0.9576271186440678</v>
      </c>
      <c r="I4245" s="127"/>
      <c r="J4245" s="191">
        <v>16424</v>
      </c>
      <c r="K4245" s="89"/>
      <c r="L4245" s="89"/>
      <c r="M4245" s="89"/>
    </row>
    <row r="4246" spans="1:13" x14ac:dyDescent="0.25">
      <c r="A4246" s="191">
        <v>16428</v>
      </c>
      <c r="B4246" s="89" t="s">
        <v>4607</v>
      </c>
      <c r="C4246" s="89" t="s">
        <v>1647</v>
      </c>
      <c r="D4246" s="89" t="s">
        <v>1559</v>
      </c>
      <c r="E4246" s="89" t="s">
        <v>336</v>
      </c>
      <c r="F4246" s="89">
        <v>584</v>
      </c>
      <c r="G4246" s="127">
        <v>0.88865979381443294</v>
      </c>
      <c r="H4246" s="127">
        <v>0</v>
      </c>
      <c r="I4246" s="127"/>
      <c r="J4246" s="191">
        <v>16428</v>
      </c>
      <c r="K4246" s="89"/>
      <c r="L4246" s="89"/>
      <c r="M4246" s="89"/>
    </row>
    <row r="4247" spans="1:13" x14ac:dyDescent="0.25">
      <c r="A4247" s="191">
        <v>16452</v>
      </c>
      <c r="B4247" s="89" t="s">
        <v>4608</v>
      </c>
      <c r="C4247" s="89" t="s">
        <v>1558</v>
      </c>
      <c r="D4247" s="89" t="s">
        <v>1559</v>
      </c>
      <c r="E4247" s="89" t="s">
        <v>336</v>
      </c>
      <c r="F4247" s="89">
        <v>493</v>
      </c>
      <c r="G4247" s="127">
        <v>0</v>
      </c>
      <c r="H4247" s="127">
        <v>0.9402061855670103</v>
      </c>
      <c r="I4247" s="127"/>
      <c r="J4247" s="191">
        <v>16452</v>
      </c>
      <c r="K4247" s="89"/>
      <c r="L4247" s="89"/>
      <c r="M4247" s="89"/>
    </row>
    <row r="4248" spans="1:13" x14ac:dyDescent="0.25">
      <c r="A4248" s="191">
        <v>16454</v>
      </c>
      <c r="B4248" s="89" t="s">
        <v>4609</v>
      </c>
      <c r="C4248" s="89" t="s">
        <v>2015</v>
      </c>
      <c r="D4248" s="89" t="s">
        <v>1559</v>
      </c>
      <c r="E4248" s="89" t="s">
        <v>336</v>
      </c>
      <c r="F4248" s="89">
        <v>2</v>
      </c>
      <c r="G4248" s="127">
        <v>0</v>
      </c>
      <c r="H4248" s="127">
        <v>0</v>
      </c>
      <c r="I4248" s="128">
        <v>0.93029490616621979</v>
      </c>
      <c r="J4248" s="191">
        <v>16454</v>
      </c>
      <c r="K4248" s="89"/>
      <c r="L4248" s="89"/>
      <c r="M4248" s="89"/>
    </row>
    <row r="4249" spans="1:13" x14ac:dyDescent="0.25">
      <c r="A4249" s="191">
        <v>16460</v>
      </c>
      <c r="B4249" s="89" t="s">
        <v>4370</v>
      </c>
      <c r="C4249" s="89" t="s">
        <v>1558</v>
      </c>
      <c r="D4249" s="89" t="s">
        <v>1559</v>
      </c>
      <c r="E4249" s="89" t="s">
        <v>336</v>
      </c>
      <c r="F4249" s="89">
        <v>573</v>
      </c>
      <c r="G4249" s="127">
        <v>0.92445328031809149</v>
      </c>
      <c r="H4249" s="127">
        <v>0</v>
      </c>
      <c r="I4249" s="127"/>
      <c r="J4249" s="191">
        <v>16460</v>
      </c>
      <c r="K4249" s="89"/>
      <c r="L4249" s="89"/>
      <c r="M4249" s="89"/>
    </row>
    <row r="4250" spans="1:13" x14ac:dyDescent="0.25">
      <c r="A4250" s="191">
        <v>16468</v>
      </c>
      <c r="B4250" s="89" t="s">
        <v>4610</v>
      </c>
      <c r="C4250" s="89" t="s">
        <v>1877</v>
      </c>
      <c r="D4250" s="89" t="s">
        <v>1559</v>
      </c>
      <c r="E4250" s="89" t="s">
        <v>336</v>
      </c>
      <c r="F4250" s="89">
        <v>843</v>
      </c>
      <c r="G4250" s="127">
        <v>0.96338028169014089</v>
      </c>
      <c r="H4250" s="127">
        <v>0</v>
      </c>
      <c r="I4250" s="127"/>
      <c r="J4250" s="191">
        <v>16468</v>
      </c>
      <c r="K4250" s="89"/>
      <c r="L4250" s="89"/>
      <c r="M4250" s="89"/>
    </row>
    <row r="4251" spans="1:13" x14ac:dyDescent="0.25">
      <c r="A4251" s="191">
        <v>16469</v>
      </c>
      <c r="B4251" s="89" t="s">
        <v>538</v>
      </c>
      <c r="C4251" s="89" t="s">
        <v>1913</v>
      </c>
      <c r="D4251" s="89" t="s">
        <v>1559</v>
      </c>
      <c r="E4251" s="89" t="s">
        <v>336</v>
      </c>
      <c r="F4251" s="129">
        <v>1012</v>
      </c>
      <c r="G4251" s="127">
        <v>0.95303030303030301</v>
      </c>
      <c r="H4251" s="127">
        <v>0</v>
      </c>
      <c r="I4251" s="127"/>
      <c r="J4251" s="191">
        <v>16469</v>
      </c>
      <c r="K4251" s="89"/>
      <c r="L4251" s="89"/>
      <c r="M4251" s="89"/>
    </row>
    <row r="4252" spans="1:13" x14ac:dyDescent="0.25">
      <c r="A4252" s="191">
        <v>16506</v>
      </c>
      <c r="B4252" s="89" t="s">
        <v>4611</v>
      </c>
      <c r="C4252" s="89" t="s">
        <v>1790</v>
      </c>
      <c r="D4252" s="89" t="s">
        <v>1559</v>
      </c>
      <c r="E4252" s="89" t="s">
        <v>336</v>
      </c>
      <c r="F4252" s="89">
        <v>365</v>
      </c>
      <c r="G4252" s="127">
        <v>0.95057034220532322</v>
      </c>
      <c r="H4252" s="127">
        <v>0</v>
      </c>
      <c r="I4252" s="127"/>
      <c r="J4252" s="191">
        <v>16506</v>
      </c>
      <c r="K4252" s="89"/>
      <c r="L4252" s="89"/>
      <c r="M4252" s="89"/>
    </row>
    <row r="4253" spans="1:13" x14ac:dyDescent="0.25">
      <c r="A4253" s="191">
        <v>16551</v>
      </c>
      <c r="B4253" s="89" t="s">
        <v>4612</v>
      </c>
      <c r="C4253" s="89" t="s">
        <v>1666</v>
      </c>
      <c r="D4253" s="89" t="s">
        <v>1559</v>
      </c>
      <c r="E4253" s="89" t="s">
        <v>336</v>
      </c>
      <c r="F4253" s="89">
        <v>173</v>
      </c>
      <c r="G4253" s="127">
        <v>0</v>
      </c>
      <c r="H4253" s="127">
        <v>0.94405594405594406</v>
      </c>
      <c r="I4253" s="127"/>
      <c r="J4253" s="191">
        <v>16551</v>
      </c>
      <c r="K4253" s="89"/>
      <c r="L4253" s="89"/>
      <c r="M4253" s="89"/>
    </row>
    <row r="4254" spans="1:13" x14ac:dyDescent="0.25">
      <c r="A4254" s="191">
        <v>16580</v>
      </c>
      <c r="B4254" s="89" t="s">
        <v>4613</v>
      </c>
      <c r="C4254" s="89" t="s">
        <v>1734</v>
      </c>
      <c r="D4254" s="89" t="s">
        <v>1559</v>
      </c>
      <c r="E4254" s="89" t="s">
        <v>336</v>
      </c>
      <c r="F4254" s="89">
        <v>573</v>
      </c>
      <c r="G4254" s="127">
        <v>0.9015544041450777</v>
      </c>
      <c r="H4254" s="127">
        <v>0</v>
      </c>
      <c r="I4254" s="127"/>
      <c r="J4254" s="191">
        <v>16580</v>
      </c>
      <c r="K4254" s="89"/>
      <c r="L4254" s="89"/>
      <c r="M4254" s="89"/>
    </row>
    <row r="4255" spans="1:13" x14ac:dyDescent="0.25">
      <c r="A4255" s="191">
        <v>16587</v>
      </c>
      <c r="B4255" s="89" t="s">
        <v>4614</v>
      </c>
      <c r="C4255" s="89" t="s">
        <v>1635</v>
      </c>
      <c r="D4255" s="89" t="s">
        <v>1559</v>
      </c>
      <c r="E4255" s="89" t="s">
        <v>336</v>
      </c>
      <c r="F4255" s="89">
        <v>515</v>
      </c>
      <c r="G4255" s="127">
        <v>0</v>
      </c>
      <c r="H4255" s="127">
        <v>0.93640350877192979</v>
      </c>
      <c r="I4255" s="127"/>
      <c r="J4255" s="191">
        <v>16587</v>
      </c>
      <c r="K4255" s="89"/>
      <c r="L4255" s="89"/>
      <c r="M4255" s="89"/>
    </row>
    <row r="4256" spans="1:13" x14ac:dyDescent="0.25">
      <c r="A4256" s="191">
        <v>16676</v>
      </c>
      <c r="B4256" s="89" t="s">
        <v>4615</v>
      </c>
      <c r="C4256" s="89" t="s">
        <v>1673</v>
      </c>
      <c r="D4256" s="89" t="s">
        <v>1559</v>
      </c>
      <c r="E4256" s="89" t="s">
        <v>336</v>
      </c>
      <c r="F4256" s="89">
        <v>932</v>
      </c>
      <c r="G4256" s="127">
        <v>0.89390962671905694</v>
      </c>
      <c r="H4256" s="127">
        <v>0</v>
      </c>
      <c r="I4256" s="127"/>
      <c r="J4256" s="191">
        <v>16676</v>
      </c>
      <c r="K4256" s="89"/>
      <c r="L4256" s="89"/>
      <c r="M4256" s="89"/>
    </row>
    <row r="4257" spans="1:13" x14ac:dyDescent="0.25">
      <c r="A4257" s="191">
        <v>16715</v>
      </c>
      <c r="B4257" s="89" t="s">
        <v>4616</v>
      </c>
      <c r="C4257" s="89" t="s">
        <v>1558</v>
      </c>
      <c r="D4257" s="89" t="s">
        <v>1559</v>
      </c>
      <c r="E4257" s="89" t="s">
        <v>336</v>
      </c>
      <c r="F4257" s="89">
        <v>634</v>
      </c>
      <c r="G4257" s="127">
        <v>0.801056338028169</v>
      </c>
      <c r="H4257" s="127">
        <v>0</v>
      </c>
      <c r="I4257" s="127"/>
      <c r="J4257" s="191">
        <v>16715</v>
      </c>
      <c r="K4257" s="89"/>
      <c r="L4257" s="89"/>
      <c r="M4257" s="89"/>
    </row>
    <row r="4258" spans="1:13" x14ac:dyDescent="0.25">
      <c r="A4258" s="191">
        <v>16716</v>
      </c>
      <c r="B4258" s="89" t="s">
        <v>4617</v>
      </c>
      <c r="C4258" s="89" t="s">
        <v>1558</v>
      </c>
      <c r="D4258" s="89" t="s">
        <v>1559</v>
      </c>
      <c r="E4258" s="89" t="s">
        <v>336</v>
      </c>
      <c r="F4258" s="89">
        <v>925</v>
      </c>
      <c r="G4258" s="127">
        <v>0.83333333333333337</v>
      </c>
      <c r="H4258" s="127">
        <v>0</v>
      </c>
      <c r="I4258" s="127"/>
      <c r="J4258" s="191">
        <v>16716</v>
      </c>
      <c r="K4258" s="89"/>
      <c r="L4258" s="89"/>
      <c r="M4258" s="89"/>
    </row>
    <row r="4259" spans="1:13" x14ac:dyDescent="0.25">
      <c r="A4259" s="191">
        <v>16748</v>
      </c>
      <c r="B4259" s="89" t="s">
        <v>4618</v>
      </c>
      <c r="C4259" s="89" t="s">
        <v>1673</v>
      </c>
      <c r="D4259" s="89" t="s">
        <v>1559</v>
      </c>
      <c r="E4259" s="89" t="s">
        <v>336</v>
      </c>
      <c r="F4259" s="89">
        <v>362</v>
      </c>
      <c r="G4259" s="127">
        <v>0.89516129032258063</v>
      </c>
      <c r="H4259" s="127">
        <v>0</v>
      </c>
      <c r="I4259" s="127"/>
      <c r="J4259" s="191">
        <v>16748</v>
      </c>
      <c r="K4259" s="89"/>
      <c r="L4259" s="89"/>
      <c r="M4259" s="89"/>
    </row>
    <row r="4260" spans="1:13" x14ac:dyDescent="0.25">
      <c r="A4260" s="191">
        <v>16751</v>
      </c>
      <c r="B4260" s="89" t="s">
        <v>4619</v>
      </c>
      <c r="C4260" s="89" t="s">
        <v>1980</v>
      </c>
      <c r="D4260" s="89" t="s">
        <v>1559</v>
      </c>
      <c r="E4260" s="89" t="s">
        <v>336</v>
      </c>
      <c r="F4260" s="89">
        <v>487</v>
      </c>
      <c r="G4260" s="127">
        <v>0.85057471264367812</v>
      </c>
      <c r="H4260" s="127">
        <v>0.85915492957746475</v>
      </c>
      <c r="I4260" s="127"/>
      <c r="J4260" s="191">
        <v>16751</v>
      </c>
      <c r="K4260" s="89"/>
      <c r="L4260" s="89"/>
      <c r="M4260" s="89"/>
    </row>
    <row r="4261" spans="1:13" x14ac:dyDescent="0.25">
      <c r="A4261" s="191">
        <v>16754</v>
      </c>
      <c r="B4261" s="89" t="s">
        <v>1889</v>
      </c>
      <c r="C4261" s="89" t="s">
        <v>1606</v>
      </c>
      <c r="D4261" s="89" t="s">
        <v>1559</v>
      </c>
      <c r="E4261" s="89" t="s">
        <v>336</v>
      </c>
      <c r="F4261" s="89">
        <v>384</v>
      </c>
      <c r="G4261" s="127">
        <v>0</v>
      </c>
      <c r="H4261" s="127">
        <v>0.96491228070175439</v>
      </c>
      <c r="I4261" s="127"/>
      <c r="J4261" s="191">
        <v>16754</v>
      </c>
      <c r="K4261" s="89"/>
      <c r="L4261" s="89"/>
      <c r="M4261" s="89"/>
    </row>
    <row r="4262" spans="1:13" x14ac:dyDescent="0.25">
      <c r="A4262" s="191">
        <v>16802</v>
      </c>
      <c r="B4262" s="89" t="s">
        <v>4620</v>
      </c>
      <c r="C4262" s="89" t="s">
        <v>2235</v>
      </c>
      <c r="D4262" s="89" t="s">
        <v>2029</v>
      </c>
      <c r="E4262" s="89" t="s">
        <v>336</v>
      </c>
      <c r="F4262" s="89">
        <v>27</v>
      </c>
      <c r="G4262" s="127">
        <v>0</v>
      </c>
      <c r="H4262" s="127">
        <v>0</v>
      </c>
      <c r="I4262" s="128">
        <v>0.95796847635726801</v>
      </c>
      <c r="J4262" s="191">
        <v>16802</v>
      </c>
      <c r="K4262" s="89"/>
      <c r="L4262" s="89"/>
      <c r="M4262" s="89"/>
    </row>
    <row r="4263" spans="1:13" x14ac:dyDescent="0.25">
      <c r="A4263" s="191">
        <v>16855</v>
      </c>
      <c r="B4263" s="89" t="s">
        <v>4621</v>
      </c>
      <c r="C4263" s="89" t="s">
        <v>1615</v>
      </c>
      <c r="D4263" s="89" t="s">
        <v>1559</v>
      </c>
      <c r="E4263" s="89" t="s">
        <v>336</v>
      </c>
      <c r="F4263" s="89">
        <v>35</v>
      </c>
      <c r="G4263" s="127">
        <v>0</v>
      </c>
      <c r="H4263" s="127">
        <v>0</v>
      </c>
      <c r="I4263" s="128">
        <v>0.89390028528732512</v>
      </c>
      <c r="J4263" s="191">
        <v>16855</v>
      </c>
      <c r="K4263" s="89"/>
      <c r="L4263" s="89"/>
      <c r="M4263" s="89"/>
    </row>
    <row r="4264" spans="1:13" x14ac:dyDescent="0.25">
      <c r="A4264" s="191">
        <v>16874</v>
      </c>
      <c r="B4264" s="89" t="s">
        <v>4622</v>
      </c>
      <c r="C4264" s="89" t="s">
        <v>2430</v>
      </c>
      <c r="D4264" s="89" t="s">
        <v>2211</v>
      </c>
      <c r="E4264" s="89" t="s">
        <v>336</v>
      </c>
      <c r="F4264" s="89">
        <v>31</v>
      </c>
      <c r="G4264" s="127">
        <v>0</v>
      </c>
      <c r="H4264" s="127">
        <v>0</v>
      </c>
      <c r="I4264" s="128">
        <v>0.87055393586005836</v>
      </c>
      <c r="J4264" s="191">
        <v>16874</v>
      </c>
      <c r="K4264" s="89"/>
      <c r="L4264" s="89"/>
      <c r="M4264" s="89"/>
    </row>
    <row r="4265" spans="1:13" x14ac:dyDescent="0.25">
      <c r="A4265" s="191">
        <v>16958</v>
      </c>
      <c r="B4265" s="89" t="s">
        <v>4623</v>
      </c>
      <c r="C4265" s="89" t="s">
        <v>3963</v>
      </c>
      <c r="D4265" s="89" t="s">
        <v>3904</v>
      </c>
      <c r="E4265" s="89" t="s">
        <v>328</v>
      </c>
      <c r="F4265" s="89">
        <v>460</v>
      </c>
      <c r="G4265" s="127">
        <v>0.84641638225255977</v>
      </c>
      <c r="H4265" s="127">
        <v>0</v>
      </c>
      <c r="I4265" s="127"/>
      <c r="J4265" s="191">
        <v>16958</v>
      </c>
      <c r="K4265" s="89"/>
      <c r="L4265" s="89"/>
      <c r="M4265" s="89"/>
    </row>
    <row r="4266" spans="1:13" x14ac:dyDescent="0.25">
      <c r="A4266" s="191">
        <v>16967</v>
      </c>
      <c r="B4266" s="89" t="s">
        <v>4624</v>
      </c>
      <c r="C4266" s="89" t="s">
        <v>3547</v>
      </c>
      <c r="D4266" s="89" t="s">
        <v>3188</v>
      </c>
      <c r="E4266" s="89" t="s">
        <v>336</v>
      </c>
      <c r="F4266" s="89">
        <v>20</v>
      </c>
      <c r="G4266" s="127">
        <v>0</v>
      </c>
      <c r="H4266" s="127">
        <v>0</v>
      </c>
      <c r="I4266" s="128">
        <v>0.86551666387539772</v>
      </c>
      <c r="J4266" s="191">
        <v>16967</v>
      </c>
      <c r="K4266" s="89"/>
      <c r="L4266" s="89"/>
      <c r="M4266" s="89"/>
    </row>
    <row r="4267" spans="1:13" x14ac:dyDescent="0.25">
      <c r="A4267" s="191">
        <v>16985</v>
      </c>
      <c r="B4267" s="89" t="s">
        <v>4625</v>
      </c>
      <c r="C4267" s="89" t="s">
        <v>3770</v>
      </c>
      <c r="D4267" s="89" t="s">
        <v>3188</v>
      </c>
      <c r="E4267" s="89" t="s">
        <v>328</v>
      </c>
      <c r="F4267" s="89">
        <v>263</v>
      </c>
      <c r="G4267" s="127">
        <v>0.81818181818181823</v>
      </c>
      <c r="H4267" s="127">
        <v>0</v>
      </c>
      <c r="I4267" s="127"/>
      <c r="J4267" s="191">
        <v>16985</v>
      </c>
      <c r="K4267" s="89"/>
      <c r="L4267" s="89"/>
      <c r="M4267" s="89"/>
    </row>
    <row r="4268" spans="1:13" x14ac:dyDescent="0.25">
      <c r="A4268" s="191">
        <v>17640</v>
      </c>
      <c r="B4268" s="89" t="s">
        <v>4626</v>
      </c>
      <c r="C4268" s="89" t="s">
        <v>2258</v>
      </c>
      <c r="D4268" s="89" t="s">
        <v>2029</v>
      </c>
      <c r="E4268" s="89" t="s">
        <v>336</v>
      </c>
      <c r="F4268" s="89">
        <v>3</v>
      </c>
      <c r="G4268" s="127">
        <v>1</v>
      </c>
      <c r="H4268" s="127">
        <v>0</v>
      </c>
      <c r="I4268" s="127"/>
      <c r="J4268" s="191">
        <v>17640</v>
      </c>
      <c r="K4268" s="89"/>
      <c r="L4268" s="89"/>
      <c r="M4268" s="89"/>
    </row>
    <row r="4269" spans="1:13" x14ac:dyDescent="0.25">
      <c r="A4269" s="191">
        <v>17641</v>
      </c>
      <c r="B4269" s="89" t="s">
        <v>4627</v>
      </c>
      <c r="C4269" s="89" t="s">
        <v>2235</v>
      </c>
      <c r="D4269" s="89" t="s">
        <v>2029</v>
      </c>
      <c r="E4269" s="89" t="s">
        <v>336</v>
      </c>
      <c r="F4269" s="89">
        <v>6</v>
      </c>
      <c r="G4269" s="127">
        <v>1</v>
      </c>
      <c r="H4269" s="127">
        <v>0</v>
      </c>
      <c r="I4269" s="127"/>
      <c r="J4269" s="191">
        <v>17641</v>
      </c>
      <c r="K4269" s="89"/>
      <c r="L4269" s="89"/>
      <c r="M4269" s="89"/>
    </row>
    <row r="4270" spans="1:13" x14ac:dyDescent="0.25">
      <c r="A4270" s="191">
        <v>17654</v>
      </c>
      <c r="B4270" s="89" t="s">
        <v>4628</v>
      </c>
      <c r="C4270" s="89" t="s">
        <v>2608</v>
      </c>
      <c r="D4270" s="89" t="s">
        <v>2211</v>
      </c>
      <c r="E4270" s="89" t="s">
        <v>336</v>
      </c>
      <c r="F4270" s="89">
        <v>360</v>
      </c>
      <c r="G4270" s="127">
        <v>0</v>
      </c>
      <c r="H4270" s="127">
        <v>0</v>
      </c>
      <c r="I4270" s="128">
        <v>0.84968526669506361</v>
      </c>
      <c r="J4270" s="191">
        <v>17654</v>
      </c>
      <c r="K4270" s="89"/>
      <c r="L4270" s="89"/>
      <c r="M4270" s="89"/>
    </row>
    <row r="4271" spans="1:13" x14ac:dyDescent="0.25">
      <c r="A4271" s="191">
        <v>17655</v>
      </c>
      <c r="B4271" s="89" t="s">
        <v>4629</v>
      </c>
      <c r="C4271" s="89" t="s">
        <v>2407</v>
      </c>
      <c r="D4271" s="89" t="s">
        <v>2211</v>
      </c>
      <c r="E4271" s="89" t="s">
        <v>336</v>
      </c>
      <c r="F4271" s="89">
        <v>2</v>
      </c>
      <c r="G4271" s="127">
        <v>1</v>
      </c>
      <c r="H4271" s="127">
        <v>0</v>
      </c>
      <c r="I4271" s="127"/>
      <c r="J4271" s="191">
        <v>17655</v>
      </c>
      <c r="K4271" s="89"/>
      <c r="L4271" s="89"/>
      <c r="M4271" s="89"/>
    </row>
    <row r="4272" spans="1:13" x14ac:dyDescent="0.25">
      <c r="A4272" s="191">
        <v>17662</v>
      </c>
      <c r="B4272" s="89" t="s">
        <v>4630</v>
      </c>
      <c r="C4272" s="89" t="s">
        <v>2107</v>
      </c>
      <c r="D4272" s="89" t="s">
        <v>2029</v>
      </c>
      <c r="E4272" s="89" t="s">
        <v>336</v>
      </c>
      <c r="F4272" s="89">
        <v>531</v>
      </c>
      <c r="G4272" s="127">
        <v>0</v>
      </c>
      <c r="H4272" s="127">
        <v>0.9721706864564007</v>
      </c>
      <c r="I4272" s="127"/>
      <c r="J4272" s="191">
        <v>17662</v>
      </c>
      <c r="K4272" s="89"/>
      <c r="L4272" s="89"/>
      <c r="M4272" s="89"/>
    </row>
    <row r="4273" spans="1:13" x14ac:dyDescent="0.25">
      <c r="A4273" s="191">
        <v>17693</v>
      </c>
      <c r="B4273" s="89" t="s">
        <v>4631</v>
      </c>
      <c r="C4273" s="89" t="s">
        <v>2483</v>
      </c>
      <c r="D4273" s="89" t="s">
        <v>2211</v>
      </c>
      <c r="E4273" s="89" t="s">
        <v>336</v>
      </c>
      <c r="F4273" s="89">
        <v>456</v>
      </c>
      <c r="G4273" s="127">
        <v>0.96259351620947631</v>
      </c>
      <c r="H4273" s="127">
        <v>0</v>
      </c>
      <c r="I4273" s="127"/>
      <c r="J4273" s="191">
        <v>17693</v>
      </c>
      <c r="K4273" s="89"/>
      <c r="L4273" s="89"/>
      <c r="M4273" s="89"/>
    </row>
    <row r="4274" spans="1:13" x14ac:dyDescent="0.25">
      <c r="A4274" s="191">
        <v>17698</v>
      </c>
      <c r="B4274" s="89" t="s">
        <v>4632</v>
      </c>
      <c r="C4274" s="89" t="s">
        <v>2028</v>
      </c>
      <c r="D4274" s="89" t="s">
        <v>2029</v>
      </c>
      <c r="E4274" s="89" t="s">
        <v>336</v>
      </c>
      <c r="F4274" s="89">
        <v>360</v>
      </c>
      <c r="G4274" s="127">
        <v>0.95366795366795365</v>
      </c>
      <c r="H4274" s="127">
        <v>0</v>
      </c>
      <c r="I4274" s="127"/>
      <c r="J4274" s="191">
        <v>17698</v>
      </c>
      <c r="K4274" s="89"/>
      <c r="L4274" s="89"/>
      <c r="M4274" s="89"/>
    </row>
    <row r="4275" spans="1:13" x14ac:dyDescent="0.25">
      <c r="A4275" s="191">
        <v>17704</v>
      </c>
      <c r="B4275" s="89" t="s">
        <v>4633</v>
      </c>
      <c r="C4275" s="89" t="s">
        <v>2319</v>
      </c>
      <c r="D4275" s="89" t="s">
        <v>2211</v>
      </c>
      <c r="E4275" s="89" t="s">
        <v>336</v>
      </c>
      <c r="F4275" s="89">
        <v>42</v>
      </c>
      <c r="G4275" s="127">
        <v>0</v>
      </c>
      <c r="H4275" s="127">
        <v>0</v>
      </c>
      <c r="I4275" s="128">
        <v>0.82484960666358165</v>
      </c>
      <c r="J4275" s="191">
        <v>17704</v>
      </c>
      <c r="K4275" s="89"/>
      <c r="L4275" s="89"/>
      <c r="M4275" s="89"/>
    </row>
    <row r="4276" spans="1:13" x14ac:dyDescent="0.25">
      <c r="A4276" s="191">
        <v>17709</v>
      </c>
      <c r="B4276" s="89" t="s">
        <v>4634</v>
      </c>
      <c r="C4276" s="89" t="s">
        <v>2449</v>
      </c>
      <c r="D4276" s="89" t="s">
        <v>2211</v>
      </c>
      <c r="E4276" s="89" t="s">
        <v>4871</v>
      </c>
      <c r="F4276" s="89">
        <v>88</v>
      </c>
      <c r="G4276" s="127">
        <v>0.97619047619047616</v>
      </c>
      <c r="H4276" s="127">
        <v>0</v>
      </c>
      <c r="I4276" s="127"/>
      <c r="J4276" s="191">
        <v>17709</v>
      </c>
      <c r="K4276" s="89"/>
      <c r="L4276" s="89"/>
      <c r="M4276" s="89"/>
    </row>
    <row r="4277" spans="1:13" x14ac:dyDescent="0.25">
      <c r="A4277" s="191">
        <v>17710</v>
      </c>
      <c r="B4277" s="89" t="s">
        <v>4635</v>
      </c>
      <c r="C4277" s="89" t="s">
        <v>2529</v>
      </c>
      <c r="D4277" s="89" t="s">
        <v>2211</v>
      </c>
      <c r="E4277" s="89" t="s">
        <v>336</v>
      </c>
      <c r="F4277" s="89">
        <v>4</v>
      </c>
      <c r="G4277" s="127">
        <v>1</v>
      </c>
      <c r="H4277" s="127">
        <v>0</v>
      </c>
      <c r="I4277" s="127"/>
      <c r="J4277" s="191">
        <v>17710</v>
      </c>
      <c r="K4277" s="89"/>
      <c r="L4277" s="89"/>
      <c r="M4277" s="89"/>
    </row>
    <row r="4278" spans="1:13" x14ac:dyDescent="0.25">
      <c r="A4278" s="191">
        <v>17711</v>
      </c>
      <c r="B4278" s="89" t="s">
        <v>4636</v>
      </c>
      <c r="C4278" s="89" t="s">
        <v>2529</v>
      </c>
      <c r="D4278" s="89" t="s">
        <v>2211</v>
      </c>
      <c r="E4278" s="89" t="s">
        <v>336</v>
      </c>
      <c r="F4278" s="89">
        <v>6</v>
      </c>
      <c r="G4278" s="127">
        <v>1</v>
      </c>
      <c r="H4278" s="127">
        <v>0</v>
      </c>
      <c r="I4278" s="127"/>
      <c r="J4278" s="191">
        <v>17711</v>
      </c>
      <c r="K4278" s="89"/>
      <c r="L4278" s="89"/>
      <c r="M4278" s="89"/>
    </row>
    <row r="4279" spans="1:13" x14ac:dyDescent="0.25">
      <c r="A4279" s="191">
        <v>17723</v>
      </c>
      <c r="B4279" s="89" t="s">
        <v>812</v>
      </c>
      <c r="C4279" s="89" t="s">
        <v>2582</v>
      </c>
      <c r="D4279" s="89" t="s">
        <v>2211</v>
      </c>
      <c r="E4279" s="89" t="s">
        <v>336</v>
      </c>
      <c r="F4279" s="89">
        <v>239</v>
      </c>
      <c r="G4279" s="127">
        <v>0.97596153846153844</v>
      </c>
      <c r="H4279" s="127">
        <v>0</v>
      </c>
      <c r="I4279" s="127"/>
      <c r="J4279" s="191">
        <v>17723</v>
      </c>
      <c r="K4279" s="89"/>
      <c r="L4279" s="89"/>
      <c r="M4279" s="89"/>
    </row>
    <row r="4280" spans="1:13" x14ac:dyDescent="0.25">
      <c r="A4280" s="191">
        <v>17741</v>
      </c>
      <c r="B4280" s="89" t="s">
        <v>4637</v>
      </c>
      <c r="C4280" s="89" t="s">
        <v>2243</v>
      </c>
      <c r="D4280" s="89" t="s">
        <v>2029</v>
      </c>
      <c r="E4280" s="89" t="s">
        <v>336</v>
      </c>
      <c r="F4280" s="89">
        <v>259</v>
      </c>
      <c r="G4280" s="127">
        <v>0.9049586776859504</v>
      </c>
      <c r="H4280" s="127">
        <v>0</v>
      </c>
      <c r="I4280" s="127"/>
      <c r="J4280" s="191">
        <v>17741</v>
      </c>
      <c r="K4280" s="89"/>
      <c r="L4280" s="89"/>
      <c r="M4280" s="89"/>
    </row>
    <row r="4281" spans="1:13" x14ac:dyDescent="0.25">
      <c r="A4281" s="191">
        <v>17742</v>
      </c>
      <c r="B4281" s="89" t="s">
        <v>4638</v>
      </c>
      <c r="C4281" s="89" t="s">
        <v>2184</v>
      </c>
      <c r="D4281" s="89" t="s">
        <v>2029</v>
      </c>
      <c r="E4281" s="89" t="s">
        <v>336</v>
      </c>
      <c r="F4281" s="89">
        <v>149</v>
      </c>
      <c r="G4281" s="127">
        <v>0.84158415841584155</v>
      </c>
      <c r="H4281" s="127">
        <v>0</v>
      </c>
      <c r="I4281" s="127"/>
      <c r="J4281" s="191">
        <v>17742</v>
      </c>
      <c r="K4281" s="89"/>
      <c r="L4281" s="89"/>
      <c r="M4281" s="89"/>
    </row>
    <row r="4282" spans="1:13" x14ac:dyDescent="0.25">
      <c r="A4282" s="191">
        <v>17751</v>
      </c>
      <c r="B4282" s="89" t="s">
        <v>4639</v>
      </c>
      <c r="C4282" s="89" t="s">
        <v>2382</v>
      </c>
      <c r="D4282" s="89" t="s">
        <v>2211</v>
      </c>
      <c r="E4282" s="89" t="s">
        <v>336</v>
      </c>
      <c r="F4282" s="89">
        <v>581</v>
      </c>
      <c r="G4282" s="127">
        <v>0.94262295081967218</v>
      </c>
      <c r="H4282" s="127">
        <v>0</v>
      </c>
      <c r="I4282" s="127"/>
      <c r="J4282" s="191">
        <v>17751</v>
      </c>
      <c r="K4282" s="89"/>
      <c r="L4282" s="89"/>
      <c r="M4282" s="89"/>
    </row>
    <row r="4283" spans="1:13" x14ac:dyDescent="0.25">
      <c r="A4283" s="191">
        <v>17782</v>
      </c>
      <c r="B4283" s="89" t="s">
        <v>4640</v>
      </c>
      <c r="C4283" s="89" t="s">
        <v>2518</v>
      </c>
      <c r="D4283" s="89" t="s">
        <v>2211</v>
      </c>
      <c r="E4283" s="89" t="s">
        <v>336</v>
      </c>
      <c r="F4283" s="89">
        <v>412</v>
      </c>
      <c r="G4283" s="127">
        <v>0.93888888888888888</v>
      </c>
      <c r="H4283" s="127">
        <v>0.80194174757281556</v>
      </c>
      <c r="I4283" s="127"/>
      <c r="J4283" s="191">
        <v>17782</v>
      </c>
      <c r="K4283" s="89"/>
      <c r="L4283" s="89"/>
      <c r="M4283" s="89"/>
    </row>
    <row r="4284" spans="1:13" x14ac:dyDescent="0.25">
      <c r="A4284" s="191">
        <v>17785</v>
      </c>
      <c r="B4284" s="89" t="s">
        <v>4641</v>
      </c>
      <c r="C4284" s="89" t="s">
        <v>2483</v>
      </c>
      <c r="D4284" s="89" t="s">
        <v>2211</v>
      </c>
      <c r="E4284" s="89" t="s">
        <v>336</v>
      </c>
      <c r="F4284" s="89">
        <v>282</v>
      </c>
      <c r="G4284" s="127">
        <v>0.96734693877551026</v>
      </c>
      <c r="H4284" s="127">
        <v>0</v>
      </c>
      <c r="I4284" s="127"/>
      <c r="J4284" s="191">
        <v>17785</v>
      </c>
      <c r="K4284" s="89"/>
      <c r="L4284" s="89"/>
      <c r="M4284" s="89"/>
    </row>
    <row r="4285" spans="1:13" x14ac:dyDescent="0.25">
      <c r="A4285" s="191">
        <v>17787</v>
      </c>
      <c r="B4285" s="89" t="s">
        <v>4642</v>
      </c>
      <c r="C4285" s="89" t="s">
        <v>2210</v>
      </c>
      <c r="D4285" s="89" t="s">
        <v>2211</v>
      </c>
      <c r="E4285" s="89" t="s">
        <v>336</v>
      </c>
      <c r="F4285" s="89">
        <v>402</v>
      </c>
      <c r="G4285" s="127">
        <v>0.94395280235988199</v>
      </c>
      <c r="H4285" s="127">
        <v>0</v>
      </c>
      <c r="I4285" s="127"/>
      <c r="J4285" s="191">
        <v>17787</v>
      </c>
      <c r="K4285" s="89"/>
      <c r="L4285" s="89"/>
      <c r="M4285" s="89"/>
    </row>
    <row r="4286" spans="1:13" x14ac:dyDescent="0.25">
      <c r="A4286" s="191">
        <v>17790</v>
      </c>
      <c r="B4286" s="89" t="s">
        <v>4643</v>
      </c>
      <c r="C4286" s="89" t="s">
        <v>2382</v>
      </c>
      <c r="D4286" s="89" t="s">
        <v>2211</v>
      </c>
      <c r="E4286" s="89" t="s">
        <v>336</v>
      </c>
      <c r="F4286" s="89">
        <v>457</v>
      </c>
      <c r="G4286" s="127">
        <v>0</v>
      </c>
      <c r="H4286" s="127">
        <v>0.97577092511013219</v>
      </c>
      <c r="I4286" s="127"/>
      <c r="J4286" s="191">
        <v>17790</v>
      </c>
      <c r="K4286" s="89"/>
      <c r="L4286" s="89"/>
      <c r="M4286" s="89"/>
    </row>
    <row r="4287" spans="1:13" x14ac:dyDescent="0.25">
      <c r="A4287" s="191">
        <v>17813</v>
      </c>
      <c r="B4287" s="89" t="s">
        <v>4644</v>
      </c>
      <c r="C4287" s="89" t="s">
        <v>2358</v>
      </c>
      <c r="D4287" s="89" t="s">
        <v>2211</v>
      </c>
      <c r="E4287" s="89" t="s">
        <v>336</v>
      </c>
      <c r="F4287" s="89">
        <v>391</v>
      </c>
      <c r="G4287" s="127">
        <v>0.83911671924290221</v>
      </c>
      <c r="H4287" s="127">
        <v>0</v>
      </c>
      <c r="I4287" s="127"/>
      <c r="J4287" s="191">
        <v>17813</v>
      </c>
      <c r="K4287" s="89"/>
      <c r="L4287" s="89"/>
      <c r="M4287" s="89"/>
    </row>
    <row r="4288" spans="1:13" x14ac:dyDescent="0.25">
      <c r="A4288" s="191">
        <v>17814</v>
      </c>
      <c r="B4288" s="89" t="s">
        <v>4645</v>
      </c>
      <c r="C4288" s="89" t="s">
        <v>2210</v>
      </c>
      <c r="D4288" s="89" t="s">
        <v>2211</v>
      </c>
      <c r="E4288" s="89" t="s">
        <v>336</v>
      </c>
      <c r="F4288" s="89">
        <v>510</v>
      </c>
      <c r="G4288" s="127">
        <v>0.93506493506493504</v>
      </c>
      <c r="H4288" s="127">
        <v>0</v>
      </c>
      <c r="I4288" s="127"/>
      <c r="J4288" s="191">
        <v>17814</v>
      </c>
      <c r="K4288" s="89"/>
      <c r="L4288" s="89"/>
      <c r="M4288" s="89"/>
    </row>
    <row r="4289" spans="1:13" x14ac:dyDescent="0.25">
      <c r="A4289" s="191">
        <v>17846</v>
      </c>
      <c r="B4289" s="89" t="s">
        <v>3437</v>
      </c>
      <c r="C4289" s="89" t="s">
        <v>2430</v>
      </c>
      <c r="D4289" s="89" t="s">
        <v>2211</v>
      </c>
      <c r="E4289" s="89" t="s">
        <v>336</v>
      </c>
      <c r="F4289" s="89">
        <v>15</v>
      </c>
      <c r="G4289" s="127">
        <v>0</v>
      </c>
      <c r="H4289" s="127">
        <v>0</v>
      </c>
      <c r="I4289" s="128">
        <v>0.87055393586005836</v>
      </c>
      <c r="J4289" s="191">
        <v>17846</v>
      </c>
      <c r="K4289" s="89"/>
      <c r="L4289" s="89"/>
      <c r="M4289" s="89"/>
    </row>
    <row r="4290" spans="1:13" x14ac:dyDescent="0.25">
      <c r="A4290" s="191">
        <v>17847</v>
      </c>
      <c r="B4290" s="89" t="s">
        <v>4646</v>
      </c>
      <c r="C4290" s="89" t="s">
        <v>2319</v>
      </c>
      <c r="D4290" s="89" t="s">
        <v>2211</v>
      </c>
      <c r="E4290" s="89" t="s">
        <v>336</v>
      </c>
      <c r="F4290" s="89">
        <v>50</v>
      </c>
      <c r="G4290" s="127">
        <v>0</v>
      </c>
      <c r="H4290" s="127">
        <v>0</v>
      </c>
      <c r="I4290" s="128">
        <v>0.82484960666358165</v>
      </c>
      <c r="J4290" s="191">
        <v>17847</v>
      </c>
      <c r="K4290" s="89"/>
      <c r="L4290" s="89"/>
      <c r="M4290" s="89"/>
    </row>
    <row r="4291" spans="1:13" x14ac:dyDescent="0.25">
      <c r="A4291" s="191">
        <v>17874</v>
      </c>
      <c r="B4291" s="89" t="s">
        <v>4647</v>
      </c>
      <c r="C4291" s="89" t="s">
        <v>2649</v>
      </c>
      <c r="D4291" s="89" t="s">
        <v>2211</v>
      </c>
      <c r="E4291" s="89" t="s">
        <v>336</v>
      </c>
      <c r="F4291" s="89">
        <v>566</v>
      </c>
      <c r="G4291" s="127">
        <v>0.90342052313883303</v>
      </c>
      <c r="H4291" s="127">
        <v>0</v>
      </c>
      <c r="I4291" s="127"/>
      <c r="J4291" s="191">
        <v>17874</v>
      </c>
      <c r="K4291" s="89"/>
      <c r="L4291" s="89"/>
      <c r="M4291" s="89"/>
    </row>
    <row r="4292" spans="1:13" x14ac:dyDescent="0.25">
      <c r="A4292" s="191">
        <v>17880</v>
      </c>
      <c r="B4292" s="89" t="s">
        <v>4648</v>
      </c>
      <c r="C4292" s="89" t="s">
        <v>2333</v>
      </c>
      <c r="D4292" s="89" t="s">
        <v>2211</v>
      </c>
      <c r="E4292" s="89" t="s">
        <v>336</v>
      </c>
      <c r="F4292" s="89">
        <v>29</v>
      </c>
      <c r="G4292" s="127">
        <v>0</v>
      </c>
      <c r="H4292" s="127">
        <v>0</v>
      </c>
      <c r="I4292" s="128">
        <v>0.90944123314065506</v>
      </c>
      <c r="J4292" s="191">
        <v>17880</v>
      </c>
      <c r="K4292" s="89"/>
      <c r="L4292" s="89"/>
      <c r="M4292" s="89"/>
    </row>
    <row r="4293" spans="1:13" x14ac:dyDescent="0.25">
      <c r="A4293" s="191">
        <v>17881</v>
      </c>
      <c r="B4293" s="89" t="s">
        <v>4649</v>
      </c>
      <c r="C4293" s="89" t="s">
        <v>2675</v>
      </c>
      <c r="D4293" s="89" t="s">
        <v>2211</v>
      </c>
      <c r="E4293" s="89" t="s">
        <v>336</v>
      </c>
      <c r="F4293" s="89">
        <v>285</v>
      </c>
      <c r="G4293" s="127">
        <v>0</v>
      </c>
      <c r="H4293" s="127">
        <v>0</v>
      </c>
      <c r="I4293" s="128">
        <v>0.8573700954400848</v>
      </c>
      <c r="J4293" s="191">
        <v>17881</v>
      </c>
      <c r="K4293" s="89"/>
      <c r="L4293" s="89"/>
      <c r="M4293" s="89"/>
    </row>
    <row r="4294" spans="1:13" x14ac:dyDescent="0.25">
      <c r="A4294" s="191">
        <v>17885</v>
      </c>
      <c r="B4294" s="89" t="s">
        <v>4650</v>
      </c>
      <c r="C4294" s="89" t="s">
        <v>2529</v>
      </c>
      <c r="D4294" s="89" t="s">
        <v>2211</v>
      </c>
      <c r="E4294" s="89" t="s">
        <v>336</v>
      </c>
      <c r="F4294" s="89">
        <v>883</v>
      </c>
      <c r="G4294" s="127">
        <v>0</v>
      </c>
      <c r="H4294" s="127">
        <v>0.88209121245828703</v>
      </c>
      <c r="I4294" s="127"/>
      <c r="J4294" s="191">
        <v>17885</v>
      </c>
      <c r="K4294" s="89"/>
      <c r="L4294" s="89"/>
      <c r="M4294" s="89"/>
    </row>
    <row r="4295" spans="1:13" x14ac:dyDescent="0.25">
      <c r="A4295" s="191">
        <v>17892</v>
      </c>
      <c r="B4295" s="89" t="s">
        <v>4651</v>
      </c>
      <c r="C4295" s="89" t="s">
        <v>2028</v>
      </c>
      <c r="D4295" s="89" t="s">
        <v>2029</v>
      </c>
      <c r="E4295" s="89" t="s">
        <v>336</v>
      </c>
      <c r="F4295" s="89">
        <v>220</v>
      </c>
      <c r="G4295" s="127">
        <v>1</v>
      </c>
      <c r="H4295" s="127">
        <v>0.44366197183098594</v>
      </c>
      <c r="I4295" s="127"/>
      <c r="J4295" s="191">
        <v>17892</v>
      </c>
      <c r="K4295" s="89"/>
      <c r="L4295" s="89"/>
      <c r="M4295" s="89"/>
    </row>
    <row r="4296" spans="1:13" x14ac:dyDescent="0.25">
      <c r="A4296" s="191">
        <v>17897</v>
      </c>
      <c r="B4296" s="89" t="s">
        <v>4652</v>
      </c>
      <c r="C4296" s="89" t="s">
        <v>2265</v>
      </c>
      <c r="D4296" s="89" t="s">
        <v>2029</v>
      </c>
      <c r="E4296" s="89" t="s">
        <v>336</v>
      </c>
      <c r="F4296" s="89">
        <v>328</v>
      </c>
      <c r="G4296" s="127">
        <v>0.8995433789954338</v>
      </c>
      <c r="H4296" s="127">
        <v>0</v>
      </c>
      <c r="I4296" s="127"/>
      <c r="J4296" s="191">
        <v>17897</v>
      </c>
      <c r="K4296" s="89"/>
      <c r="L4296" s="89"/>
      <c r="M4296" s="89"/>
    </row>
    <row r="4297" spans="1:13" x14ac:dyDescent="0.25">
      <c r="A4297" s="191">
        <v>17916</v>
      </c>
      <c r="B4297" s="89" t="s">
        <v>4653</v>
      </c>
      <c r="C4297" s="89" t="s">
        <v>2174</v>
      </c>
      <c r="D4297" s="89" t="s">
        <v>2029</v>
      </c>
      <c r="E4297" s="89" t="s">
        <v>336</v>
      </c>
      <c r="F4297" s="89">
        <v>555</v>
      </c>
      <c r="G4297" s="127">
        <v>0.92129629629629628</v>
      </c>
      <c r="H4297" s="127">
        <v>0</v>
      </c>
      <c r="I4297" s="127"/>
      <c r="J4297" s="191">
        <v>17916</v>
      </c>
      <c r="K4297" s="89"/>
      <c r="L4297" s="89"/>
      <c r="M4297" s="89"/>
    </row>
    <row r="4298" spans="1:13" x14ac:dyDescent="0.25">
      <c r="A4298" s="191">
        <v>17924</v>
      </c>
      <c r="B4298" s="89" t="s">
        <v>4654</v>
      </c>
      <c r="C4298" s="89" t="s">
        <v>2407</v>
      </c>
      <c r="D4298" s="89" t="s">
        <v>2211</v>
      </c>
      <c r="E4298" s="89" t="s">
        <v>336</v>
      </c>
      <c r="F4298" s="89">
        <v>181</v>
      </c>
      <c r="G4298" s="127">
        <v>0.94610778443113774</v>
      </c>
      <c r="H4298" s="127">
        <v>0</v>
      </c>
      <c r="I4298" s="127"/>
      <c r="J4298" s="191">
        <v>17924</v>
      </c>
      <c r="K4298" s="89"/>
      <c r="L4298" s="89"/>
      <c r="M4298" s="89"/>
    </row>
    <row r="4299" spans="1:13" x14ac:dyDescent="0.25">
      <c r="A4299" s="191">
        <v>17930</v>
      </c>
      <c r="B4299" s="89" t="s">
        <v>4655</v>
      </c>
      <c r="C4299" s="89" t="s">
        <v>2258</v>
      </c>
      <c r="D4299" s="89" t="s">
        <v>2029</v>
      </c>
      <c r="E4299" s="89" t="s">
        <v>336</v>
      </c>
      <c r="F4299" s="89">
        <v>174</v>
      </c>
      <c r="G4299" s="127">
        <v>0.96402877697841727</v>
      </c>
      <c r="H4299" s="127">
        <v>0</v>
      </c>
      <c r="I4299" s="127"/>
      <c r="J4299" s="191">
        <v>17930</v>
      </c>
      <c r="K4299" s="89"/>
      <c r="L4299" s="89"/>
      <c r="M4299" s="89"/>
    </row>
    <row r="4300" spans="1:13" x14ac:dyDescent="0.25">
      <c r="A4300" s="191">
        <v>18002</v>
      </c>
      <c r="B4300" s="89" t="s">
        <v>4656</v>
      </c>
      <c r="C4300" s="89" t="s">
        <v>2223</v>
      </c>
      <c r="D4300" s="89" t="s">
        <v>2029</v>
      </c>
      <c r="E4300" s="89" t="s">
        <v>336</v>
      </c>
      <c r="F4300" s="89">
        <v>405</v>
      </c>
      <c r="G4300" s="127">
        <v>0.88674033149171272</v>
      </c>
      <c r="H4300" s="127">
        <v>0</v>
      </c>
      <c r="I4300" s="127"/>
      <c r="J4300" s="191">
        <v>18002</v>
      </c>
      <c r="K4300" s="89"/>
      <c r="L4300" s="89"/>
      <c r="M4300" s="89"/>
    </row>
    <row r="4301" spans="1:13" x14ac:dyDescent="0.25">
      <c r="A4301" s="191">
        <v>18004</v>
      </c>
      <c r="B4301" s="89" t="s">
        <v>4657</v>
      </c>
      <c r="C4301" s="89" t="s">
        <v>2699</v>
      </c>
      <c r="D4301" s="89" t="s">
        <v>2211</v>
      </c>
      <c r="E4301" s="89" t="s">
        <v>336</v>
      </c>
      <c r="F4301" s="89">
        <v>542</v>
      </c>
      <c r="G4301" s="127">
        <v>0</v>
      </c>
      <c r="H4301" s="127">
        <v>0.98355263157894735</v>
      </c>
      <c r="I4301" s="127"/>
      <c r="J4301" s="191">
        <v>18004</v>
      </c>
      <c r="K4301" s="89"/>
      <c r="L4301" s="89"/>
      <c r="M4301" s="89"/>
    </row>
    <row r="4302" spans="1:13" x14ac:dyDescent="0.25">
      <c r="A4302" s="191">
        <v>18006</v>
      </c>
      <c r="B4302" s="89" t="s">
        <v>4658</v>
      </c>
      <c r="C4302" s="89" t="s">
        <v>2144</v>
      </c>
      <c r="D4302" s="89" t="s">
        <v>2029</v>
      </c>
      <c r="E4302" s="89" t="s">
        <v>336</v>
      </c>
      <c r="F4302" s="89">
        <v>299</v>
      </c>
      <c r="G4302" s="127">
        <v>0.94881889763779526</v>
      </c>
      <c r="H4302" s="127">
        <v>0</v>
      </c>
      <c r="I4302" s="127"/>
      <c r="J4302" s="191">
        <v>18006</v>
      </c>
      <c r="K4302" s="89"/>
      <c r="L4302" s="89"/>
      <c r="M4302" s="89"/>
    </row>
    <row r="4303" spans="1:13" x14ac:dyDescent="0.25">
      <c r="A4303" s="191">
        <v>18009</v>
      </c>
      <c r="B4303" s="89" t="s">
        <v>4659</v>
      </c>
      <c r="C4303" s="89" t="s">
        <v>2649</v>
      </c>
      <c r="D4303" s="89" t="s">
        <v>2211</v>
      </c>
      <c r="E4303" s="89" t="s">
        <v>336</v>
      </c>
      <c r="F4303" s="89">
        <v>239</v>
      </c>
      <c r="G4303" s="127">
        <v>0</v>
      </c>
      <c r="H4303" s="127">
        <v>0</v>
      </c>
      <c r="I4303" s="128">
        <v>0.84782256758944474</v>
      </c>
      <c r="J4303" s="191">
        <v>18009</v>
      </c>
      <c r="K4303" s="89"/>
      <c r="L4303" s="89"/>
      <c r="M4303" s="89"/>
    </row>
    <row r="4304" spans="1:13" x14ac:dyDescent="0.25">
      <c r="A4304" s="191">
        <v>18012</v>
      </c>
      <c r="B4304" s="89" t="s">
        <v>4660</v>
      </c>
      <c r="C4304" s="89" t="s">
        <v>2107</v>
      </c>
      <c r="D4304" s="89" t="s">
        <v>2029</v>
      </c>
      <c r="E4304" s="89" t="s">
        <v>336</v>
      </c>
      <c r="F4304" s="89">
        <v>383</v>
      </c>
      <c r="G4304" s="127">
        <v>0.94964028776978415</v>
      </c>
      <c r="H4304" s="127">
        <v>0</v>
      </c>
      <c r="I4304" s="127"/>
      <c r="J4304" s="191">
        <v>18012</v>
      </c>
      <c r="K4304" s="89"/>
      <c r="L4304" s="89"/>
      <c r="M4304" s="89"/>
    </row>
    <row r="4305" spans="1:13" x14ac:dyDescent="0.25">
      <c r="A4305" s="191">
        <v>18014</v>
      </c>
      <c r="B4305" s="89" t="s">
        <v>4661</v>
      </c>
      <c r="C4305" s="89" t="s">
        <v>2518</v>
      </c>
      <c r="D4305" s="89" t="s">
        <v>2211</v>
      </c>
      <c r="E4305" s="89" t="s">
        <v>336</v>
      </c>
      <c r="F4305" s="89">
        <v>477</v>
      </c>
      <c r="G4305" s="127">
        <v>0.90281329923273657</v>
      </c>
      <c r="H4305" s="127">
        <v>0</v>
      </c>
      <c r="I4305" s="127"/>
      <c r="J4305" s="191">
        <v>18014</v>
      </c>
      <c r="K4305" s="89"/>
      <c r="L4305" s="89"/>
      <c r="M4305" s="89"/>
    </row>
    <row r="4306" spans="1:13" x14ac:dyDescent="0.25">
      <c r="A4306" s="191">
        <v>18015</v>
      </c>
      <c r="B4306" s="89" t="s">
        <v>787</v>
      </c>
      <c r="C4306" s="89" t="s">
        <v>2518</v>
      </c>
      <c r="D4306" s="89" t="s">
        <v>2211</v>
      </c>
      <c r="E4306" s="89" t="s">
        <v>336</v>
      </c>
      <c r="F4306" s="89">
        <v>286</v>
      </c>
      <c r="G4306" s="127">
        <v>0.92338709677419351</v>
      </c>
      <c r="H4306" s="127">
        <v>0</v>
      </c>
      <c r="I4306" s="127"/>
      <c r="J4306" s="191">
        <v>18015</v>
      </c>
      <c r="K4306" s="89"/>
      <c r="L4306" s="89"/>
      <c r="M4306" s="89"/>
    </row>
    <row r="4307" spans="1:13" x14ac:dyDescent="0.25">
      <c r="A4307" s="191">
        <v>18016</v>
      </c>
      <c r="B4307" s="89" t="s">
        <v>4662</v>
      </c>
      <c r="C4307" s="89" t="s">
        <v>2132</v>
      </c>
      <c r="D4307" s="89" t="s">
        <v>2029</v>
      </c>
      <c r="E4307" s="89" t="s">
        <v>336</v>
      </c>
      <c r="F4307" s="89">
        <v>309</v>
      </c>
      <c r="G4307" s="127">
        <v>0.95510204081632655</v>
      </c>
      <c r="H4307" s="127">
        <v>0</v>
      </c>
      <c r="I4307" s="127"/>
      <c r="J4307" s="191">
        <v>18016</v>
      </c>
      <c r="K4307" s="89"/>
      <c r="L4307" s="89"/>
      <c r="M4307" s="89"/>
    </row>
    <row r="4308" spans="1:13" x14ac:dyDescent="0.25">
      <c r="A4308" s="191">
        <v>18017</v>
      </c>
      <c r="B4308" s="89" t="s">
        <v>4663</v>
      </c>
      <c r="C4308" s="89" t="s">
        <v>2066</v>
      </c>
      <c r="D4308" s="89" t="s">
        <v>2029</v>
      </c>
      <c r="E4308" s="89" t="s">
        <v>336</v>
      </c>
      <c r="F4308" s="89">
        <v>425</v>
      </c>
      <c r="G4308" s="127">
        <v>0.9550561797752809</v>
      </c>
      <c r="H4308" s="127">
        <v>0</v>
      </c>
      <c r="I4308" s="127"/>
      <c r="J4308" s="191">
        <v>18017</v>
      </c>
      <c r="K4308" s="89"/>
      <c r="L4308" s="89"/>
      <c r="M4308" s="89"/>
    </row>
    <row r="4309" spans="1:13" x14ac:dyDescent="0.25">
      <c r="A4309" s="191">
        <v>18021</v>
      </c>
      <c r="B4309" s="89" t="s">
        <v>1056</v>
      </c>
      <c r="C4309" s="89" t="s">
        <v>2430</v>
      </c>
      <c r="D4309" s="89" t="s">
        <v>2211</v>
      </c>
      <c r="E4309" s="89" t="s">
        <v>336</v>
      </c>
      <c r="F4309" s="89">
        <v>145</v>
      </c>
      <c r="G4309" s="127">
        <v>0.94285714285714284</v>
      </c>
      <c r="H4309" s="127">
        <v>0.81818181818181823</v>
      </c>
      <c r="I4309" s="127"/>
      <c r="J4309" s="191">
        <v>18021</v>
      </c>
      <c r="K4309" s="89"/>
      <c r="L4309" s="89"/>
      <c r="M4309" s="89"/>
    </row>
    <row r="4310" spans="1:13" x14ac:dyDescent="0.25">
      <c r="A4310" s="191">
        <v>18037</v>
      </c>
      <c r="B4310" s="89" t="s">
        <v>4664</v>
      </c>
      <c r="C4310" s="89" t="s">
        <v>2361</v>
      </c>
      <c r="D4310" s="89" t="s">
        <v>2211</v>
      </c>
      <c r="E4310" s="89" t="s">
        <v>336</v>
      </c>
      <c r="F4310" s="89">
        <v>177</v>
      </c>
      <c r="G4310" s="127">
        <v>0</v>
      </c>
      <c r="H4310" s="127">
        <v>0.9880239520958084</v>
      </c>
      <c r="I4310" s="127"/>
      <c r="J4310" s="191">
        <v>18037</v>
      </c>
      <c r="K4310" s="89"/>
      <c r="L4310" s="89"/>
      <c r="M4310" s="89"/>
    </row>
    <row r="4311" spans="1:13" x14ac:dyDescent="0.25">
      <c r="A4311" s="191">
        <v>18065</v>
      </c>
      <c r="B4311" s="89" t="s">
        <v>4665</v>
      </c>
      <c r="C4311" s="89" t="s">
        <v>2567</v>
      </c>
      <c r="D4311" s="89" t="s">
        <v>2211</v>
      </c>
      <c r="E4311" s="89" t="s">
        <v>4871</v>
      </c>
      <c r="F4311" s="89">
        <v>311</v>
      </c>
      <c r="G4311" s="127">
        <v>0.97328244274809161</v>
      </c>
      <c r="H4311" s="127">
        <v>0</v>
      </c>
      <c r="I4311" s="127"/>
      <c r="J4311" s="191">
        <v>18065</v>
      </c>
      <c r="K4311" s="89"/>
      <c r="L4311" s="89"/>
      <c r="M4311" s="89"/>
    </row>
    <row r="4312" spans="1:13" x14ac:dyDescent="0.25">
      <c r="A4312" s="191">
        <v>18080</v>
      </c>
      <c r="B4312" s="89" t="s">
        <v>4666</v>
      </c>
      <c r="C4312" s="89" t="s">
        <v>2649</v>
      </c>
      <c r="D4312" s="89" t="s">
        <v>2211</v>
      </c>
      <c r="E4312" s="89" t="s">
        <v>336</v>
      </c>
      <c r="F4312" s="89">
        <v>399</v>
      </c>
      <c r="G4312" s="127">
        <v>0</v>
      </c>
      <c r="H4312" s="127">
        <v>0.9452054794520548</v>
      </c>
      <c r="I4312" s="127"/>
      <c r="J4312" s="191">
        <v>18080</v>
      </c>
      <c r="K4312" s="89"/>
      <c r="L4312" s="89"/>
      <c r="M4312" s="89"/>
    </row>
    <row r="4313" spans="1:13" x14ac:dyDescent="0.25">
      <c r="A4313" s="191">
        <v>18089</v>
      </c>
      <c r="B4313" s="89" t="s">
        <v>4667</v>
      </c>
      <c r="C4313" s="89" t="s">
        <v>2699</v>
      </c>
      <c r="D4313" s="89" t="s">
        <v>2211</v>
      </c>
      <c r="E4313" s="89" t="s">
        <v>336</v>
      </c>
      <c r="F4313" s="89">
        <v>30</v>
      </c>
      <c r="G4313" s="127">
        <v>0</v>
      </c>
      <c r="H4313" s="127">
        <v>0</v>
      </c>
      <c r="I4313" s="128">
        <v>0.90098444856612925</v>
      </c>
      <c r="J4313" s="191">
        <v>18089</v>
      </c>
      <c r="K4313" s="89"/>
      <c r="L4313" s="89"/>
      <c r="M4313" s="89"/>
    </row>
    <row r="4314" spans="1:13" x14ac:dyDescent="0.25">
      <c r="A4314" s="191">
        <v>18099</v>
      </c>
      <c r="B4314" s="89" t="s">
        <v>4668</v>
      </c>
      <c r="C4314" s="89" t="s">
        <v>2036</v>
      </c>
      <c r="D4314" s="89" t="s">
        <v>2029</v>
      </c>
      <c r="E4314" s="89" t="s">
        <v>336</v>
      </c>
      <c r="F4314" s="89">
        <v>308</v>
      </c>
      <c r="G4314" s="127">
        <v>0.96894409937888204</v>
      </c>
      <c r="H4314" s="127">
        <v>0</v>
      </c>
      <c r="I4314" s="127"/>
      <c r="J4314" s="191">
        <v>18099</v>
      </c>
      <c r="K4314" s="89"/>
      <c r="L4314" s="89"/>
      <c r="M4314" s="89"/>
    </row>
    <row r="4315" spans="1:13" x14ac:dyDescent="0.25">
      <c r="A4315" s="191">
        <v>18112</v>
      </c>
      <c r="B4315" s="89" t="s">
        <v>4669</v>
      </c>
      <c r="C4315" s="89" t="s">
        <v>2555</v>
      </c>
      <c r="D4315" s="89" t="s">
        <v>2211</v>
      </c>
      <c r="E4315" s="89" t="s">
        <v>4871</v>
      </c>
      <c r="F4315" s="89">
        <v>474</v>
      </c>
      <c r="G4315" s="127">
        <v>0.91856677524429964</v>
      </c>
      <c r="H4315" s="127">
        <v>0</v>
      </c>
      <c r="I4315" s="127"/>
      <c r="J4315" s="191">
        <v>18112</v>
      </c>
      <c r="K4315" s="89"/>
      <c r="L4315" s="89"/>
      <c r="M4315" s="89"/>
    </row>
    <row r="4316" spans="1:13" x14ac:dyDescent="0.25">
      <c r="A4316" s="191">
        <v>18139</v>
      </c>
      <c r="B4316" s="89" t="s">
        <v>4670</v>
      </c>
      <c r="C4316" s="89" t="s">
        <v>2675</v>
      </c>
      <c r="D4316" s="89" t="s">
        <v>2211</v>
      </c>
      <c r="E4316" s="89" t="s">
        <v>336</v>
      </c>
      <c r="F4316" s="89">
        <v>18</v>
      </c>
      <c r="G4316" s="127">
        <v>0</v>
      </c>
      <c r="H4316" s="127">
        <v>0</v>
      </c>
      <c r="I4316" s="128">
        <v>0.8573700954400848</v>
      </c>
      <c r="J4316" s="191">
        <v>18139</v>
      </c>
      <c r="K4316" s="89"/>
      <c r="L4316" s="89"/>
      <c r="M4316" s="89"/>
    </row>
    <row r="4317" spans="1:13" x14ac:dyDescent="0.25">
      <c r="A4317" s="191">
        <v>18155</v>
      </c>
      <c r="B4317" s="89" t="s">
        <v>4671</v>
      </c>
      <c r="C4317" s="89" t="s">
        <v>2649</v>
      </c>
      <c r="D4317" s="89" t="s">
        <v>2211</v>
      </c>
      <c r="E4317" s="89" t="s">
        <v>336</v>
      </c>
      <c r="F4317" s="89">
        <v>49</v>
      </c>
      <c r="G4317" s="127">
        <v>0</v>
      </c>
      <c r="H4317" s="127">
        <v>0</v>
      </c>
      <c r="I4317" s="128">
        <v>0.84782256758944474</v>
      </c>
      <c r="J4317" s="191">
        <v>18155</v>
      </c>
      <c r="K4317" s="89"/>
      <c r="L4317" s="89"/>
      <c r="M4317" s="89"/>
    </row>
    <row r="4318" spans="1:13" x14ac:dyDescent="0.25">
      <c r="A4318" s="191">
        <v>18218</v>
      </c>
      <c r="B4318" s="89" t="s">
        <v>4672</v>
      </c>
      <c r="C4318" s="89" t="s">
        <v>2452</v>
      </c>
      <c r="D4318" s="89" t="s">
        <v>2211</v>
      </c>
      <c r="E4318" s="89" t="s">
        <v>336</v>
      </c>
      <c r="F4318" s="89">
        <v>609</v>
      </c>
      <c r="G4318" s="127">
        <v>0.90990990990990994</v>
      </c>
      <c r="H4318" s="127">
        <v>0.64375000000000004</v>
      </c>
      <c r="I4318" s="127"/>
      <c r="J4318" s="191">
        <v>18218</v>
      </c>
      <c r="K4318" s="89"/>
      <c r="L4318" s="89"/>
      <c r="M4318" s="89"/>
    </row>
    <row r="4319" spans="1:13" x14ac:dyDescent="0.25">
      <c r="A4319" s="191">
        <v>19902</v>
      </c>
      <c r="B4319" s="89" t="s">
        <v>4673</v>
      </c>
      <c r="C4319" s="89" t="s">
        <v>2881</v>
      </c>
      <c r="D4319" s="89" t="s">
        <v>2744</v>
      </c>
      <c r="E4319" s="89" t="s">
        <v>336</v>
      </c>
      <c r="F4319" s="89">
        <v>5</v>
      </c>
      <c r="G4319" s="127">
        <v>1</v>
      </c>
      <c r="H4319" s="127">
        <v>0</v>
      </c>
      <c r="I4319" s="127"/>
      <c r="J4319" s="191">
        <v>19902</v>
      </c>
      <c r="K4319" s="89"/>
      <c r="L4319" s="89"/>
      <c r="M4319" s="89"/>
    </row>
    <row r="4320" spans="1:13" x14ac:dyDescent="0.25">
      <c r="A4320" s="191">
        <v>19906</v>
      </c>
      <c r="B4320" s="89" t="s">
        <v>4674</v>
      </c>
      <c r="C4320" s="89" t="s">
        <v>2938</v>
      </c>
      <c r="D4320" s="89" t="s">
        <v>2744</v>
      </c>
      <c r="E4320" s="89" t="s">
        <v>336</v>
      </c>
      <c r="F4320" s="89">
        <v>864</v>
      </c>
      <c r="G4320" s="127">
        <v>1</v>
      </c>
      <c r="H4320" s="127">
        <v>0.96388888888888891</v>
      </c>
      <c r="I4320" s="127"/>
      <c r="J4320" s="191">
        <v>19906</v>
      </c>
      <c r="K4320" s="89"/>
      <c r="L4320" s="89"/>
      <c r="M4320" s="89"/>
    </row>
    <row r="4321" spans="1:13" x14ac:dyDescent="0.25">
      <c r="A4321" s="191">
        <v>19912</v>
      </c>
      <c r="B4321" s="89" t="s">
        <v>4675</v>
      </c>
      <c r="C4321" s="89" t="s">
        <v>2912</v>
      </c>
      <c r="D4321" s="89" t="s">
        <v>2744</v>
      </c>
      <c r="E4321" s="89" t="s">
        <v>336</v>
      </c>
      <c r="F4321" s="89">
        <v>13</v>
      </c>
      <c r="G4321" s="127">
        <v>1</v>
      </c>
      <c r="H4321" s="127">
        <v>0</v>
      </c>
      <c r="I4321" s="127"/>
      <c r="J4321" s="191">
        <v>19912</v>
      </c>
      <c r="K4321" s="89"/>
      <c r="L4321" s="89"/>
      <c r="M4321" s="89"/>
    </row>
    <row r="4322" spans="1:13" x14ac:dyDescent="0.25">
      <c r="A4322" s="191">
        <v>19913</v>
      </c>
      <c r="B4322" s="89" t="s">
        <v>4676</v>
      </c>
      <c r="C4322" s="89" t="s">
        <v>2881</v>
      </c>
      <c r="D4322" s="89" t="s">
        <v>2744</v>
      </c>
      <c r="E4322" s="89" t="s">
        <v>336</v>
      </c>
      <c r="F4322" s="89">
        <v>353</v>
      </c>
      <c r="G4322" s="127">
        <v>0</v>
      </c>
      <c r="H4322" s="127">
        <v>0.96388888888888891</v>
      </c>
      <c r="I4322" s="127"/>
      <c r="J4322" s="191">
        <v>19913</v>
      </c>
      <c r="K4322" s="89"/>
      <c r="L4322" s="89"/>
      <c r="M4322" s="89"/>
    </row>
    <row r="4323" spans="1:13" x14ac:dyDescent="0.25">
      <c r="A4323" s="191">
        <v>19914</v>
      </c>
      <c r="B4323" s="89" t="s">
        <v>4677</v>
      </c>
      <c r="C4323" s="89" t="s">
        <v>2912</v>
      </c>
      <c r="D4323" s="89" t="s">
        <v>2744</v>
      </c>
      <c r="E4323" s="89" t="s">
        <v>336</v>
      </c>
      <c r="F4323" s="89">
        <v>13</v>
      </c>
      <c r="G4323" s="127">
        <v>0</v>
      </c>
      <c r="H4323" s="127">
        <v>0</v>
      </c>
      <c r="I4323" s="128">
        <v>0.92065746753246758</v>
      </c>
      <c r="J4323" s="191">
        <v>19914</v>
      </c>
      <c r="K4323" s="89"/>
      <c r="L4323" s="89"/>
      <c r="M4323" s="89"/>
    </row>
    <row r="4324" spans="1:13" x14ac:dyDescent="0.25">
      <c r="A4324" s="191">
        <v>19918</v>
      </c>
      <c r="B4324" s="89" t="s">
        <v>4678</v>
      </c>
      <c r="C4324" s="89" t="s">
        <v>2769</v>
      </c>
      <c r="D4324" s="89" t="s">
        <v>2744</v>
      </c>
      <c r="E4324" s="89" t="s">
        <v>336</v>
      </c>
      <c r="F4324" s="89">
        <v>42</v>
      </c>
      <c r="G4324" s="127">
        <v>0</v>
      </c>
      <c r="H4324" s="127">
        <v>0</v>
      </c>
      <c r="I4324" s="128">
        <v>0.92017598994343175</v>
      </c>
      <c r="J4324" s="191">
        <v>19918</v>
      </c>
      <c r="K4324" s="89"/>
      <c r="L4324" s="89"/>
      <c r="M4324" s="89"/>
    </row>
    <row r="4325" spans="1:13" x14ac:dyDescent="0.25">
      <c r="A4325" s="191">
        <v>19927</v>
      </c>
      <c r="B4325" s="89" t="s">
        <v>4679</v>
      </c>
      <c r="C4325" s="89" t="s">
        <v>2987</v>
      </c>
      <c r="D4325" s="89" t="s">
        <v>2744</v>
      </c>
      <c r="E4325" s="89" t="s">
        <v>336</v>
      </c>
      <c r="F4325" s="89">
        <v>290</v>
      </c>
      <c r="G4325" s="127">
        <v>0.95338983050847459</v>
      </c>
      <c r="H4325" s="127">
        <v>0</v>
      </c>
      <c r="I4325" s="127"/>
      <c r="J4325" s="191">
        <v>19927</v>
      </c>
      <c r="K4325" s="89"/>
      <c r="L4325" s="89"/>
      <c r="M4325" s="89"/>
    </row>
    <row r="4326" spans="1:13" x14ac:dyDescent="0.25">
      <c r="A4326" s="191">
        <v>19931</v>
      </c>
      <c r="B4326" s="89" t="s">
        <v>4680</v>
      </c>
      <c r="C4326" s="89" t="s">
        <v>2860</v>
      </c>
      <c r="D4326" s="89" t="s">
        <v>2744</v>
      </c>
      <c r="E4326" s="89" t="s">
        <v>336</v>
      </c>
      <c r="F4326" s="89">
        <v>9</v>
      </c>
      <c r="G4326" s="127">
        <v>0</v>
      </c>
      <c r="H4326" s="127">
        <v>0</v>
      </c>
      <c r="I4326" s="128">
        <v>0.96015936254980083</v>
      </c>
      <c r="J4326" s="191">
        <v>19931</v>
      </c>
      <c r="K4326" s="89"/>
      <c r="L4326" s="89"/>
      <c r="M4326" s="89"/>
    </row>
    <row r="4327" spans="1:13" x14ac:dyDescent="0.25">
      <c r="A4327" s="191">
        <v>19945</v>
      </c>
      <c r="B4327" s="89" t="s">
        <v>4681</v>
      </c>
      <c r="C4327" s="89" t="s">
        <v>2867</v>
      </c>
      <c r="D4327" s="89" t="s">
        <v>2744</v>
      </c>
      <c r="E4327" s="89" t="s">
        <v>336</v>
      </c>
      <c r="F4327" s="89">
        <v>27</v>
      </c>
      <c r="G4327" s="127">
        <v>0</v>
      </c>
      <c r="H4327" s="127">
        <v>0</v>
      </c>
      <c r="I4327" s="128">
        <v>0.9118695873662761</v>
      </c>
      <c r="J4327" s="191">
        <v>19945</v>
      </c>
      <c r="K4327" s="89"/>
      <c r="L4327" s="89"/>
      <c r="M4327" s="89"/>
    </row>
    <row r="4328" spans="1:13" x14ac:dyDescent="0.25">
      <c r="A4328" s="191">
        <v>19976</v>
      </c>
      <c r="B4328" s="89" t="s">
        <v>4682</v>
      </c>
      <c r="C4328" s="89" t="s">
        <v>2798</v>
      </c>
      <c r="D4328" s="89" t="s">
        <v>2744</v>
      </c>
      <c r="E4328" s="89" t="s">
        <v>336</v>
      </c>
      <c r="F4328" s="89">
        <v>3</v>
      </c>
      <c r="G4328" s="127">
        <v>1</v>
      </c>
      <c r="H4328" s="127">
        <v>0</v>
      </c>
      <c r="I4328" s="127"/>
      <c r="J4328" s="191">
        <v>19976</v>
      </c>
      <c r="K4328" s="89"/>
      <c r="L4328" s="89"/>
      <c r="M4328" s="89"/>
    </row>
    <row r="4329" spans="1:13" x14ac:dyDescent="0.25">
      <c r="A4329" s="191">
        <v>19993</v>
      </c>
      <c r="B4329" s="89" t="s">
        <v>4683</v>
      </c>
      <c r="C4329" s="89" t="s">
        <v>2743</v>
      </c>
      <c r="D4329" s="89" t="s">
        <v>2744</v>
      </c>
      <c r="E4329" s="89" t="s">
        <v>336</v>
      </c>
      <c r="F4329" s="89">
        <v>226</v>
      </c>
      <c r="G4329" s="127">
        <v>0</v>
      </c>
      <c r="H4329" s="127">
        <v>0</v>
      </c>
      <c r="I4329" s="128">
        <v>0.8567296567682221</v>
      </c>
      <c r="J4329" s="191">
        <v>19993</v>
      </c>
      <c r="K4329" s="89"/>
      <c r="L4329" s="89"/>
      <c r="M4329" s="89"/>
    </row>
    <row r="4330" spans="1:13" x14ac:dyDescent="0.25">
      <c r="A4330" s="191">
        <v>20053</v>
      </c>
      <c r="B4330" s="89" t="s">
        <v>4684</v>
      </c>
      <c r="C4330" s="89" t="s">
        <v>3082</v>
      </c>
      <c r="D4330" s="89" t="s">
        <v>2744</v>
      </c>
      <c r="E4330" s="89" t="s">
        <v>4871</v>
      </c>
      <c r="F4330" s="89">
        <v>102</v>
      </c>
      <c r="G4330" s="127">
        <v>0</v>
      </c>
      <c r="H4330" s="127">
        <v>1</v>
      </c>
      <c r="I4330" s="127"/>
      <c r="J4330" s="191">
        <v>20053</v>
      </c>
      <c r="K4330" s="89"/>
      <c r="L4330" s="89"/>
      <c r="M4330" s="89"/>
    </row>
    <row r="4331" spans="1:13" x14ac:dyDescent="0.25">
      <c r="A4331" s="191">
        <v>20058</v>
      </c>
      <c r="B4331" s="89" t="s">
        <v>4685</v>
      </c>
      <c r="C4331" s="89" t="s">
        <v>2843</v>
      </c>
      <c r="D4331" s="89" t="s">
        <v>2744</v>
      </c>
      <c r="E4331" s="89" t="s">
        <v>336</v>
      </c>
      <c r="F4331" s="89">
        <v>41</v>
      </c>
      <c r="G4331" s="127">
        <v>0</v>
      </c>
      <c r="H4331" s="127">
        <v>0</v>
      </c>
      <c r="I4331" s="128">
        <v>0.90034662045060654</v>
      </c>
      <c r="J4331" s="191">
        <v>20058</v>
      </c>
      <c r="K4331" s="89"/>
      <c r="L4331" s="89"/>
      <c r="M4331" s="89"/>
    </row>
    <row r="4332" spans="1:13" x14ac:dyDescent="0.25">
      <c r="A4332" s="191">
        <v>20103</v>
      </c>
      <c r="B4332" s="89" t="s">
        <v>4686</v>
      </c>
      <c r="C4332" s="89" t="s">
        <v>2853</v>
      </c>
      <c r="D4332" s="89" t="s">
        <v>2744</v>
      </c>
      <c r="E4332" s="89" t="s">
        <v>336</v>
      </c>
      <c r="F4332" s="89">
        <v>302</v>
      </c>
      <c r="G4332" s="127">
        <v>0</v>
      </c>
      <c r="H4332" s="127">
        <v>0.953125</v>
      </c>
      <c r="I4332" s="127"/>
      <c r="J4332" s="191">
        <v>20103</v>
      </c>
      <c r="K4332" s="89"/>
      <c r="L4332" s="89"/>
      <c r="M4332" s="89"/>
    </row>
    <row r="4333" spans="1:13" x14ac:dyDescent="0.25">
      <c r="A4333" s="191">
        <v>20121</v>
      </c>
      <c r="B4333" s="89" t="s">
        <v>4687</v>
      </c>
      <c r="C4333" s="89" t="s">
        <v>3000</v>
      </c>
      <c r="D4333" s="89" t="s">
        <v>2744</v>
      </c>
      <c r="E4333" s="89" t="s">
        <v>336</v>
      </c>
      <c r="F4333" s="89">
        <v>334</v>
      </c>
      <c r="G4333" s="127">
        <v>0.94464944649446492</v>
      </c>
      <c r="H4333" s="127">
        <v>0</v>
      </c>
      <c r="I4333" s="127"/>
      <c r="J4333" s="191">
        <v>20121</v>
      </c>
      <c r="K4333" s="89"/>
      <c r="L4333" s="89"/>
      <c r="M4333" s="89"/>
    </row>
    <row r="4334" spans="1:13" x14ac:dyDescent="0.25">
      <c r="A4334" s="191">
        <v>20200</v>
      </c>
      <c r="B4334" s="89" t="s">
        <v>4688</v>
      </c>
      <c r="C4334" s="89" t="s">
        <v>2860</v>
      </c>
      <c r="D4334" s="89" t="s">
        <v>2744</v>
      </c>
      <c r="E4334" s="89" t="s">
        <v>336</v>
      </c>
      <c r="F4334" s="89">
        <v>401</v>
      </c>
      <c r="G4334" s="127">
        <v>0.94321766561514198</v>
      </c>
      <c r="H4334" s="127">
        <v>0</v>
      </c>
      <c r="I4334" s="127"/>
      <c r="J4334" s="191">
        <v>20200</v>
      </c>
      <c r="K4334" s="89"/>
      <c r="L4334" s="89"/>
      <c r="M4334" s="89"/>
    </row>
    <row r="4335" spans="1:13" x14ac:dyDescent="0.25">
      <c r="A4335" s="191">
        <v>20248</v>
      </c>
      <c r="B4335" s="89" t="s">
        <v>4689</v>
      </c>
      <c r="C4335" s="89" t="s">
        <v>3108</v>
      </c>
      <c r="D4335" s="89" t="s">
        <v>2744</v>
      </c>
      <c r="E4335" s="89" t="s">
        <v>4871</v>
      </c>
      <c r="F4335" s="89">
        <v>179</v>
      </c>
      <c r="G4335" s="127">
        <v>0.95833333333333337</v>
      </c>
      <c r="H4335" s="127">
        <v>0</v>
      </c>
      <c r="I4335" s="127"/>
      <c r="J4335" s="191">
        <v>20248</v>
      </c>
      <c r="K4335" s="89"/>
      <c r="L4335" s="89"/>
      <c r="M4335" s="89"/>
    </row>
    <row r="4336" spans="1:13" x14ac:dyDescent="0.25">
      <c r="A4336" s="191">
        <v>20266</v>
      </c>
      <c r="B4336" s="89" t="s">
        <v>4690</v>
      </c>
      <c r="C4336" s="89" t="s">
        <v>2893</v>
      </c>
      <c r="D4336" s="89" t="s">
        <v>2744</v>
      </c>
      <c r="E4336" s="89" t="s">
        <v>336</v>
      </c>
      <c r="F4336" s="89">
        <v>419</v>
      </c>
      <c r="G4336" s="127">
        <v>0.7</v>
      </c>
      <c r="H4336" s="127">
        <v>1</v>
      </c>
      <c r="I4336" s="127"/>
      <c r="J4336" s="191">
        <v>20266</v>
      </c>
      <c r="K4336" s="89"/>
      <c r="L4336" s="89"/>
      <c r="M4336" s="89"/>
    </row>
    <row r="4337" spans="1:13" x14ac:dyDescent="0.25">
      <c r="A4337" s="191">
        <v>20342</v>
      </c>
      <c r="B4337" s="89" t="s">
        <v>4691</v>
      </c>
      <c r="C4337" s="89" t="s">
        <v>2015</v>
      </c>
      <c r="D4337" s="89" t="s">
        <v>1559</v>
      </c>
      <c r="E4337" s="89" t="s">
        <v>336</v>
      </c>
      <c r="F4337" s="89">
        <v>21</v>
      </c>
      <c r="G4337" s="127">
        <v>0</v>
      </c>
      <c r="H4337" s="127">
        <v>0</v>
      </c>
      <c r="I4337" s="128">
        <v>0.93029490616621979</v>
      </c>
      <c r="J4337" s="191">
        <v>20342</v>
      </c>
      <c r="K4337" s="89"/>
      <c r="L4337" s="89"/>
      <c r="M4337" s="89"/>
    </row>
    <row r="4338" spans="1:13" x14ac:dyDescent="0.25">
      <c r="A4338" s="191">
        <v>20376</v>
      </c>
      <c r="B4338" s="89" t="s">
        <v>4692</v>
      </c>
      <c r="C4338" s="89" t="s">
        <v>3187</v>
      </c>
      <c r="D4338" s="89" t="s">
        <v>3188</v>
      </c>
      <c r="E4338" s="89" t="s">
        <v>336</v>
      </c>
      <c r="F4338" s="89">
        <v>792</v>
      </c>
      <c r="G4338" s="127">
        <v>0.98537477148080443</v>
      </c>
      <c r="H4338" s="127">
        <v>0</v>
      </c>
      <c r="I4338" s="127"/>
      <c r="J4338" s="191">
        <v>20376</v>
      </c>
      <c r="K4338" s="89"/>
      <c r="L4338" s="89"/>
      <c r="M4338" s="89"/>
    </row>
    <row r="4339" spans="1:13" x14ac:dyDescent="0.25">
      <c r="A4339" s="191">
        <v>20393</v>
      </c>
      <c r="B4339" s="89" t="s">
        <v>4693</v>
      </c>
      <c r="C4339" s="89" t="s">
        <v>2529</v>
      </c>
      <c r="D4339" s="89" t="s">
        <v>2211</v>
      </c>
      <c r="E4339" s="89" t="s">
        <v>336</v>
      </c>
      <c r="F4339" s="89">
        <v>214</v>
      </c>
      <c r="G4339" s="127">
        <v>0</v>
      </c>
      <c r="H4339" s="127">
        <v>0</v>
      </c>
      <c r="I4339" s="128">
        <v>0.86937926251300424</v>
      </c>
      <c r="J4339" s="191">
        <v>20393</v>
      </c>
      <c r="K4339" s="89"/>
      <c r="L4339" s="89"/>
      <c r="M4339" s="89"/>
    </row>
    <row r="4340" spans="1:13" x14ac:dyDescent="0.25">
      <c r="A4340" s="191">
        <v>20409</v>
      </c>
      <c r="B4340" s="89" t="s">
        <v>4694</v>
      </c>
      <c r="C4340" s="89" t="s">
        <v>3187</v>
      </c>
      <c r="D4340" s="89" t="s">
        <v>3188</v>
      </c>
      <c r="E4340" s="89" t="s">
        <v>336</v>
      </c>
      <c r="F4340" s="89">
        <v>73</v>
      </c>
      <c r="G4340" s="127">
        <v>0.96969696969696972</v>
      </c>
      <c r="H4340" s="127">
        <v>0</v>
      </c>
      <c r="I4340" s="127"/>
      <c r="J4340" s="191">
        <v>20409</v>
      </c>
      <c r="K4340" s="89"/>
      <c r="L4340" s="89"/>
      <c r="M4340" s="89"/>
    </row>
    <row r="4341" spans="1:13" x14ac:dyDescent="0.25">
      <c r="A4341" s="191">
        <v>20427</v>
      </c>
      <c r="B4341" s="89" t="s">
        <v>4695</v>
      </c>
      <c r="C4341" s="89" t="s">
        <v>2207</v>
      </c>
      <c r="D4341" s="89" t="s">
        <v>2029</v>
      </c>
      <c r="E4341" s="89" t="s">
        <v>336</v>
      </c>
      <c r="F4341" s="89">
        <v>231</v>
      </c>
      <c r="G4341" s="127">
        <v>0.87647058823529411</v>
      </c>
      <c r="H4341" s="127">
        <v>0</v>
      </c>
      <c r="I4341" s="127"/>
      <c r="J4341" s="191">
        <v>20427</v>
      </c>
      <c r="K4341" s="89"/>
      <c r="L4341" s="89"/>
      <c r="M4341" s="89"/>
    </row>
    <row r="4342" spans="1:13" x14ac:dyDescent="0.25">
      <c r="A4342" s="191">
        <v>20439</v>
      </c>
      <c r="B4342" s="89" t="s">
        <v>4696</v>
      </c>
      <c r="C4342" s="89" t="s">
        <v>3306</v>
      </c>
      <c r="D4342" s="89" t="s">
        <v>3174</v>
      </c>
      <c r="E4342" s="89" t="s">
        <v>336</v>
      </c>
      <c r="F4342" s="89">
        <v>41</v>
      </c>
      <c r="G4342" s="127">
        <v>0</v>
      </c>
      <c r="H4342" s="127">
        <v>0</v>
      </c>
      <c r="I4342" s="128">
        <v>0.8961203261175148</v>
      </c>
      <c r="J4342" s="191">
        <v>20439</v>
      </c>
      <c r="K4342" s="89"/>
      <c r="L4342" s="89"/>
      <c r="M4342" s="89"/>
    </row>
    <row r="4343" spans="1:13" x14ac:dyDescent="0.25">
      <c r="A4343" s="191">
        <v>20504</v>
      </c>
      <c r="B4343" s="89" t="s">
        <v>4697</v>
      </c>
      <c r="C4343" s="89" t="s">
        <v>1590</v>
      </c>
      <c r="D4343" s="89" t="s">
        <v>1559</v>
      </c>
      <c r="E4343" s="89" t="s">
        <v>336</v>
      </c>
      <c r="F4343" s="89">
        <v>10</v>
      </c>
      <c r="G4343" s="127">
        <v>0</v>
      </c>
      <c r="H4343" s="127">
        <v>0</v>
      </c>
      <c r="I4343" s="128">
        <v>0.89976851851851847</v>
      </c>
      <c r="J4343" s="191">
        <v>20504</v>
      </c>
      <c r="K4343" s="89"/>
      <c r="L4343" s="89"/>
      <c r="M4343" s="89"/>
    </row>
    <row r="4344" spans="1:13" x14ac:dyDescent="0.25">
      <c r="A4344" s="191">
        <v>20508</v>
      </c>
      <c r="B4344" s="89" t="s">
        <v>4698</v>
      </c>
      <c r="C4344" s="89" t="s">
        <v>1186</v>
      </c>
      <c r="D4344" s="89" t="s">
        <v>262</v>
      </c>
      <c r="E4344" s="89" t="s">
        <v>336</v>
      </c>
      <c r="F4344" s="89">
        <v>310</v>
      </c>
      <c r="G4344" s="127">
        <v>0.97122302158273377</v>
      </c>
      <c r="H4344" s="127">
        <v>0</v>
      </c>
      <c r="I4344" s="127"/>
      <c r="J4344" s="191">
        <v>20508</v>
      </c>
      <c r="K4344" s="89"/>
      <c r="L4344" s="89"/>
      <c r="M4344" s="89"/>
    </row>
    <row r="4345" spans="1:13" x14ac:dyDescent="0.25">
      <c r="A4345" s="191">
        <v>20512</v>
      </c>
      <c r="B4345" s="89" t="s">
        <v>4699</v>
      </c>
      <c r="C4345" s="89" t="s">
        <v>2223</v>
      </c>
      <c r="D4345" s="89" t="s">
        <v>2029</v>
      </c>
      <c r="E4345" s="89" t="s">
        <v>336</v>
      </c>
      <c r="F4345" s="89">
        <v>20</v>
      </c>
      <c r="G4345" s="127">
        <v>0</v>
      </c>
      <c r="H4345" s="127">
        <v>0</v>
      </c>
      <c r="I4345" s="128">
        <v>0.85781197724991631</v>
      </c>
      <c r="J4345" s="191">
        <v>20512</v>
      </c>
      <c r="K4345" s="89"/>
      <c r="L4345" s="89"/>
      <c r="M4345" s="89"/>
    </row>
    <row r="4346" spans="1:13" x14ac:dyDescent="0.25">
      <c r="A4346" s="191">
        <v>20549</v>
      </c>
      <c r="B4346" s="89" t="s">
        <v>4700</v>
      </c>
      <c r="C4346" s="89" t="s">
        <v>2582</v>
      </c>
      <c r="D4346" s="89" t="s">
        <v>2211</v>
      </c>
      <c r="E4346" s="89" t="s">
        <v>336</v>
      </c>
      <c r="F4346" s="89">
        <v>29</v>
      </c>
      <c r="G4346" s="127">
        <v>0</v>
      </c>
      <c r="H4346" s="127">
        <v>0</v>
      </c>
      <c r="I4346" s="128">
        <v>0.89888567891044158</v>
      </c>
      <c r="J4346" s="191">
        <v>20549</v>
      </c>
      <c r="K4346" s="89"/>
      <c r="L4346" s="89"/>
      <c r="M4346" s="89"/>
    </row>
    <row r="4347" spans="1:13" x14ac:dyDescent="0.25">
      <c r="A4347" s="191">
        <v>20600</v>
      </c>
      <c r="B4347" s="89" t="s">
        <v>4701</v>
      </c>
      <c r="C4347" s="89" t="s">
        <v>1913</v>
      </c>
      <c r="D4347" s="89" t="s">
        <v>1559</v>
      </c>
      <c r="E4347" s="89" t="s">
        <v>336</v>
      </c>
      <c r="F4347" s="89">
        <v>28</v>
      </c>
      <c r="G4347" s="127">
        <v>0</v>
      </c>
      <c r="H4347" s="127">
        <v>0</v>
      </c>
      <c r="I4347" s="128">
        <v>0.86331712587790388</v>
      </c>
      <c r="J4347" s="191">
        <v>20600</v>
      </c>
      <c r="K4347" s="89"/>
      <c r="L4347" s="89"/>
      <c r="M4347" s="89"/>
    </row>
    <row r="4348" spans="1:13" x14ac:dyDescent="0.25">
      <c r="A4348" s="191">
        <v>22012</v>
      </c>
      <c r="B4348" s="89" t="s">
        <v>4702</v>
      </c>
      <c r="C4348" s="89" t="s">
        <v>3602</v>
      </c>
      <c r="D4348" s="89" t="s">
        <v>3188</v>
      </c>
      <c r="E4348" s="89" t="s">
        <v>4871</v>
      </c>
      <c r="F4348" s="89">
        <v>275</v>
      </c>
      <c r="G4348" s="127">
        <v>0.95238095238095233</v>
      </c>
      <c r="H4348" s="127">
        <v>0.94296577946768056</v>
      </c>
      <c r="I4348" s="127"/>
      <c r="J4348" s="191">
        <v>22012</v>
      </c>
      <c r="K4348" s="89"/>
      <c r="L4348" s="89"/>
      <c r="M4348" s="89"/>
    </row>
    <row r="4349" spans="1:13" x14ac:dyDescent="0.25">
      <c r="A4349" s="191">
        <v>22021</v>
      </c>
      <c r="B4349" s="89" t="s">
        <v>4703</v>
      </c>
      <c r="C4349" s="89" t="s">
        <v>3416</v>
      </c>
      <c r="D4349" s="89" t="s">
        <v>3188</v>
      </c>
      <c r="E4349" s="89" t="s">
        <v>336</v>
      </c>
      <c r="F4349" s="89">
        <v>272</v>
      </c>
      <c r="G4349" s="127">
        <v>0</v>
      </c>
      <c r="H4349" s="127">
        <v>0.94296577946768056</v>
      </c>
      <c r="I4349" s="127"/>
      <c r="J4349" s="191">
        <v>22021</v>
      </c>
      <c r="K4349" s="89"/>
      <c r="L4349" s="89"/>
      <c r="M4349" s="89"/>
    </row>
    <row r="4350" spans="1:13" x14ac:dyDescent="0.25">
      <c r="A4350" s="191">
        <v>22022</v>
      </c>
      <c r="B4350" s="89" t="s">
        <v>1312</v>
      </c>
      <c r="C4350" s="89" t="s">
        <v>3634</v>
      </c>
      <c r="D4350" s="89" t="s">
        <v>3188</v>
      </c>
      <c r="E4350" s="89" t="s">
        <v>4871</v>
      </c>
      <c r="F4350" s="89">
        <v>448</v>
      </c>
      <c r="G4350" s="127">
        <v>0</v>
      </c>
      <c r="H4350" s="127">
        <v>0.9178082191780822</v>
      </c>
      <c r="I4350" s="127"/>
      <c r="J4350" s="191">
        <v>22022</v>
      </c>
      <c r="K4350" s="89"/>
      <c r="L4350" s="89"/>
      <c r="M4350" s="89"/>
    </row>
    <row r="4351" spans="1:13" x14ac:dyDescent="0.25">
      <c r="A4351" s="191">
        <v>22027</v>
      </c>
      <c r="B4351" s="89" t="s">
        <v>4704</v>
      </c>
      <c r="C4351" s="89" t="s">
        <v>3808</v>
      </c>
      <c r="D4351" s="89" t="s">
        <v>3188</v>
      </c>
      <c r="E4351" s="89" t="s">
        <v>336</v>
      </c>
      <c r="F4351" s="89">
        <v>285</v>
      </c>
      <c r="G4351" s="127">
        <v>0</v>
      </c>
      <c r="H4351" s="127">
        <v>0.96013289036544847</v>
      </c>
      <c r="I4351" s="127"/>
      <c r="J4351" s="191">
        <v>22027</v>
      </c>
      <c r="K4351" s="89"/>
      <c r="L4351" s="89"/>
      <c r="M4351" s="89"/>
    </row>
    <row r="4352" spans="1:13" x14ac:dyDescent="0.25">
      <c r="A4352" s="191">
        <v>22048</v>
      </c>
      <c r="B4352" s="89" t="s">
        <v>4705</v>
      </c>
      <c r="C4352" s="89" t="s">
        <v>3583</v>
      </c>
      <c r="D4352" s="89" t="s">
        <v>3188</v>
      </c>
      <c r="E4352" s="89" t="s">
        <v>336</v>
      </c>
      <c r="F4352" s="89">
        <v>3</v>
      </c>
      <c r="G4352" s="127">
        <v>1</v>
      </c>
      <c r="H4352" s="127">
        <v>0</v>
      </c>
      <c r="I4352" s="127"/>
      <c r="J4352" s="191">
        <v>22048</v>
      </c>
      <c r="K4352" s="89"/>
      <c r="L4352" s="89"/>
      <c r="M4352" s="89"/>
    </row>
    <row r="4353" spans="1:13" x14ac:dyDescent="0.25">
      <c r="A4353" s="191">
        <v>22050</v>
      </c>
      <c r="B4353" s="89" t="s">
        <v>4706</v>
      </c>
      <c r="C4353" s="89" t="s">
        <v>3427</v>
      </c>
      <c r="D4353" s="89" t="s">
        <v>3188</v>
      </c>
      <c r="E4353" s="89" t="s">
        <v>336</v>
      </c>
      <c r="F4353" s="89">
        <v>207</v>
      </c>
      <c r="G4353" s="127">
        <v>0</v>
      </c>
      <c r="H4353" s="127">
        <v>0.94811320754716977</v>
      </c>
      <c r="I4353" s="127"/>
      <c r="J4353" s="191">
        <v>22050</v>
      </c>
      <c r="K4353" s="89"/>
      <c r="L4353" s="89"/>
      <c r="M4353" s="89"/>
    </row>
    <row r="4354" spans="1:13" x14ac:dyDescent="0.25">
      <c r="A4354" s="191">
        <v>22084</v>
      </c>
      <c r="B4354" s="89" t="s">
        <v>4707</v>
      </c>
      <c r="C4354" s="89" t="s">
        <v>3458</v>
      </c>
      <c r="D4354" s="89" t="s">
        <v>3188</v>
      </c>
      <c r="E4354" s="89" t="s">
        <v>336</v>
      </c>
      <c r="F4354" s="89">
        <v>133</v>
      </c>
      <c r="G4354" s="127">
        <v>0</v>
      </c>
      <c r="H4354" s="127">
        <v>0.984375</v>
      </c>
      <c r="I4354" s="127"/>
      <c r="J4354" s="191">
        <v>22084</v>
      </c>
      <c r="K4354" s="89"/>
      <c r="L4354" s="89"/>
      <c r="M4354" s="89"/>
    </row>
    <row r="4355" spans="1:13" x14ac:dyDescent="0.25">
      <c r="A4355" s="191">
        <v>22086</v>
      </c>
      <c r="B4355" s="89" t="s">
        <v>4708</v>
      </c>
      <c r="C4355" s="89" t="s">
        <v>3187</v>
      </c>
      <c r="D4355" s="89" t="s">
        <v>3188</v>
      </c>
      <c r="E4355" s="89" t="s">
        <v>336</v>
      </c>
      <c r="F4355" s="89">
        <v>411</v>
      </c>
      <c r="G4355" s="127">
        <v>0.85770750988142297</v>
      </c>
      <c r="H4355" s="127">
        <v>0</v>
      </c>
      <c r="I4355" s="127"/>
      <c r="J4355" s="191">
        <v>22086</v>
      </c>
      <c r="K4355" s="89"/>
      <c r="L4355" s="89"/>
      <c r="M4355" s="89"/>
    </row>
    <row r="4356" spans="1:13" x14ac:dyDescent="0.25">
      <c r="A4356" s="191">
        <v>22089</v>
      </c>
      <c r="B4356" s="89" t="s">
        <v>4709</v>
      </c>
      <c r="C4356" s="89" t="s">
        <v>3661</v>
      </c>
      <c r="D4356" s="89" t="s">
        <v>3188</v>
      </c>
      <c r="E4356" s="89" t="s">
        <v>328</v>
      </c>
      <c r="F4356" s="89">
        <v>62</v>
      </c>
      <c r="G4356" s="127">
        <v>0</v>
      </c>
      <c r="H4356" s="127">
        <v>0</v>
      </c>
      <c r="I4356" s="128">
        <v>0.8592480374604049</v>
      </c>
      <c r="J4356" s="191">
        <v>22089</v>
      </c>
      <c r="K4356" s="89"/>
      <c r="L4356" s="89"/>
      <c r="M4356" s="89"/>
    </row>
    <row r="4357" spans="1:13" x14ac:dyDescent="0.25">
      <c r="A4357" s="191">
        <v>22093</v>
      </c>
      <c r="B4357" s="89" t="s">
        <v>2839</v>
      </c>
      <c r="C4357" s="89" t="s">
        <v>3532</v>
      </c>
      <c r="D4357" s="89" t="s">
        <v>3188</v>
      </c>
      <c r="E4357" s="89" t="s">
        <v>336</v>
      </c>
      <c r="F4357" s="89">
        <v>1</v>
      </c>
      <c r="G4357" s="127">
        <v>1</v>
      </c>
      <c r="H4357" s="127">
        <v>0</v>
      </c>
      <c r="I4357" s="127"/>
      <c r="J4357" s="191">
        <v>22093</v>
      </c>
      <c r="K4357" s="89"/>
      <c r="L4357" s="89"/>
      <c r="M4357" s="89"/>
    </row>
    <row r="4358" spans="1:13" x14ac:dyDescent="0.25">
      <c r="A4358" s="191">
        <v>22100</v>
      </c>
      <c r="B4358" s="89" t="s">
        <v>4710</v>
      </c>
      <c r="C4358" s="89" t="s">
        <v>3808</v>
      </c>
      <c r="D4358" s="89" t="s">
        <v>3188</v>
      </c>
      <c r="E4358" s="89" t="s">
        <v>336</v>
      </c>
      <c r="F4358" s="89">
        <v>1</v>
      </c>
      <c r="G4358" s="127">
        <v>1</v>
      </c>
      <c r="H4358" s="127">
        <v>0</v>
      </c>
      <c r="I4358" s="127"/>
      <c r="J4358" s="191">
        <v>22100</v>
      </c>
      <c r="K4358" s="89"/>
      <c r="L4358" s="89"/>
      <c r="M4358" s="89"/>
    </row>
    <row r="4359" spans="1:13" x14ac:dyDescent="0.25">
      <c r="A4359" s="191">
        <v>22101</v>
      </c>
      <c r="B4359" s="89" t="s">
        <v>4711</v>
      </c>
      <c r="C4359" s="89" t="s">
        <v>3518</v>
      </c>
      <c r="D4359" s="89" t="s">
        <v>3188</v>
      </c>
      <c r="E4359" s="89" t="s">
        <v>4871</v>
      </c>
      <c r="F4359" s="89">
        <v>80</v>
      </c>
      <c r="G4359" s="127">
        <v>0</v>
      </c>
      <c r="H4359" s="127">
        <v>0</v>
      </c>
      <c r="I4359" s="128">
        <v>0.84301412872841441</v>
      </c>
      <c r="J4359" s="191">
        <v>22101</v>
      </c>
      <c r="K4359" s="89"/>
      <c r="L4359" s="89"/>
      <c r="M4359" s="89"/>
    </row>
    <row r="4360" spans="1:13" x14ac:dyDescent="0.25">
      <c r="A4360" s="191">
        <v>22105</v>
      </c>
      <c r="B4360" s="89" t="s">
        <v>4712</v>
      </c>
      <c r="C4360" s="89" t="s">
        <v>3615</v>
      </c>
      <c r="D4360" s="89" t="s">
        <v>3188</v>
      </c>
      <c r="E4360" s="89" t="s">
        <v>4871</v>
      </c>
      <c r="F4360" s="89">
        <v>524</v>
      </c>
      <c r="G4360" s="127">
        <v>0.94565217391304346</v>
      </c>
      <c r="H4360" s="127">
        <v>0</v>
      </c>
      <c r="I4360" s="127"/>
      <c r="J4360" s="191">
        <v>22105</v>
      </c>
      <c r="K4360" s="89"/>
      <c r="L4360" s="89"/>
      <c r="M4360" s="89"/>
    </row>
    <row r="4361" spans="1:13" x14ac:dyDescent="0.25">
      <c r="A4361" s="191">
        <v>22112</v>
      </c>
      <c r="B4361" s="89" t="s">
        <v>4713</v>
      </c>
      <c r="C4361" s="89" t="s">
        <v>3770</v>
      </c>
      <c r="D4361" s="89" t="s">
        <v>3188</v>
      </c>
      <c r="E4361" s="89" t="s">
        <v>328</v>
      </c>
      <c r="F4361" s="89">
        <v>21</v>
      </c>
      <c r="G4361" s="127">
        <v>1</v>
      </c>
      <c r="H4361" s="127">
        <v>0</v>
      </c>
      <c r="I4361" s="127"/>
      <c r="J4361" s="191">
        <v>22112</v>
      </c>
      <c r="K4361" s="89"/>
      <c r="L4361" s="89"/>
      <c r="M4361" s="89"/>
    </row>
    <row r="4362" spans="1:13" x14ac:dyDescent="0.25">
      <c r="A4362" s="191">
        <v>22113</v>
      </c>
      <c r="B4362" s="89" t="s">
        <v>4714</v>
      </c>
      <c r="C4362" s="89" t="s">
        <v>3406</v>
      </c>
      <c r="D4362" s="89" t="s">
        <v>3188</v>
      </c>
      <c r="E4362" s="89" t="s">
        <v>336</v>
      </c>
      <c r="F4362" s="89">
        <v>264</v>
      </c>
      <c r="G4362" s="127">
        <v>0</v>
      </c>
      <c r="H4362" s="127">
        <v>0.96470588235294119</v>
      </c>
      <c r="I4362" s="127"/>
      <c r="J4362" s="191">
        <v>22113</v>
      </c>
      <c r="K4362" s="89"/>
      <c r="L4362" s="89"/>
      <c r="M4362" s="89"/>
    </row>
    <row r="4363" spans="1:13" x14ac:dyDescent="0.25">
      <c r="A4363" s="191">
        <v>22130</v>
      </c>
      <c r="B4363" s="89" t="s">
        <v>4715</v>
      </c>
      <c r="C4363" s="89" t="s">
        <v>3770</v>
      </c>
      <c r="D4363" s="89" t="s">
        <v>3188</v>
      </c>
      <c r="E4363" s="89" t="s">
        <v>328</v>
      </c>
      <c r="F4363" s="89">
        <v>255</v>
      </c>
      <c r="G4363" s="127">
        <v>0.92344497607655507</v>
      </c>
      <c r="H4363" s="127">
        <v>0</v>
      </c>
      <c r="I4363" s="127"/>
      <c r="J4363" s="191">
        <v>22130</v>
      </c>
      <c r="K4363" s="89"/>
      <c r="L4363" s="89"/>
      <c r="M4363" s="89"/>
    </row>
    <row r="4364" spans="1:13" x14ac:dyDescent="0.25">
      <c r="A4364" s="191">
        <v>22134</v>
      </c>
      <c r="B4364" s="89" t="s">
        <v>4716</v>
      </c>
      <c r="C4364" s="89" t="s">
        <v>3173</v>
      </c>
      <c r="D4364" s="89" t="s">
        <v>3174</v>
      </c>
      <c r="E4364" s="89" t="s">
        <v>336</v>
      </c>
      <c r="F4364" s="89">
        <v>39</v>
      </c>
      <c r="G4364" s="127">
        <v>0.95121951219512191</v>
      </c>
      <c r="H4364" s="127">
        <v>0</v>
      </c>
      <c r="I4364" s="127"/>
      <c r="J4364" s="191">
        <v>22134</v>
      </c>
      <c r="K4364" s="89"/>
      <c r="L4364" s="89"/>
      <c r="M4364" s="89"/>
    </row>
    <row r="4365" spans="1:13" x14ac:dyDescent="0.25">
      <c r="A4365" s="191">
        <v>22138</v>
      </c>
      <c r="B4365" s="89" t="s">
        <v>4717</v>
      </c>
      <c r="C4365" s="89" t="s">
        <v>3828</v>
      </c>
      <c r="D4365" s="89" t="s">
        <v>3188</v>
      </c>
      <c r="E4365" s="89" t="s">
        <v>336</v>
      </c>
      <c r="F4365" s="89">
        <v>17</v>
      </c>
      <c r="G4365" s="127">
        <v>0.875</v>
      </c>
      <c r="H4365" s="127">
        <v>0</v>
      </c>
      <c r="I4365" s="127"/>
      <c r="J4365" s="191">
        <v>22138</v>
      </c>
      <c r="K4365" s="89"/>
      <c r="L4365" s="89"/>
      <c r="M4365" s="89"/>
    </row>
    <row r="4366" spans="1:13" x14ac:dyDescent="0.25">
      <c r="A4366" s="191">
        <v>22142</v>
      </c>
      <c r="B4366" s="89" t="s">
        <v>4718</v>
      </c>
      <c r="C4366" s="89" t="s">
        <v>3770</v>
      </c>
      <c r="D4366" s="89" t="s">
        <v>3188</v>
      </c>
      <c r="E4366" s="89" t="s">
        <v>328</v>
      </c>
      <c r="F4366" s="89">
        <v>1</v>
      </c>
      <c r="G4366" s="127">
        <v>1</v>
      </c>
      <c r="H4366" s="127">
        <v>0</v>
      </c>
      <c r="I4366" s="127"/>
      <c r="J4366" s="191">
        <v>22142</v>
      </c>
      <c r="K4366" s="89"/>
      <c r="L4366" s="89"/>
      <c r="M4366" s="89"/>
    </row>
    <row r="4367" spans="1:13" x14ac:dyDescent="0.25">
      <c r="A4367" s="191">
        <v>22145</v>
      </c>
      <c r="B4367" s="89" t="s">
        <v>4719</v>
      </c>
      <c r="C4367" s="89" t="s">
        <v>3235</v>
      </c>
      <c r="D4367" s="89" t="s">
        <v>3174</v>
      </c>
      <c r="E4367" s="89" t="s">
        <v>336</v>
      </c>
      <c r="F4367" s="89">
        <v>4</v>
      </c>
      <c r="G4367" s="127">
        <v>1</v>
      </c>
      <c r="H4367" s="127">
        <v>0</v>
      </c>
      <c r="I4367" s="127"/>
      <c r="J4367" s="191">
        <v>22145</v>
      </c>
      <c r="K4367" s="89"/>
      <c r="L4367" s="89"/>
      <c r="M4367" s="89"/>
    </row>
    <row r="4368" spans="1:13" x14ac:dyDescent="0.25">
      <c r="A4368" s="191">
        <v>22175</v>
      </c>
      <c r="B4368" s="89" t="s">
        <v>368</v>
      </c>
      <c r="C4368" s="89" t="s">
        <v>3187</v>
      </c>
      <c r="D4368" s="89" t="s">
        <v>3188</v>
      </c>
      <c r="E4368" s="89" t="s">
        <v>336</v>
      </c>
      <c r="F4368" s="89">
        <v>395</v>
      </c>
      <c r="G4368" s="127">
        <v>0.87202380952380953</v>
      </c>
      <c r="H4368" s="127">
        <v>0</v>
      </c>
      <c r="I4368" s="127"/>
      <c r="J4368" s="191">
        <v>22175</v>
      </c>
      <c r="K4368" s="89"/>
      <c r="L4368" s="89"/>
      <c r="M4368" s="89"/>
    </row>
    <row r="4369" spans="1:13" x14ac:dyDescent="0.25">
      <c r="A4369" s="191">
        <v>22176</v>
      </c>
      <c r="B4369" s="89" t="s">
        <v>4720</v>
      </c>
      <c r="C4369" s="89" t="s">
        <v>3642</v>
      </c>
      <c r="D4369" s="89" t="s">
        <v>3188</v>
      </c>
      <c r="E4369" s="89" t="s">
        <v>328</v>
      </c>
      <c r="F4369" s="89">
        <v>228</v>
      </c>
      <c r="G4369" s="127">
        <v>0.93406593406593408</v>
      </c>
      <c r="H4369" s="127">
        <v>0</v>
      </c>
      <c r="I4369" s="127"/>
      <c r="J4369" s="191">
        <v>22176</v>
      </c>
      <c r="K4369" s="89"/>
      <c r="L4369" s="89"/>
      <c r="M4369" s="89"/>
    </row>
    <row r="4370" spans="1:13" x14ac:dyDescent="0.25">
      <c r="A4370" s="191">
        <v>22209</v>
      </c>
      <c r="B4370" s="89" t="s">
        <v>4721</v>
      </c>
      <c r="C4370" s="89" t="s">
        <v>3583</v>
      </c>
      <c r="D4370" s="89" t="s">
        <v>3188</v>
      </c>
      <c r="E4370" s="89" t="s">
        <v>336</v>
      </c>
      <c r="F4370" s="89">
        <v>5</v>
      </c>
      <c r="G4370" s="127">
        <v>1</v>
      </c>
      <c r="H4370" s="127">
        <v>0</v>
      </c>
      <c r="I4370" s="127"/>
      <c r="J4370" s="191">
        <v>22209</v>
      </c>
      <c r="K4370" s="89"/>
      <c r="L4370" s="89"/>
      <c r="M4370" s="89"/>
    </row>
    <row r="4371" spans="1:13" x14ac:dyDescent="0.25">
      <c r="A4371" s="191">
        <v>22214</v>
      </c>
      <c r="B4371" s="89" t="s">
        <v>4722</v>
      </c>
      <c r="C4371" s="89" t="s">
        <v>3770</v>
      </c>
      <c r="D4371" s="89" t="s">
        <v>3188</v>
      </c>
      <c r="E4371" s="89" t="s">
        <v>328</v>
      </c>
      <c r="F4371" s="89">
        <v>1</v>
      </c>
      <c r="G4371" s="127">
        <v>1</v>
      </c>
      <c r="H4371" s="127">
        <v>0</v>
      </c>
      <c r="I4371" s="127"/>
      <c r="J4371" s="191">
        <v>22214</v>
      </c>
      <c r="K4371" s="89"/>
      <c r="L4371" s="89"/>
      <c r="M4371" s="89"/>
    </row>
    <row r="4372" spans="1:13" x14ac:dyDescent="0.25">
      <c r="A4372" s="191">
        <v>22229</v>
      </c>
      <c r="B4372" s="89" t="s">
        <v>3050</v>
      </c>
      <c r="C4372" s="89" t="s">
        <v>3187</v>
      </c>
      <c r="D4372" s="89" t="s">
        <v>3188</v>
      </c>
      <c r="E4372" s="89" t="s">
        <v>336</v>
      </c>
      <c r="F4372" s="89">
        <v>493</v>
      </c>
      <c r="G4372" s="127">
        <v>0.80952380952380953</v>
      </c>
      <c r="H4372" s="127">
        <v>0</v>
      </c>
      <c r="I4372" s="127"/>
      <c r="J4372" s="191">
        <v>22229</v>
      </c>
      <c r="K4372" s="89"/>
      <c r="L4372" s="89"/>
      <c r="M4372" s="89"/>
    </row>
    <row r="4373" spans="1:13" x14ac:dyDescent="0.25">
      <c r="A4373" s="191">
        <v>22293</v>
      </c>
      <c r="B4373" s="89" t="s">
        <v>4723</v>
      </c>
      <c r="C4373" s="89" t="s">
        <v>3634</v>
      </c>
      <c r="D4373" s="89" t="s">
        <v>3188</v>
      </c>
      <c r="E4373" s="89" t="s">
        <v>4871</v>
      </c>
      <c r="F4373" s="89">
        <v>36</v>
      </c>
      <c r="G4373" s="127">
        <v>0</v>
      </c>
      <c r="H4373" s="127">
        <v>0</v>
      </c>
      <c r="I4373" s="128">
        <v>0.8892270237370663</v>
      </c>
      <c r="J4373" s="191">
        <v>22293</v>
      </c>
      <c r="K4373" s="89"/>
      <c r="L4373" s="89"/>
      <c r="M4373" s="89"/>
    </row>
    <row r="4374" spans="1:13" x14ac:dyDescent="0.25">
      <c r="A4374" s="191">
        <v>22307</v>
      </c>
      <c r="B4374" s="89" t="s">
        <v>4724</v>
      </c>
      <c r="C4374" s="89" t="s">
        <v>3770</v>
      </c>
      <c r="D4374" s="89" t="s">
        <v>3188</v>
      </c>
      <c r="E4374" s="89" t="s">
        <v>328</v>
      </c>
      <c r="F4374" s="89">
        <v>253</v>
      </c>
      <c r="G4374" s="127">
        <v>0</v>
      </c>
      <c r="H4374" s="127">
        <v>0</v>
      </c>
      <c r="I4374" s="128">
        <v>0.86285820617789355</v>
      </c>
      <c r="J4374" s="191">
        <v>22307</v>
      </c>
      <c r="K4374" s="89"/>
      <c r="L4374" s="89"/>
      <c r="M4374" s="89"/>
    </row>
    <row r="4375" spans="1:13" x14ac:dyDescent="0.25">
      <c r="A4375" s="191">
        <v>22309</v>
      </c>
      <c r="B4375" s="89" t="s">
        <v>4725</v>
      </c>
      <c r="C4375" s="89" t="s">
        <v>3602</v>
      </c>
      <c r="D4375" s="89" t="s">
        <v>3188</v>
      </c>
      <c r="E4375" s="89" t="s">
        <v>4871</v>
      </c>
      <c r="F4375" s="89">
        <v>689</v>
      </c>
      <c r="G4375" s="127">
        <v>0.92950391644908614</v>
      </c>
      <c r="H4375" s="127">
        <v>0</v>
      </c>
      <c r="I4375" s="127"/>
      <c r="J4375" s="191">
        <v>22309</v>
      </c>
      <c r="K4375" s="89"/>
      <c r="L4375" s="89"/>
      <c r="M4375" s="89"/>
    </row>
    <row r="4376" spans="1:13" x14ac:dyDescent="0.25">
      <c r="A4376" s="191">
        <v>22310</v>
      </c>
      <c r="B4376" s="89" t="s">
        <v>4726</v>
      </c>
      <c r="C4376" s="89" t="s">
        <v>3602</v>
      </c>
      <c r="D4376" s="89" t="s">
        <v>3188</v>
      </c>
      <c r="E4376" s="89" t="s">
        <v>4871</v>
      </c>
      <c r="F4376" s="89">
        <v>19</v>
      </c>
      <c r="G4376" s="127">
        <v>1</v>
      </c>
      <c r="H4376" s="127">
        <v>0</v>
      </c>
      <c r="I4376" s="127"/>
      <c r="J4376" s="191">
        <v>22310</v>
      </c>
      <c r="K4376" s="89"/>
      <c r="L4376" s="89"/>
      <c r="M4376" s="89"/>
    </row>
    <row r="4377" spans="1:13" x14ac:dyDescent="0.25">
      <c r="A4377" s="191">
        <v>22333</v>
      </c>
      <c r="B4377" s="89" t="s">
        <v>351</v>
      </c>
      <c r="C4377" s="89" t="s">
        <v>3173</v>
      </c>
      <c r="D4377" s="89" t="s">
        <v>3174</v>
      </c>
      <c r="E4377" s="89" t="s">
        <v>336</v>
      </c>
      <c r="F4377" s="89">
        <v>438</v>
      </c>
      <c r="G4377" s="127">
        <v>0.95348837209302328</v>
      </c>
      <c r="H4377" s="127">
        <v>0</v>
      </c>
      <c r="I4377" s="127"/>
      <c r="J4377" s="191">
        <v>22333</v>
      </c>
      <c r="K4377" s="89"/>
      <c r="L4377" s="89"/>
      <c r="M4377" s="89"/>
    </row>
    <row r="4378" spans="1:13" x14ac:dyDescent="0.25">
      <c r="A4378" s="191">
        <v>22354</v>
      </c>
      <c r="B4378" s="89" t="s">
        <v>660</v>
      </c>
      <c r="C4378" s="89" t="s">
        <v>3306</v>
      </c>
      <c r="D4378" s="89" t="s">
        <v>3174</v>
      </c>
      <c r="E4378" s="89" t="s">
        <v>336</v>
      </c>
      <c r="F4378" s="89">
        <v>313</v>
      </c>
      <c r="G4378" s="127">
        <v>0.99586776859504134</v>
      </c>
      <c r="H4378" s="127">
        <v>0</v>
      </c>
      <c r="I4378" s="127"/>
      <c r="J4378" s="191">
        <v>22354</v>
      </c>
      <c r="K4378" s="89"/>
      <c r="L4378" s="89"/>
      <c r="M4378" s="89"/>
    </row>
    <row r="4379" spans="1:13" x14ac:dyDescent="0.25">
      <c r="A4379" s="191">
        <v>22380</v>
      </c>
      <c r="B4379" s="89" t="s">
        <v>4727</v>
      </c>
      <c r="C4379" s="89" t="s">
        <v>3770</v>
      </c>
      <c r="D4379" s="89" t="s">
        <v>3188</v>
      </c>
      <c r="E4379" s="89" t="s">
        <v>328</v>
      </c>
      <c r="F4379" s="89">
        <v>508</v>
      </c>
      <c r="G4379" s="127">
        <v>0.9304556354916067</v>
      </c>
      <c r="H4379" s="127">
        <v>0</v>
      </c>
      <c r="I4379" s="127"/>
      <c r="J4379" s="191">
        <v>22380</v>
      </c>
      <c r="K4379" s="89"/>
      <c r="L4379" s="89"/>
      <c r="M4379" s="89"/>
    </row>
    <row r="4380" spans="1:13" x14ac:dyDescent="0.25">
      <c r="A4380" s="191">
        <v>22414</v>
      </c>
      <c r="B4380" s="89" t="s">
        <v>4728</v>
      </c>
      <c r="C4380" s="89" t="s">
        <v>3339</v>
      </c>
      <c r="D4380" s="89" t="s">
        <v>3174</v>
      </c>
      <c r="E4380" s="89" t="s">
        <v>336</v>
      </c>
      <c r="F4380" s="89">
        <v>501</v>
      </c>
      <c r="G4380" s="127">
        <v>0.96487119437939106</v>
      </c>
      <c r="H4380" s="127">
        <v>0</v>
      </c>
      <c r="I4380" s="127"/>
      <c r="J4380" s="191">
        <v>22414</v>
      </c>
      <c r="K4380" s="89"/>
      <c r="L4380" s="89"/>
      <c r="M4380" s="89"/>
    </row>
    <row r="4381" spans="1:13" x14ac:dyDescent="0.25">
      <c r="A4381" s="191">
        <v>22415</v>
      </c>
      <c r="B4381" s="89" t="s">
        <v>4729</v>
      </c>
      <c r="C4381" s="89" t="s">
        <v>3173</v>
      </c>
      <c r="D4381" s="89" t="s">
        <v>3174</v>
      </c>
      <c r="E4381" s="89" t="s">
        <v>336</v>
      </c>
      <c r="F4381" s="89">
        <v>118</v>
      </c>
      <c r="G4381" s="127">
        <v>0</v>
      </c>
      <c r="H4381" s="127">
        <v>0.94354838709677424</v>
      </c>
      <c r="I4381" s="127"/>
      <c r="J4381" s="191">
        <v>22415</v>
      </c>
      <c r="K4381" s="89"/>
      <c r="L4381" s="89"/>
      <c r="M4381" s="89"/>
    </row>
    <row r="4382" spans="1:13" x14ac:dyDescent="0.25">
      <c r="A4382" s="191">
        <v>22418</v>
      </c>
      <c r="B4382" s="89" t="s">
        <v>4730</v>
      </c>
      <c r="C4382" s="89" t="s">
        <v>3187</v>
      </c>
      <c r="D4382" s="89" t="s">
        <v>3188</v>
      </c>
      <c r="E4382" s="89" t="s">
        <v>336</v>
      </c>
      <c r="F4382" s="89">
        <v>948</v>
      </c>
      <c r="G4382" s="127">
        <v>0.93567251461988299</v>
      </c>
      <c r="H4382" s="127">
        <v>0</v>
      </c>
      <c r="I4382" s="127"/>
      <c r="J4382" s="191">
        <v>22418</v>
      </c>
      <c r="K4382" s="89"/>
      <c r="L4382" s="89"/>
      <c r="M4382" s="89"/>
    </row>
    <row r="4383" spans="1:13" x14ac:dyDescent="0.25">
      <c r="A4383" s="191">
        <v>22419</v>
      </c>
      <c r="B4383" s="89" t="s">
        <v>4370</v>
      </c>
      <c r="C4383" s="89" t="s">
        <v>3187</v>
      </c>
      <c r="D4383" s="89" t="s">
        <v>3188</v>
      </c>
      <c r="E4383" s="89" t="s">
        <v>336</v>
      </c>
      <c r="F4383" s="89">
        <v>588</v>
      </c>
      <c r="G4383" s="127">
        <v>0.87145557655954631</v>
      </c>
      <c r="H4383" s="127">
        <v>0</v>
      </c>
      <c r="I4383" s="127"/>
      <c r="J4383" s="191">
        <v>22419</v>
      </c>
      <c r="K4383" s="89"/>
      <c r="L4383" s="89"/>
      <c r="M4383" s="89"/>
    </row>
    <row r="4384" spans="1:13" x14ac:dyDescent="0.25">
      <c r="A4384" s="191">
        <v>22420</v>
      </c>
      <c r="B4384" s="89" t="s">
        <v>4731</v>
      </c>
      <c r="C4384" s="89" t="s">
        <v>3583</v>
      </c>
      <c r="D4384" s="89" t="s">
        <v>3188</v>
      </c>
      <c r="E4384" s="89" t="s">
        <v>336</v>
      </c>
      <c r="F4384" s="89">
        <v>102</v>
      </c>
      <c r="G4384" s="127">
        <v>0.8545454545454545</v>
      </c>
      <c r="H4384" s="127">
        <v>0</v>
      </c>
      <c r="I4384" s="127"/>
      <c r="J4384" s="191">
        <v>22420</v>
      </c>
      <c r="K4384" s="89"/>
      <c r="L4384" s="89"/>
      <c r="M4384" s="89"/>
    </row>
    <row r="4385" spans="1:13" x14ac:dyDescent="0.25">
      <c r="A4385" s="191">
        <v>22430</v>
      </c>
      <c r="B4385" s="89" t="s">
        <v>4732</v>
      </c>
      <c r="C4385" s="89" t="s">
        <v>3434</v>
      </c>
      <c r="D4385" s="89" t="s">
        <v>3188</v>
      </c>
      <c r="E4385" s="89" t="s">
        <v>336</v>
      </c>
      <c r="F4385" s="89">
        <v>187</v>
      </c>
      <c r="G4385" s="127">
        <v>0.98203592814371254</v>
      </c>
      <c r="H4385" s="127">
        <v>0</v>
      </c>
      <c r="I4385" s="127"/>
      <c r="J4385" s="191">
        <v>22430</v>
      </c>
      <c r="K4385" s="89"/>
      <c r="L4385" s="89"/>
      <c r="M4385" s="89"/>
    </row>
    <row r="4386" spans="1:13" x14ac:dyDescent="0.25">
      <c r="A4386" s="191">
        <v>22464</v>
      </c>
      <c r="B4386" s="89" t="s">
        <v>4733</v>
      </c>
      <c r="C4386" s="89" t="s">
        <v>3687</v>
      </c>
      <c r="D4386" s="89" t="s">
        <v>3188</v>
      </c>
      <c r="E4386" s="89" t="s">
        <v>328</v>
      </c>
      <c r="F4386" s="89">
        <v>513</v>
      </c>
      <c r="G4386" s="127">
        <v>0</v>
      </c>
      <c r="H4386" s="127">
        <v>0.96410256410256412</v>
      </c>
      <c r="I4386" s="127"/>
      <c r="J4386" s="191">
        <v>22464</v>
      </c>
      <c r="K4386" s="89"/>
      <c r="L4386" s="89"/>
      <c r="M4386" s="89"/>
    </row>
    <row r="4387" spans="1:13" x14ac:dyDescent="0.25">
      <c r="A4387" s="191">
        <v>22476</v>
      </c>
      <c r="B4387" s="89" t="s">
        <v>4734</v>
      </c>
      <c r="C4387" s="89" t="s">
        <v>3208</v>
      </c>
      <c r="D4387" s="89" t="s">
        <v>3174</v>
      </c>
      <c r="E4387" s="89" t="s">
        <v>336</v>
      </c>
      <c r="F4387" s="89">
        <v>241</v>
      </c>
      <c r="G4387" s="127">
        <v>0.97674418604651159</v>
      </c>
      <c r="H4387" s="127">
        <v>0</v>
      </c>
      <c r="I4387" s="127"/>
      <c r="J4387" s="191">
        <v>22476</v>
      </c>
      <c r="K4387" s="89"/>
      <c r="L4387" s="89"/>
      <c r="M4387" s="89"/>
    </row>
    <row r="4388" spans="1:13" x14ac:dyDescent="0.25">
      <c r="A4388" s="191">
        <v>22480</v>
      </c>
      <c r="B4388" s="89" t="s">
        <v>4735</v>
      </c>
      <c r="C4388" s="89" t="s">
        <v>3187</v>
      </c>
      <c r="D4388" s="89" t="s">
        <v>3188</v>
      </c>
      <c r="E4388" s="89" t="s">
        <v>336</v>
      </c>
      <c r="F4388" s="89">
        <v>486</v>
      </c>
      <c r="G4388" s="127">
        <v>0.94736842105263153</v>
      </c>
      <c r="H4388" s="127">
        <v>0</v>
      </c>
      <c r="I4388" s="127"/>
      <c r="J4388" s="191">
        <v>22480</v>
      </c>
      <c r="K4388" s="89"/>
      <c r="L4388" s="89"/>
      <c r="M4388" s="89"/>
    </row>
    <row r="4389" spans="1:13" x14ac:dyDescent="0.25">
      <c r="A4389" s="191">
        <v>22483</v>
      </c>
      <c r="B4389" s="89" t="s">
        <v>4736</v>
      </c>
      <c r="C4389" s="89" t="s">
        <v>3278</v>
      </c>
      <c r="D4389" s="89" t="s">
        <v>3174</v>
      </c>
      <c r="E4389" s="89" t="s">
        <v>328</v>
      </c>
      <c r="F4389" s="89">
        <v>659</v>
      </c>
      <c r="G4389" s="127">
        <v>0.66428571428571426</v>
      </c>
      <c r="H4389" s="127">
        <v>0.90342679127725856</v>
      </c>
      <c r="I4389" s="127"/>
      <c r="J4389" s="191">
        <v>22483</v>
      </c>
      <c r="K4389" s="89"/>
      <c r="L4389" s="89"/>
      <c r="M4389" s="89"/>
    </row>
    <row r="4390" spans="1:13" x14ac:dyDescent="0.25">
      <c r="A4390" s="191">
        <v>22493</v>
      </c>
      <c r="B4390" s="89" t="s">
        <v>2888</v>
      </c>
      <c r="C4390" s="89" t="s">
        <v>3634</v>
      </c>
      <c r="D4390" s="89" t="s">
        <v>3188</v>
      </c>
      <c r="E4390" s="89" t="s">
        <v>4871</v>
      </c>
      <c r="F4390" s="89">
        <v>396</v>
      </c>
      <c r="G4390" s="127">
        <v>0.95362318840579707</v>
      </c>
      <c r="H4390" s="127">
        <v>0</v>
      </c>
      <c r="I4390" s="127"/>
      <c r="J4390" s="191">
        <v>22493</v>
      </c>
      <c r="K4390" s="89"/>
      <c r="L4390" s="89"/>
      <c r="M4390" s="89"/>
    </row>
    <row r="4391" spans="1:13" x14ac:dyDescent="0.25">
      <c r="A4391" s="191">
        <v>22504</v>
      </c>
      <c r="B4391" s="89" t="s">
        <v>4737</v>
      </c>
      <c r="C4391" s="89" t="s">
        <v>3642</v>
      </c>
      <c r="D4391" s="89" t="s">
        <v>3188</v>
      </c>
      <c r="E4391" s="89" t="s">
        <v>328</v>
      </c>
      <c r="F4391" s="89">
        <v>349</v>
      </c>
      <c r="G4391" s="127">
        <v>0.86363636363636365</v>
      </c>
      <c r="H4391" s="127">
        <v>0.81516587677725116</v>
      </c>
      <c r="I4391" s="127"/>
      <c r="J4391" s="191">
        <v>22504</v>
      </c>
      <c r="K4391" s="89"/>
      <c r="L4391" s="89"/>
      <c r="M4391" s="89"/>
    </row>
    <row r="4392" spans="1:13" x14ac:dyDescent="0.25">
      <c r="A4392" s="191">
        <v>22509</v>
      </c>
      <c r="B4392" s="89" t="s">
        <v>1046</v>
      </c>
      <c r="C4392" s="89" t="s">
        <v>3187</v>
      </c>
      <c r="D4392" s="89" t="s">
        <v>3188</v>
      </c>
      <c r="E4392" s="89" t="s">
        <v>336</v>
      </c>
      <c r="F4392" s="89">
        <v>250</v>
      </c>
      <c r="G4392" s="127">
        <v>0.85148514851485146</v>
      </c>
      <c r="H4392" s="127">
        <v>0</v>
      </c>
      <c r="I4392" s="127"/>
      <c r="J4392" s="191">
        <v>22509</v>
      </c>
      <c r="K4392" s="89"/>
      <c r="L4392" s="89"/>
      <c r="M4392" s="89"/>
    </row>
    <row r="4393" spans="1:13" x14ac:dyDescent="0.25">
      <c r="A4393" s="191">
        <v>22517</v>
      </c>
      <c r="B4393" s="89" t="s">
        <v>4738</v>
      </c>
      <c r="C4393" s="89" t="s">
        <v>3173</v>
      </c>
      <c r="D4393" s="89" t="s">
        <v>3174</v>
      </c>
      <c r="E4393" s="89" t="s">
        <v>336</v>
      </c>
      <c r="F4393" s="89">
        <v>19</v>
      </c>
      <c r="G4393" s="127">
        <v>0</v>
      </c>
      <c r="H4393" s="127">
        <v>0</v>
      </c>
      <c r="I4393" s="128">
        <v>0.79831093730498814</v>
      </c>
      <c r="J4393" s="191">
        <v>22517</v>
      </c>
      <c r="K4393" s="89"/>
      <c r="L4393" s="89"/>
      <c r="M4393" s="89"/>
    </row>
    <row r="4394" spans="1:13" x14ac:dyDescent="0.25">
      <c r="A4394" s="191">
        <v>22519</v>
      </c>
      <c r="B4394" s="89" t="s">
        <v>4739</v>
      </c>
      <c r="C4394" s="89" t="s">
        <v>3518</v>
      </c>
      <c r="D4394" s="89" t="s">
        <v>3188</v>
      </c>
      <c r="E4394" s="89" t="s">
        <v>4871</v>
      </c>
      <c r="F4394" s="89">
        <v>835</v>
      </c>
      <c r="G4394" s="127">
        <v>0.89370629370629373</v>
      </c>
      <c r="H4394" s="127">
        <v>0</v>
      </c>
      <c r="I4394" s="127"/>
      <c r="J4394" s="191">
        <v>22519</v>
      </c>
      <c r="K4394" s="89"/>
      <c r="L4394" s="89"/>
      <c r="M4394" s="89"/>
    </row>
    <row r="4395" spans="1:13" x14ac:dyDescent="0.25">
      <c r="A4395" s="191">
        <v>22531</v>
      </c>
      <c r="B4395" s="89" t="s">
        <v>4262</v>
      </c>
      <c r="C4395" s="89" t="s">
        <v>3278</v>
      </c>
      <c r="D4395" s="89" t="s">
        <v>3174</v>
      </c>
      <c r="E4395" s="89" t="s">
        <v>328</v>
      </c>
      <c r="F4395" s="89">
        <v>289</v>
      </c>
      <c r="G4395" s="127">
        <v>0.871244635193133</v>
      </c>
      <c r="H4395" s="127">
        <v>0</v>
      </c>
      <c r="I4395" s="127"/>
      <c r="J4395" s="191">
        <v>22531</v>
      </c>
      <c r="K4395" s="89"/>
      <c r="L4395" s="89"/>
      <c r="M4395" s="89"/>
    </row>
    <row r="4396" spans="1:13" x14ac:dyDescent="0.25">
      <c r="A4396" s="191">
        <v>22532</v>
      </c>
      <c r="B4396" s="89" t="s">
        <v>4740</v>
      </c>
      <c r="C4396" s="89" t="s">
        <v>3173</v>
      </c>
      <c r="D4396" s="89" t="s">
        <v>3174</v>
      </c>
      <c r="E4396" s="89" t="s">
        <v>336</v>
      </c>
      <c r="F4396" s="89">
        <v>453</v>
      </c>
      <c r="G4396" s="127">
        <v>0.90489130434782605</v>
      </c>
      <c r="H4396" s="127">
        <v>0</v>
      </c>
      <c r="I4396" s="127"/>
      <c r="J4396" s="191">
        <v>22532</v>
      </c>
      <c r="K4396" s="89"/>
      <c r="L4396" s="89"/>
      <c r="M4396" s="89"/>
    </row>
    <row r="4397" spans="1:13" x14ac:dyDescent="0.25">
      <c r="A4397" s="191">
        <v>22535</v>
      </c>
      <c r="B4397" s="89" t="s">
        <v>4741</v>
      </c>
      <c r="C4397" s="89" t="s">
        <v>3642</v>
      </c>
      <c r="D4397" s="89" t="s">
        <v>3188</v>
      </c>
      <c r="E4397" s="89" t="s">
        <v>328</v>
      </c>
      <c r="F4397" s="89">
        <v>546</v>
      </c>
      <c r="G4397" s="127">
        <v>0.91450777202072542</v>
      </c>
      <c r="H4397" s="127">
        <v>0</v>
      </c>
      <c r="I4397" s="127"/>
      <c r="J4397" s="191">
        <v>22535</v>
      </c>
      <c r="K4397" s="89"/>
      <c r="L4397" s="89"/>
      <c r="M4397" s="89"/>
    </row>
    <row r="4398" spans="1:13" x14ac:dyDescent="0.25">
      <c r="A4398" s="191">
        <v>22539</v>
      </c>
      <c r="B4398" s="89" t="s">
        <v>1962</v>
      </c>
      <c r="C4398" s="89" t="s">
        <v>3547</v>
      </c>
      <c r="D4398" s="89" t="s">
        <v>3188</v>
      </c>
      <c r="E4398" s="89" t="s">
        <v>336</v>
      </c>
      <c r="F4398" s="89">
        <v>222</v>
      </c>
      <c r="G4398" s="127">
        <v>0.91620111731843579</v>
      </c>
      <c r="H4398" s="127">
        <v>0</v>
      </c>
      <c r="I4398" s="127"/>
      <c r="J4398" s="191">
        <v>22539</v>
      </c>
      <c r="K4398" s="89"/>
      <c r="L4398" s="89"/>
      <c r="M4398" s="89"/>
    </row>
    <row r="4399" spans="1:13" x14ac:dyDescent="0.25">
      <c r="A4399" s="191">
        <v>22540</v>
      </c>
      <c r="B4399" s="89" t="s">
        <v>4742</v>
      </c>
      <c r="C4399" s="89" t="s">
        <v>3173</v>
      </c>
      <c r="D4399" s="89" t="s">
        <v>3174</v>
      </c>
      <c r="E4399" s="89" t="s">
        <v>336</v>
      </c>
      <c r="F4399" s="89">
        <v>383</v>
      </c>
      <c r="G4399" s="127">
        <v>0</v>
      </c>
      <c r="H4399" s="127">
        <v>0.90080428954423597</v>
      </c>
      <c r="I4399" s="127"/>
      <c r="J4399" s="191">
        <v>22540</v>
      </c>
      <c r="K4399" s="89"/>
      <c r="L4399" s="89"/>
      <c r="M4399" s="89"/>
    </row>
    <row r="4400" spans="1:13" x14ac:dyDescent="0.25">
      <c r="A4400" s="191">
        <v>22543</v>
      </c>
      <c r="B4400" s="89" t="s">
        <v>4743</v>
      </c>
      <c r="C4400" s="89" t="s">
        <v>3187</v>
      </c>
      <c r="D4400" s="89" t="s">
        <v>3188</v>
      </c>
      <c r="E4400" s="89" t="s">
        <v>336</v>
      </c>
      <c r="F4400" s="89">
        <v>571</v>
      </c>
      <c r="G4400" s="127">
        <v>0</v>
      </c>
      <c r="H4400" s="127">
        <v>0.93610698365527489</v>
      </c>
      <c r="I4400" s="127"/>
      <c r="J4400" s="191">
        <v>22543</v>
      </c>
      <c r="K4400" s="89"/>
      <c r="L4400" s="89"/>
      <c r="M4400" s="89"/>
    </row>
    <row r="4401" spans="1:13" x14ac:dyDescent="0.25">
      <c r="A4401" s="191">
        <v>22544</v>
      </c>
      <c r="B4401" s="89" t="s">
        <v>4744</v>
      </c>
      <c r="C4401" s="89" t="s">
        <v>3187</v>
      </c>
      <c r="D4401" s="89" t="s">
        <v>3188</v>
      </c>
      <c r="E4401" s="89" t="s">
        <v>336</v>
      </c>
      <c r="F4401" s="89">
        <v>417</v>
      </c>
      <c r="G4401" s="127">
        <v>0.77777777777777779</v>
      </c>
      <c r="H4401" s="127">
        <v>0.98003992015968067</v>
      </c>
      <c r="I4401" s="127"/>
      <c r="J4401" s="191">
        <v>22544</v>
      </c>
      <c r="K4401" s="89"/>
      <c r="L4401" s="89"/>
      <c r="M4401" s="89"/>
    </row>
    <row r="4402" spans="1:13" x14ac:dyDescent="0.25">
      <c r="A4402" s="191">
        <v>22549</v>
      </c>
      <c r="B4402" s="89" t="s">
        <v>4745</v>
      </c>
      <c r="C4402" s="89" t="s">
        <v>3278</v>
      </c>
      <c r="D4402" s="89" t="s">
        <v>3174</v>
      </c>
      <c r="E4402" s="89" t="s">
        <v>328</v>
      </c>
      <c r="F4402" s="89">
        <v>95</v>
      </c>
      <c r="G4402" s="127">
        <v>0</v>
      </c>
      <c r="H4402" s="127">
        <v>0</v>
      </c>
      <c r="I4402" s="128">
        <v>0.90813124108416543</v>
      </c>
      <c r="J4402" s="191">
        <v>22549</v>
      </c>
      <c r="K4402" s="89"/>
      <c r="L4402" s="89"/>
      <c r="M4402" s="89"/>
    </row>
    <row r="4403" spans="1:13" x14ac:dyDescent="0.25">
      <c r="A4403" s="191">
        <v>22553</v>
      </c>
      <c r="B4403" s="89" t="s">
        <v>4746</v>
      </c>
      <c r="C4403" s="89" t="s">
        <v>3187</v>
      </c>
      <c r="D4403" s="89" t="s">
        <v>3188</v>
      </c>
      <c r="E4403" s="89" t="s">
        <v>336</v>
      </c>
      <c r="F4403" s="89">
        <v>509</v>
      </c>
      <c r="G4403" s="127">
        <v>0</v>
      </c>
      <c r="H4403" s="127">
        <v>0.98003992015968067</v>
      </c>
      <c r="I4403" s="127"/>
      <c r="J4403" s="191">
        <v>22553</v>
      </c>
      <c r="K4403" s="89"/>
      <c r="L4403" s="89"/>
      <c r="M4403" s="89"/>
    </row>
    <row r="4404" spans="1:13" x14ac:dyDescent="0.25">
      <c r="A4404" s="191">
        <v>22554</v>
      </c>
      <c r="B4404" s="89" t="s">
        <v>4747</v>
      </c>
      <c r="C4404" s="89" t="s">
        <v>3744</v>
      </c>
      <c r="D4404" s="89" t="s">
        <v>3188</v>
      </c>
      <c r="E4404" s="89" t="s">
        <v>328</v>
      </c>
      <c r="F4404" s="89">
        <v>526</v>
      </c>
      <c r="G4404" s="127">
        <v>0.81798245614035092</v>
      </c>
      <c r="H4404" s="127">
        <v>0</v>
      </c>
      <c r="I4404" s="127"/>
      <c r="J4404" s="191">
        <v>22554</v>
      </c>
      <c r="K4404" s="89"/>
      <c r="L4404" s="89"/>
      <c r="M4404" s="89"/>
    </row>
    <row r="4405" spans="1:13" x14ac:dyDescent="0.25">
      <c r="A4405" s="191">
        <v>22558</v>
      </c>
      <c r="B4405" s="89" t="s">
        <v>4748</v>
      </c>
      <c r="C4405" s="89" t="s">
        <v>3235</v>
      </c>
      <c r="D4405" s="89" t="s">
        <v>3174</v>
      </c>
      <c r="E4405" s="89" t="s">
        <v>336</v>
      </c>
      <c r="F4405" s="89">
        <v>316</v>
      </c>
      <c r="G4405" s="127">
        <v>0.93869731800766287</v>
      </c>
      <c r="H4405" s="127">
        <v>0</v>
      </c>
      <c r="I4405" s="127"/>
      <c r="J4405" s="191">
        <v>22558</v>
      </c>
      <c r="K4405" s="89"/>
      <c r="L4405" s="89"/>
      <c r="M4405" s="89"/>
    </row>
    <row r="4406" spans="1:13" x14ac:dyDescent="0.25">
      <c r="A4406" s="191">
        <v>22626</v>
      </c>
      <c r="B4406" s="89" t="s">
        <v>4749</v>
      </c>
      <c r="C4406" s="89" t="s">
        <v>3369</v>
      </c>
      <c r="D4406" s="89" t="s">
        <v>3188</v>
      </c>
      <c r="E4406" s="89" t="s">
        <v>336</v>
      </c>
      <c r="F4406" s="89">
        <v>296</v>
      </c>
      <c r="G4406" s="127">
        <v>0</v>
      </c>
      <c r="H4406" s="127">
        <v>0.91923076923076918</v>
      </c>
      <c r="I4406" s="127"/>
      <c r="J4406" s="191">
        <v>22626</v>
      </c>
      <c r="K4406" s="89"/>
      <c r="L4406" s="89"/>
      <c r="M4406" s="89"/>
    </row>
    <row r="4407" spans="1:13" x14ac:dyDescent="0.25">
      <c r="A4407" s="191">
        <v>22655</v>
      </c>
      <c r="B4407" s="89" t="s">
        <v>4750</v>
      </c>
      <c r="C4407" s="89" t="s">
        <v>3583</v>
      </c>
      <c r="D4407" s="89" t="s">
        <v>3188</v>
      </c>
      <c r="E4407" s="89" t="s">
        <v>336</v>
      </c>
      <c r="F4407" s="89">
        <v>295</v>
      </c>
      <c r="G4407" s="127">
        <v>0</v>
      </c>
      <c r="H4407" s="127">
        <v>0.87368421052631584</v>
      </c>
      <c r="I4407" s="127"/>
      <c r="J4407" s="191">
        <v>22655</v>
      </c>
      <c r="K4407" s="89"/>
      <c r="L4407" s="89"/>
      <c r="M4407" s="89"/>
    </row>
    <row r="4408" spans="1:13" x14ac:dyDescent="0.25">
      <c r="A4408" s="191">
        <v>22664</v>
      </c>
      <c r="B4408" s="89" t="s">
        <v>4751</v>
      </c>
      <c r="C4408" s="89" t="s">
        <v>3187</v>
      </c>
      <c r="D4408" s="89" t="s">
        <v>3188</v>
      </c>
      <c r="E4408" s="89" t="s">
        <v>336</v>
      </c>
      <c r="F4408" s="89">
        <v>374</v>
      </c>
      <c r="G4408" s="127">
        <v>0</v>
      </c>
      <c r="H4408" s="127">
        <v>0.91714285714285715</v>
      </c>
      <c r="I4408" s="127"/>
      <c r="J4408" s="191">
        <v>22664</v>
      </c>
      <c r="K4408" s="89"/>
      <c r="L4408" s="89"/>
      <c r="M4408" s="89"/>
    </row>
    <row r="4409" spans="1:13" x14ac:dyDescent="0.25">
      <c r="A4409" s="191">
        <v>22674</v>
      </c>
      <c r="B4409" s="89" t="s">
        <v>4752</v>
      </c>
      <c r="C4409" s="89" t="s">
        <v>3760</v>
      </c>
      <c r="D4409" s="89" t="s">
        <v>3188</v>
      </c>
      <c r="E4409" s="89" t="s">
        <v>328</v>
      </c>
      <c r="F4409" s="89">
        <v>220</v>
      </c>
      <c r="G4409" s="127">
        <v>0</v>
      </c>
      <c r="H4409" s="127">
        <v>0.88405797101449279</v>
      </c>
      <c r="I4409" s="127"/>
      <c r="J4409" s="191">
        <v>22674</v>
      </c>
      <c r="K4409" s="89"/>
      <c r="L4409" s="89"/>
      <c r="M4409" s="89"/>
    </row>
    <row r="4410" spans="1:13" x14ac:dyDescent="0.25">
      <c r="A4410" s="191">
        <v>22686</v>
      </c>
      <c r="B4410" s="89" t="s">
        <v>4753</v>
      </c>
      <c r="C4410" s="89" t="s">
        <v>3187</v>
      </c>
      <c r="D4410" s="89" t="s">
        <v>3188</v>
      </c>
      <c r="E4410" s="89" t="s">
        <v>336</v>
      </c>
      <c r="F4410" s="89">
        <v>423</v>
      </c>
      <c r="G4410" s="127">
        <v>0.89197530864197527</v>
      </c>
      <c r="H4410" s="127">
        <v>0</v>
      </c>
      <c r="I4410" s="127"/>
      <c r="J4410" s="191">
        <v>22686</v>
      </c>
      <c r="K4410" s="89"/>
      <c r="L4410" s="89"/>
      <c r="M4410" s="89"/>
    </row>
    <row r="4411" spans="1:13" x14ac:dyDescent="0.25">
      <c r="A4411" s="191">
        <v>22691</v>
      </c>
      <c r="B4411" s="89" t="s">
        <v>4754</v>
      </c>
      <c r="C4411" s="89" t="s">
        <v>3547</v>
      </c>
      <c r="D4411" s="89" t="s">
        <v>3188</v>
      </c>
      <c r="E4411" s="89" t="s">
        <v>336</v>
      </c>
      <c r="F4411" s="89">
        <v>493</v>
      </c>
      <c r="G4411" s="127">
        <v>0</v>
      </c>
      <c r="H4411" s="127">
        <v>0.88311688311688308</v>
      </c>
      <c r="I4411" s="127"/>
      <c r="J4411" s="191">
        <v>22691</v>
      </c>
      <c r="K4411" s="89"/>
      <c r="L4411" s="89"/>
      <c r="M4411" s="89"/>
    </row>
    <row r="4412" spans="1:13" x14ac:dyDescent="0.25">
      <c r="A4412" s="191">
        <v>22755</v>
      </c>
      <c r="B4412" s="89" t="s">
        <v>4755</v>
      </c>
      <c r="C4412" s="89" t="s">
        <v>3339</v>
      </c>
      <c r="D4412" s="89" t="s">
        <v>3174</v>
      </c>
      <c r="E4412" s="89" t="s">
        <v>336</v>
      </c>
      <c r="F4412" s="89">
        <v>297</v>
      </c>
      <c r="G4412" s="127">
        <v>0</v>
      </c>
      <c r="H4412" s="127">
        <v>0.96551724137931039</v>
      </c>
      <c r="I4412" s="127"/>
      <c r="J4412" s="191">
        <v>22755</v>
      </c>
      <c r="K4412" s="89"/>
      <c r="L4412" s="89"/>
      <c r="M4412" s="89"/>
    </row>
    <row r="4413" spans="1:13" x14ac:dyDescent="0.25">
      <c r="A4413" s="191">
        <v>22758</v>
      </c>
      <c r="B4413" s="89" t="s">
        <v>4756</v>
      </c>
      <c r="C4413" s="89" t="s">
        <v>3358</v>
      </c>
      <c r="D4413" s="89" t="s">
        <v>3174</v>
      </c>
      <c r="E4413" s="89" t="s">
        <v>336</v>
      </c>
      <c r="F4413" s="89">
        <v>547</v>
      </c>
      <c r="G4413" s="127">
        <v>0.94612794612794615</v>
      </c>
      <c r="H4413" s="127">
        <v>0.82564102564102559</v>
      </c>
      <c r="I4413" s="127"/>
      <c r="J4413" s="191">
        <v>22758</v>
      </c>
      <c r="K4413" s="89"/>
      <c r="L4413" s="89"/>
      <c r="M4413" s="89"/>
    </row>
    <row r="4414" spans="1:13" x14ac:dyDescent="0.25">
      <c r="A4414" s="191">
        <v>24203</v>
      </c>
      <c r="B4414" s="89" t="s">
        <v>4757</v>
      </c>
      <c r="C4414" s="89" t="s">
        <v>3850</v>
      </c>
      <c r="D4414" s="89" t="s">
        <v>3833</v>
      </c>
      <c r="E4414" s="89" t="s">
        <v>336</v>
      </c>
      <c r="F4414" s="89">
        <v>294</v>
      </c>
      <c r="G4414" s="127">
        <v>0.87735849056603776</v>
      </c>
      <c r="H4414" s="127">
        <v>0.77544910179640714</v>
      </c>
      <c r="I4414" s="127"/>
      <c r="J4414" s="191">
        <v>24203</v>
      </c>
      <c r="K4414" s="89"/>
      <c r="L4414" s="89"/>
      <c r="M4414" s="89"/>
    </row>
    <row r="4415" spans="1:13" x14ac:dyDescent="0.25">
      <c r="A4415" s="191">
        <v>24204</v>
      </c>
      <c r="B4415" s="89" t="s">
        <v>4758</v>
      </c>
      <c r="C4415" s="89" t="s">
        <v>3858</v>
      </c>
      <c r="D4415" s="89" t="s">
        <v>3833</v>
      </c>
      <c r="E4415" s="89" t="s">
        <v>336</v>
      </c>
      <c r="F4415" s="89">
        <v>183</v>
      </c>
      <c r="G4415" s="127">
        <v>0</v>
      </c>
      <c r="H4415" s="127">
        <v>0.84615384615384615</v>
      </c>
      <c r="I4415" s="127"/>
      <c r="J4415" s="191">
        <v>24204</v>
      </c>
      <c r="K4415" s="89"/>
      <c r="L4415" s="89"/>
      <c r="M4415" s="89"/>
    </row>
    <row r="4416" spans="1:13" x14ac:dyDescent="0.25">
      <c r="A4416" s="191">
        <v>24210</v>
      </c>
      <c r="B4416" s="89" t="s">
        <v>4759</v>
      </c>
      <c r="C4416" s="89" t="s">
        <v>3858</v>
      </c>
      <c r="D4416" s="89" t="s">
        <v>3833</v>
      </c>
      <c r="E4416" s="89" t="s">
        <v>336</v>
      </c>
      <c r="F4416" s="89">
        <v>8</v>
      </c>
      <c r="G4416" s="127">
        <v>0.90909090909090906</v>
      </c>
      <c r="H4416" s="127">
        <v>0</v>
      </c>
      <c r="I4416" s="127"/>
      <c r="J4416" s="191">
        <v>24210</v>
      </c>
      <c r="K4416" s="89"/>
      <c r="L4416" s="89"/>
      <c r="M4416" s="89"/>
    </row>
    <row r="4417" spans="1:13" x14ac:dyDescent="0.25">
      <c r="A4417" s="191">
        <v>24229</v>
      </c>
      <c r="B4417" s="89" t="s">
        <v>4760</v>
      </c>
      <c r="C4417" s="89" t="s">
        <v>3850</v>
      </c>
      <c r="D4417" s="89" t="s">
        <v>3833</v>
      </c>
      <c r="E4417" s="89" t="s">
        <v>336</v>
      </c>
      <c r="F4417" s="89">
        <v>505</v>
      </c>
      <c r="G4417" s="127">
        <v>0.8571428571428571</v>
      </c>
      <c r="H4417" s="127">
        <v>0</v>
      </c>
      <c r="I4417" s="127"/>
      <c r="J4417" s="191">
        <v>24229</v>
      </c>
      <c r="K4417" s="89"/>
      <c r="L4417" s="89"/>
      <c r="M4417" s="89"/>
    </row>
    <row r="4418" spans="1:13" x14ac:dyDescent="0.25">
      <c r="A4418" s="191">
        <v>24300</v>
      </c>
      <c r="B4418" s="89" t="s">
        <v>4761</v>
      </c>
      <c r="C4418" s="89" t="s">
        <v>3878</v>
      </c>
      <c r="D4418" s="89" t="s">
        <v>3879</v>
      </c>
      <c r="E4418" s="89" t="s">
        <v>328</v>
      </c>
      <c r="F4418" s="89">
        <v>347</v>
      </c>
      <c r="G4418" s="127">
        <v>0</v>
      </c>
      <c r="H4418" s="127">
        <v>0.80229226361031514</v>
      </c>
      <c r="I4418" s="127"/>
      <c r="J4418" s="191">
        <v>24300</v>
      </c>
      <c r="K4418" s="89"/>
      <c r="L4418" s="89"/>
      <c r="M4418" s="89"/>
    </row>
    <row r="4419" spans="1:13" x14ac:dyDescent="0.25">
      <c r="A4419" s="191">
        <v>24302</v>
      </c>
      <c r="B4419" s="89" t="s">
        <v>4762</v>
      </c>
      <c r="C4419" s="89" t="s">
        <v>3886</v>
      </c>
      <c r="D4419" s="89" t="s">
        <v>3879</v>
      </c>
      <c r="E4419" s="89" t="s">
        <v>328</v>
      </c>
      <c r="F4419" s="89">
        <v>460</v>
      </c>
      <c r="G4419" s="127">
        <v>0.83695652173913049</v>
      </c>
      <c r="H4419" s="127">
        <v>0</v>
      </c>
      <c r="I4419" s="127"/>
      <c r="J4419" s="191">
        <v>24302</v>
      </c>
      <c r="K4419" s="89"/>
      <c r="L4419" s="89"/>
      <c r="M4419" s="89"/>
    </row>
    <row r="4420" spans="1:13" x14ac:dyDescent="0.25">
      <c r="A4420" s="191">
        <v>24307</v>
      </c>
      <c r="B4420" s="89" t="s">
        <v>4763</v>
      </c>
      <c r="C4420" s="89" t="s">
        <v>3886</v>
      </c>
      <c r="D4420" s="89" t="s">
        <v>3879</v>
      </c>
      <c r="E4420" s="89" t="s">
        <v>328</v>
      </c>
      <c r="F4420" s="129">
        <v>1265</v>
      </c>
      <c r="G4420" s="127">
        <v>0.60610263522884877</v>
      </c>
      <c r="H4420" s="127">
        <v>0.90537084398976986</v>
      </c>
      <c r="I4420" s="127"/>
      <c r="J4420" s="191">
        <v>24307</v>
      </c>
      <c r="K4420" s="89"/>
      <c r="L4420" s="89"/>
      <c r="M4420" s="89"/>
    </row>
    <row r="4421" spans="1:13" x14ac:dyDescent="0.25">
      <c r="A4421" s="191">
        <v>24316</v>
      </c>
      <c r="B4421" s="89" t="s">
        <v>4764</v>
      </c>
      <c r="C4421" s="89" t="s">
        <v>3886</v>
      </c>
      <c r="D4421" s="89" t="s">
        <v>3879</v>
      </c>
      <c r="E4421" s="89" t="s">
        <v>328</v>
      </c>
      <c r="F4421" s="89">
        <v>388</v>
      </c>
      <c r="G4421" s="127">
        <v>0</v>
      </c>
      <c r="H4421" s="127">
        <v>0.90537084398976986</v>
      </c>
      <c r="I4421" s="127"/>
      <c r="J4421" s="191">
        <v>24316</v>
      </c>
      <c r="K4421" s="89"/>
      <c r="L4421" s="89"/>
      <c r="M4421" s="89"/>
    </row>
    <row r="4422" spans="1:13" x14ac:dyDescent="0.25">
      <c r="A4422" s="191">
        <v>24318</v>
      </c>
      <c r="B4422" s="89" t="s">
        <v>4549</v>
      </c>
      <c r="C4422" s="89" t="s">
        <v>3886</v>
      </c>
      <c r="D4422" s="89" t="s">
        <v>3879</v>
      </c>
      <c r="E4422" s="89" t="s">
        <v>328</v>
      </c>
      <c r="F4422" s="89">
        <v>584</v>
      </c>
      <c r="G4422" s="127">
        <v>0.88843813387423931</v>
      </c>
      <c r="H4422" s="127">
        <v>0</v>
      </c>
      <c r="I4422" s="127"/>
      <c r="J4422" s="191">
        <v>24318</v>
      </c>
      <c r="K4422" s="89"/>
      <c r="L4422" s="89"/>
      <c r="M4422" s="89"/>
    </row>
    <row r="4423" spans="1:13" x14ac:dyDescent="0.25">
      <c r="A4423" s="191">
        <v>24322</v>
      </c>
      <c r="B4423" s="89" t="s">
        <v>4765</v>
      </c>
      <c r="C4423" s="89" t="s">
        <v>3878</v>
      </c>
      <c r="D4423" s="89" t="s">
        <v>3879</v>
      </c>
      <c r="E4423" s="89" t="s">
        <v>328</v>
      </c>
      <c r="F4423" s="89">
        <v>9</v>
      </c>
      <c r="G4423" s="127">
        <v>0.8571428571428571</v>
      </c>
      <c r="H4423" s="127">
        <v>0</v>
      </c>
      <c r="I4423" s="127"/>
      <c r="J4423" s="191">
        <v>24322</v>
      </c>
      <c r="K4423" s="89"/>
      <c r="L4423" s="89"/>
      <c r="M4423" s="89"/>
    </row>
    <row r="4424" spans="1:13" x14ac:dyDescent="0.25">
      <c r="A4424" s="191">
        <v>24341</v>
      </c>
      <c r="B4424" s="89" t="s">
        <v>4766</v>
      </c>
      <c r="C4424" s="89" t="s">
        <v>4767</v>
      </c>
      <c r="D4424" s="89" t="s">
        <v>3879</v>
      </c>
      <c r="E4424" s="89" t="s">
        <v>336</v>
      </c>
      <c r="F4424" s="89">
        <v>10</v>
      </c>
      <c r="G4424" s="127">
        <v>1</v>
      </c>
      <c r="H4424" s="127">
        <v>0</v>
      </c>
      <c r="I4424" s="127"/>
      <c r="J4424" s="191">
        <v>24341</v>
      </c>
      <c r="K4424" s="89"/>
      <c r="L4424" s="89"/>
      <c r="M4424" s="89"/>
    </row>
    <row r="4425" spans="1:13" x14ac:dyDescent="0.25">
      <c r="A4425" s="191">
        <v>24401</v>
      </c>
      <c r="B4425" s="89" t="s">
        <v>4768</v>
      </c>
      <c r="C4425" s="89" t="s">
        <v>3963</v>
      </c>
      <c r="D4425" s="89" t="s">
        <v>3904</v>
      </c>
      <c r="E4425" s="89" t="s">
        <v>328</v>
      </c>
      <c r="F4425" s="89">
        <v>360</v>
      </c>
      <c r="G4425" s="127">
        <v>0.91566265060240959</v>
      </c>
      <c r="H4425" s="127">
        <v>0</v>
      </c>
      <c r="I4425" s="127"/>
      <c r="J4425" s="191">
        <v>24401</v>
      </c>
      <c r="K4425" s="89"/>
      <c r="L4425" s="89"/>
      <c r="M4425" s="89"/>
    </row>
    <row r="4426" spans="1:13" x14ac:dyDescent="0.25">
      <c r="A4426" s="191">
        <v>24403</v>
      </c>
      <c r="B4426" s="89" t="s">
        <v>4497</v>
      </c>
      <c r="C4426" s="89" t="s">
        <v>3995</v>
      </c>
      <c r="D4426" s="89" t="s">
        <v>3904</v>
      </c>
      <c r="E4426" s="89" t="s">
        <v>336</v>
      </c>
      <c r="F4426" s="89">
        <v>628</v>
      </c>
      <c r="G4426" s="127">
        <v>0.95681063122923593</v>
      </c>
      <c r="H4426" s="127">
        <v>0</v>
      </c>
      <c r="I4426" s="127"/>
      <c r="J4426" s="191">
        <v>24403</v>
      </c>
      <c r="K4426" s="89"/>
      <c r="L4426" s="89"/>
      <c r="M4426" s="89"/>
    </row>
    <row r="4427" spans="1:13" x14ac:dyDescent="0.25">
      <c r="A4427" s="191">
        <v>24412</v>
      </c>
      <c r="B4427" s="89" t="s">
        <v>4769</v>
      </c>
      <c r="C4427" s="89" t="s">
        <v>4104</v>
      </c>
      <c r="D4427" s="89" t="s">
        <v>3904</v>
      </c>
      <c r="E4427" s="89" t="s">
        <v>4871</v>
      </c>
      <c r="F4427" s="89">
        <v>399</v>
      </c>
      <c r="G4427" s="127">
        <v>0.92011019283746553</v>
      </c>
      <c r="H4427" s="127">
        <v>0</v>
      </c>
      <c r="I4427" s="127"/>
      <c r="J4427" s="191">
        <v>24412</v>
      </c>
      <c r="K4427" s="89"/>
      <c r="L4427" s="89"/>
      <c r="M4427" s="89"/>
    </row>
    <row r="4428" spans="1:13" x14ac:dyDescent="0.25">
      <c r="A4428" s="191">
        <v>24443</v>
      </c>
      <c r="B4428" s="89" t="s">
        <v>4770</v>
      </c>
      <c r="C4428" s="89" t="s">
        <v>4219</v>
      </c>
      <c r="D4428" s="89" t="s">
        <v>3904</v>
      </c>
      <c r="E4428" s="89" t="s">
        <v>328</v>
      </c>
      <c r="F4428" s="129">
        <v>1001</v>
      </c>
      <c r="G4428" s="127">
        <v>0.97213622291021673</v>
      </c>
      <c r="H4428" s="127">
        <v>0</v>
      </c>
      <c r="I4428" s="127"/>
      <c r="J4428" s="191">
        <v>24443</v>
      </c>
      <c r="K4428" s="89"/>
      <c r="L4428" s="89"/>
      <c r="M4428" s="89"/>
    </row>
    <row r="4429" spans="1:13" x14ac:dyDescent="0.25">
      <c r="A4429" s="191">
        <v>24444</v>
      </c>
      <c r="B4429" s="89" t="s">
        <v>4771</v>
      </c>
      <c r="C4429" s="89" t="s">
        <v>4245</v>
      </c>
      <c r="D4429" s="89" t="s">
        <v>3904</v>
      </c>
      <c r="E4429" s="89" t="s">
        <v>328</v>
      </c>
      <c r="F4429" s="89">
        <v>236</v>
      </c>
      <c r="G4429" s="127">
        <v>0</v>
      </c>
      <c r="H4429" s="127">
        <v>0.92887029288702927</v>
      </c>
      <c r="I4429" s="127"/>
      <c r="J4429" s="191">
        <v>24444</v>
      </c>
      <c r="K4429" s="89"/>
      <c r="L4429" s="89"/>
      <c r="M4429" s="89"/>
    </row>
    <row r="4430" spans="1:13" x14ac:dyDescent="0.25">
      <c r="A4430" s="191">
        <v>24445</v>
      </c>
      <c r="B4430" s="89" t="s">
        <v>4772</v>
      </c>
      <c r="C4430" s="89" t="s">
        <v>3995</v>
      </c>
      <c r="D4430" s="89" t="s">
        <v>3904</v>
      </c>
      <c r="E4430" s="89" t="s">
        <v>336</v>
      </c>
      <c r="F4430" s="89">
        <v>413</v>
      </c>
      <c r="G4430" s="127">
        <v>0.9375</v>
      </c>
      <c r="H4430" s="127">
        <v>0</v>
      </c>
      <c r="I4430" s="127"/>
      <c r="J4430" s="191">
        <v>24445</v>
      </c>
      <c r="K4430" s="89"/>
      <c r="L4430" s="89"/>
      <c r="M4430" s="89"/>
    </row>
    <row r="4431" spans="1:13" x14ac:dyDescent="0.25">
      <c r="A4431" s="191">
        <v>24520</v>
      </c>
      <c r="B4431" s="89" t="s">
        <v>4773</v>
      </c>
      <c r="C4431" s="89" t="s">
        <v>4156</v>
      </c>
      <c r="D4431" s="89" t="s">
        <v>3904</v>
      </c>
      <c r="E4431" s="89" t="s">
        <v>336</v>
      </c>
      <c r="F4431" s="89">
        <v>808</v>
      </c>
      <c r="G4431" s="127">
        <v>0.85838150289017345</v>
      </c>
      <c r="H4431" s="127">
        <v>0</v>
      </c>
      <c r="I4431" s="127"/>
      <c r="J4431" s="191">
        <v>24520</v>
      </c>
      <c r="K4431" s="89"/>
      <c r="L4431" s="89"/>
      <c r="M4431" s="89"/>
    </row>
    <row r="4432" spans="1:13" x14ac:dyDescent="0.25">
      <c r="A4432" s="191">
        <v>24638</v>
      </c>
      <c r="B4432" s="89" t="s">
        <v>4774</v>
      </c>
      <c r="C4432" s="89" t="s">
        <v>3903</v>
      </c>
      <c r="D4432" s="89" t="s">
        <v>3904</v>
      </c>
      <c r="E4432" s="89" t="s">
        <v>336</v>
      </c>
      <c r="F4432" s="89">
        <v>460</v>
      </c>
      <c r="G4432" s="127">
        <v>0</v>
      </c>
      <c r="H4432" s="127">
        <v>0.81914893617021278</v>
      </c>
      <c r="I4432" s="127"/>
      <c r="J4432" s="191">
        <v>24638</v>
      </c>
      <c r="K4432" s="89"/>
      <c r="L4432" s="89"/>
      <c r="M4432" s="89"/>
    </row>
    <row r="4433" spans="1:13" x14ac:dyDescent="0.25">
      <c r="A4433" s="191">
        <v>24654</v>
      </c>
      <c r="B4433" s="89" t="s">
        <v>4775</v>
      </c>
      <c r="C4433" s="89" t="s">
        <v>4245</v>
      </c>
      <c r="D4433" s="89" t="s">
        <v>3904</v>
      </c>
      <c r="E4433" s="89" t="s">
        <v>328</v>
      </c>
      <c r="F4433" s="89">
        <v>161</v>
      </c>
      <c r="G4433" s="127">
        <v>0.93181818181818177</v>
      </c>
      <c r="H4433" s="127">
        <v>0</v>
      </c>
      <c r="I4433" s="127"/>
      <c r="J4433" s="191">
        <v>24654</v>
      </c>
      <c r="K4433" s="89"/>
      <c r="L4433" s="89"/>
      <c r="M4433" s="89"/>
    </row>
    <row r="4434" spans="1:13" x14ac:dyDescent="0.25">
      <c r="A4434" s="191">
        <v>24716</v>
      </c>
      <c r="B4434" s="89" t="s">
        <v>4776</v>
      </c>
      <c r="C4434" s="89" t="s">
        <v>3963</v>
      </c>
      <c r="D4434" s="89" t="s">
        <v>3904</v>
      </c>
      <c r="E4434" s="89" t="s">
        <v>328</v>
      </c>
      <c r="F4434" s="89">
        <v>335</v>
      </c>
      <c r="G4434" s="127">
        <v>0.96317280453257792</v>
      </c>
      <c r="H4434" s="127">
        <v>0</v>
      </c>
      <c r="I4434" s="127"/>
      <c r="J4434" s="191">
        <v>24716</v>
      </c>
      <c r="K4434" s="89"/>
      <c r="L4434" s="89"/>
      <c r="M4434" s="89"/>
    </row>
    <row r="4435" spans="1:13" x14ac:dyDescent="0.25">
      <c r="A4435" s="191">
        <v>24822</v>
      </c>
      <c r="B4435" s="89" t="s">
        <v>4777</v>
      </c>
      <c r="C4435" s="89" t="s">
        <v>4032</v>
      </c>
      <c r="D4435" s="89" t="s">
        <v>3904</v>
      </c>
      <c r="E4435" s="89" t="s">
        <v>336</v>
      </c>
      <c r="F4435" s="89">
        <v>436</v>
      </c>
      <c r="G4435" s="127">
        <v>0.95778364116094983</v>
      </c>
      <c r="H4435" s="127">
        <v>0</v>
      </c>
      <c r="I4435" s="127"/>
      <c r="J4435" s="191">
        <v>24822</v>
      </c>
      <c r="K4435" s="89"/>
      <c r="L4435" s="89"/>
      <c r="M4435" s="89"/>
    </row>
    <row r="4436" spans="1:13" x14ac:dyDescent="0.25">
      <c r="A4436" s="191">
        <v>24856</v>
      </c>
      <c r="B4436" s="89" t="s">
        <v>4778</v>
      </c>
      <c r="C4436" s="89" t="s">
        <v>4315</v>
      </c>
      <c r="D4436" s="89" t="s">
        <v>3904</v>
      </c>
      <c r="E4436" s="89" t="s">
        <v>328</v>
      </c>
      <c r="F4436" s="89">
        <v>671</v>
      </c>
      <c r="G4436" s="127">
        <v>0.92372881355932202</v>
      </c>
      <c r="H4436" s="127">
        <v>0.93389830508474581</v>
      </c>
      <c r="I4436" s="127"/>
      <c r="J4436" s="191">
        <v>24856</v>
      </c>
      <c r="K4436" s="89"/>
      <c r="L4436" s="89"/>
      <c r="M4436" s="89"/>
    </row>
    <row r="4437" spans="1:13" x14ac:dyDescent="0.25">
      <c r="A4437" s="191">
        <v>24876</v>
      </c>
      <c r="B4437" s="89" t="s">
        <v>4779</v>
      </c>
      <c r="C4437" s="89" t="s">
        <v>3995</v>
      </c>
      <c r="D4437" s="89" t="s">
        <v>3904</v>
      </c>
      <c r="E4437" s="89" t="s">
        <v>336</v>
      </c>
      <c r="F4437" s="89">
        <v>557</v>
      </c>
      <c r="G4437" s="127">
        <v>0.95476190476190481</v>
      </c>
      <c r="H4437" s="127">
        <v>0</v>
      </c>
      <c r="I4437" s="127"/>
      <c r="J4437" s="191">
        <v>24876</v>
      </c>
      <c r="K4437" s="89"/>
      <c r="L4437" s="89"/>
      <c r="M4437" s="89"/>
    </row>
    <row r="4438" spans="1:13" x14ac:dyDescent="0.25">
      <c r="A4438" s="191">
        <v>24883</v>
      </c>
      <c r="B4438" s="89" t="s">
        <v>4780</v>
      </c>
      <c r="C4438" s="89" t="s">
        <v>4068</v>
      </c>
      <c r="D4438" s="89" t="s">
        <v>3904</v>
      </c>
      <c r="E4438" s="89" t="s">
        <v>328</v>
      </c>
      <c r="F4438" s="89">
        <v>397</v>
      </c>
      <c r="G4438" s="127">
        <v>0.94037940379403795</v>
      </c>
      <c r="H4438" s="127">
        <v>0</v>
      </c>
      <c r="I4438" s="127"/>
      <c r="J4438" s="191">
        <v>24883</v>
      </c>
      <c r="K4438" s="89"/>
      <c r="L4438" s="89"/>
      <c r="M4438" s="89"/>
    </row>
    <row r="4439" spans="1:13" x14ac:dyDescent="0.25">
      <c r="A4439" s="191">
        <v>24889</v>
      </c>
      <c r="B4439" s="89" t="s">
        <v>4781</v>
      </c>
      <c r="C4439" s="89" t="s">
        <v>4104</v>
      </c>
      <c r="D4439" s="89" t="s">
        <v>3904</v>
      </c>
      <c r="E4439" s="89" t="s">
        <v>4871</v>
      </c>
      <c r="F4439" s="89">
        <v>983</v>
      </c>
      <c r="G4439" s="127">
        <v>0.8719611021069692</v>
      </c>
      <c r="H4439" s="127">
        <v>0</v>
      </c>
      <c r="I4439" s="127"/>
      <c r="J4439" s="191">
        <v>24889</v>
      </c>
      <c r="K4439" s="89"/>
      <c r="L4439" s="89"/>
      <c r="M4439" s="89"/>
    </row>
    <row r="4440" spans="1:13" x14ac:dyDescent="0.25">
      <c r="A4440" s="191">
        <v>24900</v>
      </c>
      <c r="B4440" s="89" t="s">
        <v>4782</v>
      </c>
      <c r="C4440" s="89" t="s">
        <v>4190</v>
      </c>
      <c r="D4440" s="89" t="s">
        <v>3904</v>
      </c>
      <c r="E4440" s="89" t="s">
        <v>328</v>
      </c>
      <c r="F4440" s="89">
        <v>638</v>
      </c>
      <c r="G4440" s="127">
        <v>0</v>
      </c>
      <c r="H4440" s="127">
        <v>0</v>
      </c>
      <c r="I4440" s="128">
        <v>0.83666571455774541</v>
      </c>
      <c r="J4440" s="191">
        <v>24900</v>
      </c>
      <c r="K4440" s="89"/>
      <c r="L4440" s="89"/>
      <c r="M4440" s="89"/>
    </row>
    <row r="4441" spans="1:13" x14ac:dyDescent="0.25">
      <c r="A4441" s="191">
        <v>24987</v>
      </c>
      <c r="B4441" s="89" t="s">
        <v>4783</v>
      </c>
      <c r="C4441" s="89" t="s">
        <v>4219</v>
      </c>
      <c r="D4441" s="89" t="s">
        <v>3904</v>
      </c>
      <c r="E4441" s="89" t="s">
        <v>328</v>
      </c>
      <c r="F4441" s="89">
        <v>471</v>
      </c>
      <c r="G4441" s="127">
        <v>0.85071090047393361</v>
      </c>
      <c r="H4441" s="127">
        <v>0</v>
      </c>
      <c r="I4441" s="127"/>
      <c r="J4441" s="191">
        <v>24987</v>
      </c>
      <c r="K4441" s="89"/>
      <c r="L4441" s="89"/>
      <c r="M4441" s="89"/>
    </row>
    <row r="4442" spans="1:13" x14ac:dyDescent="0.25">
      <c r="A4442" s="191">
        <v>24997</v>
      </c>
      <c r="B4442" s="89" t="s">
        <v>4784</v>
      </c>
      <c r="C4442" s="89" t="s">
        <v>3949</v>
      </c>
      <c r="D4442" s="89" t="s">
        <v>3904</v>
      </c>
      <c r="E4442" s="89" t="s">
        <v>328</v>
      </c>
      <c r="F4442" s="89">
        <v>505</v>
      </c>
      <c r="G4442" s="127">
        <v>0.92613636363636365</v>
      </c>
      <c r="H4442" s="127">
        <v>0</v>
      </c>
      <c r="I4442" s="127"/>
      <c r="J4442" s="191">
        <v>24997</v>
      </c>
      <c r="K4442" s="89"/>
      <c r="L4442" s="89"/>
      <c r="M4442" s="89"/>
    </row>
    <row r="4443" spans="1:13" x14ac:dyDescent="0.25">
      <c r="A4443" s="191">
        <v>24999</v>
      </c>
      <c r="B4443" s="89" t="s">
        <v>4785</v>
      </c>
      <c r="C4443" s="89" t="s">
        <v>4156</v>
      </c>
      <c r="D4443" s="89" t="s">
        <v>3904</v>
      </c>
      <c r="E4443" s="89" t="s">
        <v>336</v>
      </c>
      <c r="F4443" s="89">
        <v>504</v>
      </c>
      <c r="G4443" s="127">
        <v>0.95011876484560565</v>
      </c>
      <c r="H4443" s="127">
        <v>0</v>
      </c>
      <c r="I4443" s="127"/>
      <c r="J4443" s="191">
        <v>24999</v>
      </c>
      <c r="K4443" s="89"/>
      <c r="L4443" s="89"/>
      <c r="M4443" s="89"/>
    </row>
    <row r="4444" spans="1:13" x14ac:dyDescent="0.25">
      <c r="A4444" s="191">
        <v>25002</v>
      </c>
      <c r="B4444" s="89" t="s">
        <v>4786</v>
      </c>
      <c r="C4444" s="89" t="s">
        <v>4219</v>
      </c>
      <c r="D4444" s="89" t="s">
        <v>3904</v>
      </c>
      <c r="E4444" s="89" t="s">
        <v>328</v>
      </c>
      <c r="F4444" s="89">
        <v>649</v>
      </c>
      <c r="G4444" s="127">
        <v>0.98113207547169812</v>
      </c>
      <c r="H4444" s="127">
        <v>0</v>
      </c>
      <c r="I4444" s="127"/>
      <c r="J4444" s="191">
        <v>25002</v>
      </c>
      <c r="K4444" s="89"/>
      <c r="L4444" s="89"/>
      <c r="M4444" s="89"/>
    </row>
    <row r="4445" spans="1:13" x14ac:dyDescent="0.25">
      <c r="A4445" s="191">
        <v>25009</v>
      </c>
      <c r="B4445" s="89" t="s">
        <v>4787</v>
      </c>
      <c r="C4445" s="89" t="s">
        <v>4245</v>
      </c>
      <c r="D4445" s="89" t="s">
        <v>3904</v>
      </c>
      <c r="E4445" s="89" t="s">
        <v>328</v>
      </c>
      <c r="F4445" s="89">
        <v>650</v>
      </c>
      <c r="G4445" s="127">
        <v>0.97127937336814618</v>
      </c>
      <c r="H4445" s="127">
        <v>0</v>
      </c>
      <c r="I4445" s="127"/>
      <c r="J4445" s="191">
        <v>25009</v>
      </c>
      <c r="K4445" s="89"/>
      <c r="L4445" s="89"/>
      <c r="M4445" s="89"/>
    </row>
    <row r="4446" spans="1:13" x14ac:dyDescent="0.25">
      <c r="A4446" s="191">
        <v>25041</v>
      </c>
      <c r="B4446" s="89" t="s">
        <v>4788</v>
      </c>
      <c r="C4446" s="89" t="s">
        <v>3963</v>
      </c>
      <c r="D4446" s="89" t="s">
        <v>3904</v>
      </c>
      <c r="E4446" s="89" t="s">
        <v>328</v>
      </c>
      <c r="F4446" s="89">
        <v>533</v>
      </c>
      <c r="G4446" s="127">
        <v>0.92</v>
      </c>
      <c r="H4446" s="127">
        <v>0</v>
      </c>
      <c r="I4446" s="127"/>
      <c r="J4446" s="191">
        <v>25041</v>
      </c>
      <c r="K4446" s="89"/>
      <c r="L4446" s="89"/>
      <c r="M4446" s="89"/>
    </row>
    <row r="4447" spans="1:13" x14ac:dyDescent="0.25">
      <c r="A4447" s="191">
        <v>25043</v>
      </c>
      <c r="B4447" s="89" t="s">
        <v>4789</v>
      </c>
      <c r="C4447" s="89" t="s">
        <v>4219</v>
      </c>
      <c r="D4447" s="89" t="s">
        <v>3904</v>
      </c>
      <c r="E4447" s="89" t="s">
        <v>328</v>
      </c>
      <c r="F4447" s="89">
        <v>638</v>
      </c>
      <c r="G4447" s="127">
        <v>0.9623655913978495</v>
      </c>
      <c r="H4447" s="127">
        <v>0</v>
      </c>
      <c r="I4447" s="127"/>
      <c r="J4447" s="191">
        <v>25043</v>
      </c>
      <c r="K4447" s="89"/>
      <c r="L4447" s="89"/>
      <c r="M4447" s="89"/>
    </row>
    <row r="4448" spans="1:13" x14ac:dyDescent="0.25">
      <c r="A4448" s="191">
        <v>25047</v>
      </c>
      <c r="B4448" s="89" t="s">
        <v>4790</v>
      </c>
      <c r="C4448" s="89" t="s">
        <v>4104</v>
      </c>
      <c r="D4448" s="89" t="s">
        <v>3904</v>
      </c>
      <c r="E4448" s="89" t="s">
        <v>4871</v>
      </c>
      <c r="F4448" s="129">
        <v>1143</v>
      </c>
      <c r="G4448" s="127">
        <v>0.84494602551521103</v>
      </c>
      <c r="H4448" s="127">
        <v>0</v>
      </c>
      <c r="I4448" s="127"/>
      <c r="J4448" s="191">
        <v>25047</v>
      </c>
      <c r="K4448" s="89"/>
      <c r="L4448" s="89"/>
      <c r="M4448" s="89"/>
    </row>
    <row r="4449" spans="1:13" x14ac:dyDescent="0.25">
      <c r="A4449" s="191">
        <v>25078</v>
      </c>
      <c r="B4449" s="89" t="s">
        <v>4791</v>
      </c>
      <c r="C4449" s="89" t="s">
        <v>4245</v>
      </c>
      <c r="D4449" s="89" t="s">
        <v>3904</v>
      </c>
      <c r="E4449" s="89" t="s">
        <v>328</v>
      </c>
      <c r="F4449" s="89">
        <v>566</v>
      </c>
      <c r="G4449" s="127">
        <v>0.93318485523385297</v>
      </c>
      <c r="H4449" s="127">
        <v>0</v>
      </c>
      <c r="I4449" s="127"/>
      <c r="J4449" s="191">
        <v>25078</v>
      </c>
      <c r="K4449" s="89"/>
      <c r="L4449" s="89"/>
      <c r="M4449" s="89"/>
    </row>
    <row r="4450" spans="1:13" x14ac:dyDescent="0.25">
      <c r="A4450" s="191">
        <v>25089</v>
      </c>
      <c r="B4450" s="89" t="s">
        <v>4792</v>
      </c>
      <c r="C4450" s="89" t="s">
        <v>4349</v>
      </c>
      <c r="D4450" s="89" t="s">
        <v>3904</v>
      </c>
      <c r="E4450" s="89" t="s">
        <v>328</v>
      </c>
      <c r="F4450" s="129">
        <v>1115</v>
      </c>
      <c r="G4450" s="127">
        <v>0.8417799752781211</v>
      </c>
      <c r="H4450" s="127">
        <v>0</v>
      </c>
      <c r="I4450" s="127"/>
      <c r="J4450" s="191">
        <v>25089</v>
      </c>
      <c r="K4450" s="89"/>
      <c r="L4450" s="89"/>
      <c r="M4450" s="89"/>
    </row>
    <row r="4451" spans="1:13" x14ac:dyDescent="0.25">
      <c r="A4451" s="191">
        <v>25173</v>
      </c>
      <c r="B4451" s="89" t="s">
        <v>4793</v>
      </c>
      <c r="C4451" s="89" t="s">
        <v>1847</v>
      </c>
      <c r="D4451" s="89" t="s">
        <v>3904</v>
      </c>
      <c r="E4451" s="89" t="s">
        <v>336</v>
      </c>
      <c r="F4451" s="89">
        <v>248</v>
      </c>
      <c r="G4451" s="127">
        <v>0.91402714932126694</v>
      </c>
      <c r="H4451" s="127">
        <v>0</v>
      </c>
      <c r="I4451" s="127"/>
      <c r="J4451" s="191">
        <v>25173</v>
      </c>
      <c r="K4451" s="89"/>
      <c r="L4451" s="89"/>
      <c r="M4451" s="89"/>
    </row>
    <row r="4452" spans="1:13" x14ac:dyDescent="0.25">
      <c r="A4452" s="191">
        <v>25182</v>
      </c>
      <c r="B4452" s="89" t="s">
        <v>4794</v>
      </c>
      <c r="C4452" s="89" t="s">
        <v>4156</v>
      </c>
      <c r="D4452" s="89" t="s">
        <v>3904</v>
      </c>
      <c r="E4452" s="89" t="s">
        <v>336</v>
      </c>
      <c r="F4452" s="89">
        <v>220</v>
      </c>
      <c r="G4452" s="127">
        <v>0</v>
      </c>
      <c r="H4452" s="127">
        <v>0.79792746113989632</v>
      </c>
      <c r="I4452" s="127"/>
      <c r="J4452" s="191">
        <v>25182</v>
      </c>
      <c r="K4452" s="89"/>
      <c r="L4452" s="89"/>
      <c r="M4452" s="89"/>
    </row>
    <row r="4453" spans="1:13" x14ac:dyDescent="0.25">
      <c r="A4453" s="191">
        <v>25186</v>
      </c>
      <c r="B4453" s="89" t="s">
        <v>4795</v>
      </c>
      <c r="C4453" s="89" t="s">
        <v>4068</v>
      </c>
      <c r="D4453" s="89" t="s">
        <v>3904</v>
      </c>
      <c r="E4453" s="89" t="s">
        <v>328</v>
      </c>
      <c r="F4453" s="89">
        <v>471</v>
      </c>
      <c r="G4453" s="127">
        <v>0.92346938775510201</v>
      </c>
      <c r="H4453" s="127">
        <v>0</v>
      </c>
      <c r="I4453" s="127"/>
      <c r="J4453" s="191">
        <v>25186</v>
      </c>
      <c r="K4453" s="89"/>
      <c r="L4453" s="89"/>
      <c r="M4453" s="89"/>
    </row>
    <row r="4454" spans="1:13" x14ac:dyDescent="0.25">
      <c r="A4454" s="191">
        <v>25189</v>
      </c>
      <c r="B4454" s="89" t="s">
        <v>4796</v>
      </c>
      <c r="C4454" s="89" t="s">
        <v>4322</v>
      </c>
      <c r="D4454" s="89" t="s">
        <v>3904</v>
      </c>
      <c r="E4454" s="89" t="s">
        <v>328</v>
      </c>
      <c r="F4454" s="89">
        <v>135</v>
      </c>
      <c r="G4454" s="127">
        <v>0.90825688073394495</v>
      </c>
      <c r="H4454" s="127">
        <v>0</v>
      </c>
      <c r="I4454" s="127"/>
      <c r="J4454" s="191">
        <v>25189</v>
      </c>
      <c r="K4454" s="89"/>
      <c r="L4454" s="89"/>
      <c r="M4454" s="89"/>
    </row>
    <row r="4455" spans="1:13" x14ac:dyDescent="0.25">
      <c r="A4455" s="191">
        <v>25194</v>
      </c>
      <c r="B4455" s="89" t="s">
        <v>4797</v>
      </c>
      <c r="C4455" s="89" t="s">
        <v>4156</v>
      </c>
      <c r="D4455" s="89" t="s">
        <v>3904</v>
      </c>
      <c r="E4455" s="89" t="s">
        <v>336</v>
      </c>
      <c r="F4455" s="89">
        <v>298</v>
      </c>
      <c r="G4455" s="127">
        <v>0.89898989898989901</v>
      </c>
      <c r="H4455" s="127">
        <v>0</v>
      </c>
      <c r="I4455" s="127"/>
      <c r="J4455" s="191">
        <v>25194</v>
      </c>
      <c r="K4455" s="89"/>
      <c r="L4455" s="89"/>
      <c r="M4455" s="89"/>
    </row>
    <row r="4456" spans="1:13" x14ac:dyDescent="0.25">
      <c r="A4456" s="191">
        <v>25247</v>
      </c>
      <c r="B4456" s="89" t="s">
        <v>4798</v>
      </c>
      <c r="C4456" s="89" t="s">
        <v>3949</v>
      </c>
      <c r="D4456" s="89" t="s">
        <v>3904</v>
      </c>
      <c r="E4456" s="89" t="s">
        <v>328</v>
      </c>
      <c r="F4456" s="89">
        <v>96</v>
      </c>
      <c r="G4456" s="127">
        <v>0.95454545454545459</v>
      </c>
      <c r="H4456" s="127">
        <v>0</v>
      </c>
      <c r="I4456" s="127"/>
      <c r="J4456" s="191">
        <v>25247</v>
      </c>
      <c r="K4456" s="89"/>
      <c r="L4456" s="89"/>
      <c r="M4456" s="89"/>
    </row>
    <row r="4457" spans="1:13" x14ac:dyDescent="0.25">
      <c r="A4457" s="191">
        <v>25314</v>
      </c>
      <c r="B4457" s="89" t="s">
        <v>4799</v>
      </c>
      <c r="C4457" s="89" t="s">
        <v>4068</v>
      </c>
      <c r="D4457" s="89" t="s">
        <v>3904</v>
      </c>
      <c r="E4457" s="89" t="s">
        <v>328</v>
      </c>
      <c r="F4457" s="89">
        <v>579</v>
      </c>
      <c r="G4457" s="127">
        <v>0.8287937743190662</v>
      </c>
      <c r="H4457" s="127">
        <v>0</v>
      </c>
      <c r="I4457" s="127"/>
      <c r="J4457" s="191">
        <v>25314</v>
      </c>
      <c r="K4457" s="89"/>
      <c r="L4457" s="89"/>
      <c r="M4457" s="89"/>
    </row>
    <row r="4458" spans="1:13" x14ac:dyDescent="0.25">
      <c r="A4458" s="191">
        <v>25315</v>
      </c>
      <c r="B4458" s="89" t="s">
        <v>4800</v>
      </c>
      <c r="C4458" s="89" t="s">
        <v>4104</v>
      </c>
      <c r="D4458" s="89" t="s">
        <v>3904</v>
      </c>
      <c r="E4458" s="89" t="s">
        <v>4871</v>
      </c>
      <c r="F4458" s="89">
        <v>328</v>
      </c>
      <c r="G4458" s="127">
        <v>0.81270903010033446</v>
      </c>
      <c r="H4458" s="127">
        <v>0</v>
      </c>
      <c r="I4458" s="127"/>
      <c r="J4458" s="191">
        <v>25315</v>
      </c>
      <c r="K4458" s="89"/>
      <c r="L4458" s="89"/>
      <c r="M4458" s="89"/>
    </row>
    <row r="4459" spans="1:13" x14ac:dyDescent="0.25">
      <c r="A4459" s="191">
        <v>25339</v>
      </c>
      <c r="B4459" s="89" t="s">
        <v>4801</v>
      </c>
      <c r="C4459" s="89" t="s">
        <v>4296</v>
      </c>
      <c r="D4459" s="89" t="s">
        <v>3904</v>
      </c>
      <c r="E4459" s="89" t="s">
        <v>336</v>
      </c>
      <c r="F4459" s="89">
        <v>124</v>
      </c>
      <c r="G4459" s="127">
        <v>0</v>
      </c>
      <c r="H4459" s="127">
        <v>0</v>
      </c>
      <c r="I4459" s="128">
        <v>0.83044706905296717</v>
      </c>
      <c r="J4459" s="191">
        <v>25339</v>
      </c>
      <c r="K4459" s="89"/>
      <c r="L4459" s="89"/>
      <c r="M4459" s="89"/>
    </row>
    <row r="4460" spans="1:13" x14ac:dyDescent="0.25">
      <c r="A4460" s="191">
        <v>25539</v>
      </c>
      <c r="B4460" s="89" t="s">
        <v>4802</v>
      </c>
      <c r="C4460" s="89" t="s">
        <v>3915</v>
      </c>
      <c r="D4460" s="89" t="s">
        <v>3904</v>
      </c>
      <c r="E4460" s="89" t="s">
        <v>336</v>
      </c>
      <c r="F4460" s="89">
        <v>359</v>
      </c>
      <c r="G4460" s="127">
        <v>0.94385964912280707</v>
      </c>
      <c r="H4460" s="127">
        <v>0</v>
      </c>
      <c r="I4460" s="127"/>
      <c r="J4460" s="191">
        <v>25539</v>
      </c>
      <c r="K4460" s="89"/>
      <c r="L4460" s="89"/>
      <c r="M4460" s="89"/>
    </row>
    <row r="4461" spans="1:13" x14ac:dyDescent="0.25">
      <c r="A4461" s="191">
        <v>25591</v>
      </c>
      <c r="B4461" s="89" t="s">
        <v>4803</v>
      </c>
      <c r="C4461" s="89" t="s">
        <v>4282</v>
      </c>
      <c r="D4461" s="89" t="s">
        <v>3904</v>
      </c>
      <c r="E4461" s="89" t="s">
        <v>328</v>
      </c>
      <c r="F4461" s="89">
        <v>908</v>
      </c>
      <c r="G4461" s="127">
        <v>0</v>
      </c>
      <c r="H4461" s="127">
        <v>0.93446601941747576</v>
      </c>
      <c r="I4461" s="127"/>
      <c r="J4461" s="191">
        <v>25591</v>
      </c>
      <c r="K4461" s="89"/>
      <c r="L4461" s="89"/>
      <c r="M4461" s="89"/>
    </row>
    <row r="4462" spans="1:13" x14ac:dyDescent="0.25">
      <c r="A4462" s="191">
        <v>25592</v>
      </c>
      <c r="B4462" s="89" t="s">
        <v>4804</v>
      </c>
      <c r="C4462" s="89" t="s">
        <v>4190</v>
      </c>
      <c r="D4462" s="89" t="s">
        <v>3904</v>
      </c>
      <c r="E4462" s="89" t="s">
        <v>328</v>
      </c>
      <c r="F4462" s="89">
        <v>259</v>
      </c>
      <c r="G4462" s="127">
        <v>0.71052631578947367</v>
      </c>
      <c r="H4462" s="127">
        <v>0.89570552147239269</v>
      </c>
      <c r="I4462" s="127"/>
      <c r="J4462" s="191">
        <v>25592</v>
      </c>
      <c r="K4462" s="89"/>
      <c r="L4462" s="89"/>
      <c r="M4462" s="89"/>
    </row>
    <row r="4463" spans="1:13" x14ac:dyDescent="0.25">
      <c r="A4463" s="191">
        <v>25642</v>
      </c>
      <c r="B4463" s="89" t="s">
        <v>4805</v>
      </c>
      <c r="C4463" s="89" t="s">
        <v>4380</v>
      </c>
      <c r="D4463" s="89" t="s">
        <v>3904</v>
      </c>
      <c r="E4463" s="89" t="s">
        <v>336</v>
      </c>
      <c r="F4463" s="89">
        <v>214</v>
      </c>
      <c r="G4463" s="127">
        <v>0.98064516129032253</v>
      </c>
      <c r="H4463" s="127">
        <v>0</v>
      </c>
      <c r="I4463" s="127"/>
      <c r="J4463" s="191">
        <v>25642</v>
      </c>
      <c r="K4463" s="89"/>
      <c r="L4463" s="89"/>
      <c r="M4463" s="89"/>
    </row>
    <row r="4464" spans="1:13" x14ac:dyDescent="0.25">
      <c r="A4464" s="191">
        <v>25698</v>
      </c>
      <c r="B4464" s="89" t="s">
        <v>4806</v>
      </c>
      <c r="C4464" s="89" t="s">
        <v>4245</v>
      </c>
      <c r="D4464" s="89" t="s">
        <v>3904</v>
      </c>
      <c r="E4464" s="89" t="s">
        <v>328</v>
      </c>
      <c r="F4464" s="89">
        <v>743</v>
      </c>
      <c r="G4464" s="127">
        <v>0.94941634241245132</v>
      </c>
      <c r="H4464" s="127">
        <v>0</v>
      </c>
      <c r="I4464" s="127"/>
      <c r="J4464" s="191">
        <v>25698</v>
      </c>
      <c r="K4464" s="89"/>
      <c r="L4464" s="89"/>
      <c r="M4464" s="89"/>
    </row>
    <row r="4465" spans="1:13" x14ac:dyDescent="0.25">
      <c r="A4465" s="191">
        <v>25711</v>
      </c>
      <c r="B4465" s="89" t="s">
        <v>4807</v>
      </c>
      <c r="C4465" s="89" t="s">
        <v>4296</v>
      </c>
      <c r="D4465" s="89" t="s">
        <v>3904</v>
      </c>
      <c r="E4465" s="89" t="s">
        <v>336</v>
      </c>
      <c r="F4465" s="129">
        <v>1117</v>
      </c>
      <c r="G4465" s="127">
        <v>0.87</v>
      </c>
      <c r="H4465" s="127">
        <v>0.74603174603174605</v>
      </c>
      <c r="I4465" s="127"/>
      <c r="J4465" s="191">
        <v>25711</v>
      </c>
      <c r="K4465" s="89"/>
      <c r="L4465" s="89"/>
      <c r="M4465" s="89"/>
    </row>
    <row r="4466" spans="1:13" x14ac:dyDescent="0.25">
      <c r="A4466" s="191">
        <v>25770</v>
      </c>
      <c r="B4466" s="89" t="s">
        <v>4808</v>
      </c>
      <c r="C4466" s="89" t="s">
        <v>4068</v>
      </c>
      <c r="D4466" s="89" t="s">
        <v>3904</v>
      </c>
      <c r="E4466" s="89" t="s">
        <v>328</v>
      </c>
      <c r="F4466" s="129">
        <v>1399</v>
      </c>
      <c r="G4466" s="127">
        <v>0.66055045871559637</v>
      </c>
      <c r="H4466" s="127">
        <v>0.89864864864864868</v>
      </c>
      <c r="I4466" s="127"/>
      <c r="J4466" s="191">
        <v>25770</v>
      </c>
      <c r="K4466" s="89"/>
      <c r="L4466" s="89"/>
      <c r="M4466" s="89"/>
    </row>
    <row r="4467" spans="1:13" x14ac:dyDescent="0.25">
      <c r="A4467" s="191">
        <v>25788</v>
      </c>
      <c r="B4467" s="89" t="s">
        <v>4809</v>
      </c>
      <c r="C4467" s="89" t="s">
        <v>4156</v>
      </c>
      <c r="D4467" s="89" t="s">
        <v>3904</v>
      </c>
      <c r="E4467" s="89" t="s">
        <v>336</v>
      </c>
      <c r="F4467" s="89">
        <v>792</v>
      </c>
      <c r="G4467" s="127">
        <v>0.87384615384615383</v>
      </c>
      <c r="H4467" s="127">
        <v>0</v>
      </c>
      <c r="I4467" s="127"/>
      <c r="J4467" s="191">
        <v>25788</v>
      </c>
      <c r="K4467" s="89"/>
      <c r="L4467" s="89"/>
      <c r="M4467" s="89"/>
    </row>
    <row r="4468" spans="1:13" x14ac:dyDescent="0.25">
      <c r="A4468" s="191">
        <v>25797</v>
      </c>
      <c r="B4468" s="89" t="s">
        <v>4810</v>
      </c>
      <c r="C4468" s="89" t="s">
        <v>4156</v>
      </c>
      <c r="D4468" s="89" t="s">
        <v>3904</v>
      </c>
      <c r="E4468" s="89" t="s">
        <v>336</v>
      </c>
      <c r="F4468" s="89">
        <v>291</v>
      </c>
      <c r="G4468" s="127">
        <v>0.89699570815450647</v>
      </c>
      <c r="H4468" s="127">
        <v>0</v>
      </c>
      <c r="I4468" s="127"/>
      <c r="J4468" s="191">
        <v>25797</v>
      </c>
      <c r="K4468" s="89"/>
      <c r="L4468" s="89"/>
      <c r="M4468" s="89"/>
    </row>
    <row r="4469" spans="1:13" x14ac:dyDescent="0.25">
      <c r="A4469" s="191">
        <v>25812</v>
      </c>
      <c r="B4469" s="89" t="s">
        <v>4811</v>
      </c>
      <c r="C4469" s="89" t="s">
        <v>4140</v>
      </c>
      <c r="D4469" s="89" t="s">
        <v>3904</v>
      </c>
      <c r="E4469" s="89" t="s">
        <v>328</v>
      </c>
      <c r="F4469" s="89">
        <v>85</v>
      </c>
      <c r="G4469" s="127">
        <v>0</v>
      </c>
      <c r="H4469" s="127">
        <v>0</v>
      </c>
      <c r="I4469" s="128">
        <v>0.80946154760489719</v>
      </c>
      <c r="J4469" s="191">
        <v>25812</v>
      </c>
      <c r="K4469" s="89"/>
      <c r="L4469" s="89"/>
      <c r="M4469" s="89"/>
    </row>
    <row r="4470" spans="1:13" x14ac:dyDescent="0.25">
      <c r="A4470" s="191">
        <v>25938</v>
      </c>
      <c r="B4470" s="89" t="s">
        <v>4812</v>
      </c>
      <c r="C4470" s="89" t="s">
        <v>3995</v>
      </c>
      <c r="D4470" s="89" t="s">
        <v>3904</v>
      </c>
      <c r="E4470" s="89" t="s">
        <v>336</v>
      </c>
      <c r="F4470" s="89">
        <v>365</v>
      </c>
      <c r="G4470" s="127">
        <v>0</v>
      </c>
      <c r="H4470" s="127">
        <v>0</v>
      </c>
      <c r="I4470" s="128">
        <v>0.92894903785155425</v>
      </c>
      <c r="J4470" s="191">
        <v>25938</v>
      </c>
      <c r="K4470" s="89"/>
      <c r="L4470" s="89"/>
      <c r="M4470" s="89"/>
    </row>
    <row r="4471" spans="1:13" x14ac:dyDescent="0.25">
      <c r="A4471" s="191">
        <v>25960</v>
      </c>
      <c r="B4471" s="89" t="s">
        <v>4813</v>
      </c>
      <c r="C4471" s="89" t="s">
        <v>4245</v>
      </c>
      <c r="D4471" s="89" t="s">
        <v>3904</v>
      </c>
      <c r="E4471" s="89" t="s">
        <v>328</v>
      </c>
      <c r="F4471" s="129">
        <v>1117</v>
      </c>
      <c r="G4471" s="127">
        <v>0.90787518573551262</v>
      </c>
      <c r="H4471" s="127">
        <v>0</v>
      </c>
      <c r="I4471" s="127"/>
      <c r="J4471" s="191">
        <v>25960</v>
      </c>
      <c r="K4471" s="89"/>
      <c r="L4471" s="89"/>
      <c r="M4471" s="89"/>
    </row>
    <row r="4472" spans="1:13" x14ac:dyDescent="0.25">
      <c r="A4472" s="191">
        <v>26003</v>
      </c>
      <c r="B4472" s="89" t="s">
        <v>4814</v>
      </c>
      <c r="C4472" s="89" t="s">
        <v>4190</v>
      </c>
      <c r="D4472" s="89" t="s">
        <v>3904</v>
      </c>
      <c r="E4472" s="89" t="s">
        <v>328</v>
      </c>
      <c r="F4472" s="89">
        <v>247</v>
      </c>
      <c r="G4472" s="127">
        <v>0</v>
      </c>
      <c r="H4472" s="127">
        <v>0</v>
      </c>
      <c r="I4472" s="128">
        <v>0.83666571455774541</v>
      </c>
      <c r="J4472" s="191">
        <v>26003</v>
      </c>
      <c r="K4472" s="89"/>
      <c r="L4472" s="89"/>
      <c r="M4472" s="89"/>
    </row>
    <row r="4473" spans="1:13" x14ac:dyDescent="0.25">
      <c r="A4473" s="191">
        <v>26037</v>
      </c>
      <c r="B4473" s="89" t="s">
        <v>4815</v>
      </c>
      <c r="C4473" s="89" t="s">
        <v>3931</v>
      </c>
      <c r="D4473" s="89" t="s">
        <v>3904</v>
      </c>
      <c r="E4473" s="89" t="s">
        <v>336</v>
      </c>
      <c r="F4473" s="129">
        <v>1144</v>
      </c>
      <c r="G4473" s="127">
        <v>0.90629575402635432</v>
      </c>
      <c r="H4473" s="127">
        <v>0</v>
      </c>
      <c r="I4473" s="127"/>
      <c r="J4473" s="191">
        <v>26037</v>
      </c>
      <c r="K4473" s="89"/>
      <c r="L4473" s="89"/>
      <c r="M4473" s="89"/>
    </row>
    <row r="4474" spans="1:13" x14ac:dyDescent="0.25">
      <c r="A4474" s="191">
        <v>26157</v>
      </c>
      <c r="B4474" s="89" t="s">
        <v>4816</v>
      </c>
      <c r="C4474" s="89" t="s">
        <v>4140</v>
      </c>
      <c r="D4474" s="89" t="s">
        <v>3904</v>
      </c>
      <c r="E4474" s="89" t="s">
        <v>328</v>
      </c>
      <c r="F4474" s="89">
        <v>611</v>
      </c>
      <c r="G4474" s="127">
        <v>0.92337164750957856</v>
      </c>
      <c r="H4474" s="127">
        <v>0</v>
      </c>
      <c r="I4474" s="127"/>
      <c r="J4474" s="191">
        <v>26157</v>
      </c>
      <c r="K4474" s="89"/>
      <c r="L4474" s="89"/>
      <c r="M4474" s="89"/>
    </row>
    <row r="4475" spans="1:13" x14ac:dyDescent="0.25">
      <c r="A4475" s="191">
        <v>26292</v>
      </c>
      <c r="B4475" s="89" t="s">
        <v>4817</v>
      </c>
      <c r="C4475" s="89" t="s">
        <v>3963</v>
      </c>
      <c r="D4475" s="89" t="s">
        <v>3904</v>
      </c>
      <c r="E4475" s="89" t="s">
        <v>328</v>
      </c>
      <c r="F4475" s="89">
        <v>526</v>
      </c>
      <c r="G4475" s="127">
        <v>0</v>
      </c>
      <c r="H4475" s="127">
        <v>0.88734835355285957</v>
      </c>
      <c r="I4475" s="127"/>
      <c r="J4475" s="191">
        <v>26292</v>
      </c>
      <c r="K4475" s="89"/>
      <c r="L4475" s="89"/>
      <c r="M4475" s="89"/>
    </row>
    <row r="4476" spans="1:13" x14ac:dyDescent="0.25">
      <c r="A4476" s="191">
        <v>26501</v>
      </c>
      <c r="B4476" s="89" t="s">
        <v>4818</v>
      </c>
      <c r="C4476" s="89" t="s">
        <v>3988</v>
      </c>
      <c r="D4476" s="89" t="s">
        <v>3904</v>
      </c>
      <c r="E4476" s="89" t="s">
        <v>4871</v>
      </c>
      <c r="F4476" s="89">
        <v>408</v>
      </c>
      <c r="G4476" s="127">
        <v>0.88888888888888884</v>
      </c>
      <c r="H4476" s="127">
        <v>0.61224489795918369</v>
      </c>
      <c r="I4476" s="127"/>
      <c r="J4476" s="191">
        <v>26501</v>
      </c>
      <c r="K4476" s="89"/>
      <c r="L4476" s="89"/>
      <c r="M4476" s="89"/>
    </row>
    <row r="4477" spans="1:13" x14ac:dyDescent="0.25">
      <c r="A4477" s="191">
        <v>31078</v>
      </c>
      <c r="B4477" s="89" t="s">
        <v>4819</v>
      </c>
      <c r="C4477" s="89" t="s">
        <v>4219</v>
      </c>
      <c r="D4477" s="89" t="s">
        <v>3904</v>
      </c>
      <c r="E4477" s="89" t="s">
        <v>328</v>
      </c>
      <c r="F4477" s="89">
        <v>529</v>
      </c>
      <c r="G4477" s="127">
        <v>0.70175438596491224</v>
      </c>
      <c r="H4477" s="127">
        <v>0.82432432432432434</v>
      </c>
      <c r="I4477" s="127"/>
      <c r="J4477" s="191">
        <v>31078</v>
      </c>
      <c r="K4477" s="89"/>
      <c r="L4477" s="89"/>
      <c r="M4477" s="89"/>
    </row>
    <row r="4478" spans="1:13" x14ac:dyDescent="0.25">
      <c r="A4478" s="191">
        <v>31097</v>
      </c>
      <c r="B4478" s="89" t="s">
        <v>4820</v>
      </c>
      <c r="C4478" s="89" t="s">
        <v>2144</v>
      </c>
      <c r="D4478" s="89" t="s">
        <v>2029</v>
      </c>
      <c r="E4478" s="89" t="s">
        <v>336</v>
      </c>
      <c r="F4478" s="89">
        <v>45</v>
      </c>
      <c r="G4478" s="127">
        <v>0</v>
      </c>
      <c r="H4478" s="127">
        <v>0</v>
      </c>
      <c r="I4478" s="128">
        <v>0.91941228851291179</v>
      </c>
      <c r="J4478" s="191">
        <v>31097</v>
      </c>
      <c r="K4478" s="89"/>
      <c r="L4478" s="89"/>
      <c r="M4478" s="89"/>
    </row>
    <row r="4479" spans="1:13" x14ac:dyDescent="0.25">
      <c r="A4479" s="191">
        <v>31128</v>
      </c>
      <c r="B4479" s="89" t="s">
        <v>4821</v>
      </c>
      <c r="C4479" s="89" t="s">
        <v>2235</v>
      </c>
      <c r="D4479" s="89" t="s">
        <v>2029</v>
      </c>
      <c r="E4479" s="89" t="s">
        <v>336</v>
      </c>
      <c r="F4479" s="89">
        <v>254</v>
      </c>
      <c r="G4479" s="127">
        <v>0</v>
      </c>
      <c r="H4479" s="127">
        <v>0.96031746031746035</v>
      </c>
      <c r="I4479" s="127"/>
      <c r="J4479" s="191">
        <v>31128</v>
      </c>
      <c r="K4479" s="89"/>
      <c r="L4479" s="89"/>
      <c r="M4479" s="89"/>
    </row>
    <row r="4480" spans="1:13" x14ac:dyDescent="0.25">
      <c r="A4480" s="191">
        <v>31153</v>
      </c>
      <c r="B4480" s="89" t="s">
        <v>4822</v>
      </c>
      <c r="C4480" s="89" t="s">
        <v>4144</v>
      </c>
      <c r="D4480" s="89" t="s">
        <v>3904</v>
      </c>
      <c r="E4480" s="89" t="s">
        <v>328</v>
      </c>
      <c r="F4480" s="89">
        <v>611</v>
      </c>
      <c r="G4480" s="127">
        <v>0.87735849056603776</v>
      </c>
      <c r="H4480" s="127">
        <v>0</v>
      </c>
      <c r="I4480" s="127"/>
      <c r="J4480" s="191">
        <v>31153</v>
      </c>
      <c r="K4480" s="89"/>
      <c r="L4480" s="89"/>
      <c r="M4480" s="89"/>
    </row>
    <row r="4481" spans="1:13" x14ac:dyDescent="0.25">
      <c r="A4481" s="191">
        <v>31154</v>
      </c>
      <c r="B4481" s="89" t="s">
        <v>4823</v>
      </c>
      <c r="C4481" s="89" t="s">
        <v>4190</v>
      </c>
      <c r="D4481" s="89" t="s">
        <v>3904</v>
      </c>
      <c r="E4481" s="89" t="s">
        <v>328</v>
      </c>
      <c r="F4481" s="89">
        <v>318</v>
      </c>
      <c r="G4481" s="127">
        <v>0</v>
      </c>
      <c r="H4481" s="127">
        <v>0</v>
      </c>
      <c r="I4481" s="128">
        <v>0.83666571455774541</v>
      </c>
      <c r="J4481" s="191">
        <v>31154</v>
      </c>
      <c r="K4481" s="89"/>
      <c r="L4481" s="89"/>
      <c r="M4481" s="89"/>
    </row>
    <row r="4482" spans="1:13" x14ac:dyDescent="0.25">
      <c r="A4482" s="191">
        <v>31288</v>
      </c>
      <c r="B4482" s="89" t="s">
        <v>4824</v>
      </c>
      <c r="C4482" s="89" t="s">
        <v>4101</v>
      </c>
      <c r="D4482" s="89" t="s">
        <v>3904</v>
      </c>
      <c r="E4482" s="89" t="s">
        <v>4871</v>
      </c>
      <c r="F4482" s="89">
        <v>240</v>
      </c>
      <c r="G4482" s="127">
        <v>0.92307692307692313</v>
      </c>
      <c r="H4482" s="127">
        <v>0</v>
      </c>
      <c r="I4482" s="127"/>
      <c r="J4482" s="191">
        <v>31288</v>
      </c>
      <c r="K4482" s="89"/>
      <c r="L4482" s="89"/>
      <c r="M4482" s="89"/>
    </row>
    <row r="4483" spans="1:13" x14ac:dyDescent="0.25">
      <c r="A4483" s="191">
        <v>31409</v>
      </c>
      <c r="B4483" s="89" t="s">
        <v>4825</v>
      </c>
      <c r="C4483" s="89" t="s">
        <v>2218</v>
      </c>
      <c r="D4483" s="89" t="s">
        <v>2029</v>
      </c>
      <c r="E4483" s="89" t="s">
        <v>336</v>
      </c>
      <c r="F4483" s="89">
        <v>27</v>
      </c>
      <c r="G4483" s="127">
        <v>1</v>
      </c>
      <c r="H4483" s="127">
        <v>0</v>
      </c>
      <c r="I4483" s="127"/>
      <c r="J4483" s="191">
        <v>31409</v>
      </c>
      <c r="K4483" s="89"/>
      <c r="L4483" s="89"/>
      <c r="M4483" s="89"/>
    </row>
    <row r="4484" spans="1:13" x14ac:dyDescent="0.25">
      <c r="A4484" s="191">
        <v>32059</v>
      </c>
      <c r="B4484" s="89" t="s">
        <v>4826</v>
      </c>
      <c r="C4484" s="89" t="s">
        <v>585</v>
      </c>
      <c r="D4484" s="89" t="s">
        <v>480</v>
      </c>
      <c r="E4484" s="89" t="s">
        <v>336</v>
      </c>
      <c r="F4484" s="89">
        <v>25</v>
      </c>
      <c r="G4484" s="127">
        <v>0.88888888888888884</v>
      </c>
      <c r="H4484" s="127">
        <v>0</v>
      </c>
      <c r="I4484" s="127"/>
      <c r="J4484" s="191">
        <v>32059</v>
      </c>
      <c r="K4484" s="89"/>
      <c r="L4484" s="89"/>
      <c r="M4484" s="89"/>
    </row>
    <row r="4485" spans="1:13" x14ac:dyDescent="0.25">
      <c r="A4485" s="191">
        <v>34399</v>
      </c>
      <c r="B4485" s="89" t="s">
        <v>4827</v>
      </c>
      <c r="C4485" s="89" t="s">
        <v>2634</v>
      </c>
      <c r="D4485" s="89" t="s">
        <v>2211</v>
      </c>
      <c r="E4485" s="89" t="s">
        <v>336</v>
      </c>
      <c r="F4485" s="89">
        <v>28</v>
      </c>
      <c r="G4485" s="127">
        <v>0</v>
      </c>
      <c r="H4485" s="127">
        <v>0</v>
      </c>
      <c r="I4485" s="128">
        <v>0.88232672164029413</v>
      </c>
      <c r="J4485" s="191">
        <v>34399</v>
      </c>
      <c r="K4485" s="89"/>
      <c r="L4485" s="89"/>
      <c r="M4485" s="89"/>
    </row>
    <row r="4486" spans="1:13" x14ac:dyDescent="0.25">
      <c r="A4486" s="191">
        <v>34455</v>
      </c>
      <c r="B4486" s="89" t="s">
        <v>4828</v>
      </c>
      <c r="C4486" s="89" t="s">
        <v>2687</v>
      </c>
      <c r="D4486" s="89" t="s">
        <v>2211</v>
      </c>
      <c r="E4486" s="89" t="s">
        <v>336</v>
      </c>
      <c r="F4486" s="89">
        <v>31</v>
      </c>
      <c r="G4486" s="127">
        <v>0</v>
      </c>
      <c r="H4486" s="127">
        <v>0</v>
      </c>
      <c r="I4486" s="128">
        <v>0.91878172588832485</v>
      </c>
      <c r="J4486" s="191">
        <v>34455</v>
      </c>
      <c r="K4486" s="89"/>
      <c r="L4486" s="89"/>
      <c r="M4486" s="89"/>
    </row>
    <row r="4487" spans="1:13" x14ac:dyDescent="0.25">
      <c r="A4487" s="191">
        <v>35155</v>
      </c>
      <c r="B4487" s="89" t="s">
        <v>4829</v>
      </c>
      <c r="C4487" s="89" t="s">
        <v>3518</v>
      </c>
      <c r="D4487" s="89" t="s">
        <v>3188</v>
      </c>
      <c r="E4487" s="89" t="s">
        <v>4871</v>
      </c>
      <c r="F4487" s="89">
        <v>35</v>
      </c>
      <c r="G4487" s="127">
        <v>0</v>
      </c>
      <c r="H4487" s="127">
        <v>0</v>
      </c>
      <c r="I4487" s="128">
        <v>0.84301412872841441</v>
      </c>
      <c r="J4487" s="191">
        <v>35155</v>
      </c>
      <c r="K4487" s="89"/>
      <c r="L4487" s="89"/>
      <c r="M4487" s="89"/>
    </row>
    <row r="4488" spans="1:13" x14ac:dyDescent="0.25">
      <c r="A4488" s="191">
        <v>40009</v>
      </c>
      <c r="B4488" s="89" t="s">
        <v>4830</v>
      </c>
      <c r="C4488" s="89" t="s">
        <v>912</v>
      </c>
      <c r="D4488" s="89" t="s">
        <v>262</v>
      </c>
      <c r="E4488" s="89" t="s">
        <v>336</v>
      </c>
      <c r="F4488" s="89">
        <v>26</v>
      </c>
      <c r="G4488" s="127">
        <v>0</v>
      </c>
      <c r="H4488" s="127">
        <v>0</v>
      </c>
      <c r="I4488" s="128">
        <v>0.88806339772164433</v>
      </c>
      <c r="J4488" s="191">
        <v>40009</v>
      </c>
      <c r="K4488" s="89"/>
      <c r="L4488" s="89"/>
      <c r="M4488" s="89"/>
    </row>
    <row r="4489" spans="1:13" x14ac:dyDescent="0.25">
      <c r="A4489" s="191">
        <v>40024</v>
      </c>
      <c r="B4489" s="89" t="s">
        <v>4831</v>
      </c>
      <c r="C4489" s="89" t="s">
        <v>1264</v>
      </c>
      <c r="D4489" s="89" t="s">
        <v>1209</v>
      </c>
      <c r="E4489" s="89" t="s">
        <v>336</v>
      </c>
      <c r="F4489" s="89">
        <v>457</v>
      </c>
      <c r="G4489" s="127">
        <v>0</v>
      </c>
      <c r="H4489" s="127">
        <v>0.91910112359550566</v>
      </c>
      <c r="I4489" s="127"/>
      <c r="J4489" s="191">
        <v>40024</v>
      </c>
      <c r="K4489" s="89"/>
      <c r="L4489" s="89"/>
      <c r="M4489" s="89"/>
    </row>
    <row r="4490" spans="1:13" x14ac:dyDescent="0.25">
      <c r="A4490" s="191">
        <v>40025</v>
      </c>
      <c r="B4490" s="89" t="s">
        <v>4832</v>
      </c>
      <c r="C4490" s="89" t="s">
        <v>1268</v>
      </c>
      <c r="D4490" s="89" t="s">
        <v>1209</v>
      </c>
      <c r="E4490" s="89" t="s">
        <v>336</v>
      </c>
      <c r="F4490" s="89">
        <v>558</v>
      </c>
      <c r="G4490" s="127">
        <v>0.93162393162393164</v>
      </c>
      <c r="H4490" s="127">
        <v>0</v>
      </c>
      <c r="I4490" s="127"/>
      <c r="J4490" s="191">
        <v>40025</v>
      </c>
      <c r="K4490" s="89"/>
      <c r="L4490" s="89"/>
      <c r="M4490" s="89"/>
    </row>
    <row r="4491" spans="1:13" x14ac:dyDescent="0.25">
      <c r="A4491" s="191">
        <v>40029</v>
      </c>
      <c r="B4491" s="89" t="s">
        <v>4833</v>
      </c>
      <c r="C4491" s="89" t="s">
        <v>573</v>
      </c>
      <c r="D4491" s="89" t="s">
        <v>480</v>
      </c>
      <c r="E4491" s="89" t="s">
        <v>336</v>
      </c>
      <c r="F4491" s="89">
        <v>128</v>
      </c>
      <c r="G4491" s="127">
        <v>0</v>
      </c>
      <c r="H4491" s="127">
        <v>0.93382352941176472</v>
      </c>
      <c r="I4491" s="127"/>
      <c r="J4491" s="191">
        <v>40029</v>
      </c>
      <c r="K4491" s="89"/>
      <c r="L4491" s="89"/>
      <c r="M4491" s="89"/>
    </row>
    <row r="4492" spans="1:13" x14ac:dyDescent="0.25">
      <c r="A4492" s="191">
        <v>40078</v>
      </c>
      <c r="B4492" s="89" t="s">
        <v>4834</v>
      </c>
      <c r="C4492" s="89" t="s">
        <v>1526</v>
      </c>
      <c r="D4492" s="89" t="s">
        <v>1209</v>
      </c>
      <c r="E4492" s="89" t="s">
        <v>336</v>
      </c>
      <c r="F4492" s="89">
        <v>694</v>
      </c>
      <c r="G4492" s="127">
        <v>0.86556169429097607</v>
      </c>
      <c r="H4492" s="127">
        <v>0</v>
      </c>
      <c r="I4492" s="127"/>
      <c r="J4492" s="191">
        <v>40078</v>
      </c>
      <c r="K4492" s="89"/>
      <c r="L4492" s="89"/>
      <c r="M4492" s="89"/>
    </row>
    <row r="4493" spans="1:13" x14ac:dyDescent="0.25">
      <c r="A4493" s="191">
        <v>40080</v>
      </c>
      <c r="B4493" s="89" t="s">
        <v>4835</v>
      </c>
      <c r="C4493" s="89" t="s">
        <v>1444</v>
      </c>
      <c r="D4493" s="89" t="s">
        <v>1209</v>
      </c>
      <c r="E4493" s="89" t="s">
        <v>336</v>
      </c>
      <c r="F4493" s="89">
        <v>549</v>
      </c>
      <c r="G4493" s="127">
        <v>0</v>
      </c>
      <c r="H4493" s="127">
        <v>0.96</v>
      </c>
      <c r="I4493" s="127"/>
      <c r="J4493" s="191">
        <v>40080</v>
      </c>
      <c r="K4493" s="89"/>
      <c r="L4493" s="89"/>
      <c r="M4493" s="89"/>
    </row>
    <row r="4494" spans="1:13" x14ac:dyDescent="0.25">
      <c r="A4494" s="191">
        <v>40099</v>
      </c>
      <c r="B4494" s="89" t="s">
        <v>4836</v>
      </c>
      <c r="C4494" s="89" t="s">
        <v>858</v>
      </c>
      <c r="D4494" s="89" t="s">
        <v>262</v>
      </c>
      <c r="E4494" s="89" t="s">
        <v>336</v>
      </c>
      <c r="F4494" s="89">
        <v>178</v>
      </c>
      <c r="G4494" s="127">
        <v>0</v>
      </c>
      <c r="H4494" s="127">
        <v>0.92307692307692313</v>
      </c>
      <c r="I4494" s="127"/>
      <c r="J4494" s="191">
        <v>40099</v>
      </c>
      <c r="K4494" s="89"/>
      <c r="L4494" s="89"/>
      <c r="M4494" s="89"/>
    </row>
    <row r="4495" spans="1:13" x14ac:dyDescent="0.25">
      <c r="A4495" s="191">
        <v>40114</v>
      </c>
      <c r="B4495" s="89" t="s">
        <v>4837</v>
      </c>
      <c r="C4495" s="89" t="s">
        <v>1277</v>
      </c>
      <c r="D4495" s="89" t="s">
        <v>1209</v>
      </c>
      <c r="E4495" s="89" t="s">
        <v>336</v>
      </c>
      <c r="F4495" s="89">
        <v>924</v>
      </c>
      <c r="G4495" s="127">
        <v>0.83793103448275863</v>
      </c>
      <c r="H4495" s="127">
        <v>0</v>
      </c>
      <c r="I4495" s="127"/>
      <c r="J4495" s="191">
        <v>40114</v>
      </c>
      <c r="K4495" s="89"/>
      <c r="L4495" s="89"/>
      <c r="M4495" s="89"/>
    </row>
    <row r="4496" spans="1:13" x14ac:dyDescent="0.25">
      <c r="A4496" s="191">
        <v>40126</v>
      </c>
      <c r="B4496" s="89" t="s">
        <v>4838</v>
      </c>
      <c r="C4496" s="89" t="s">
        <v>585</v>
      </c>
      <c r="D4496" s="89" t="s">
        <v>480</v>
      </c>
      <c r="E4496" s="89" t="s">
        <v>336</v>
      </c>
      <c r="F4496" s="89">
        <v>377</v>
      </c>
      <c r="G4496" s="127">
        <v>0</v>
      </c>
      <c r="H4496" s="127">
        <v>0.95108695652173914</v>
      </c>
      <c r="I4496" s="127"/>
      <c r="J4496" s="191">
        <v>40126</v>
      </c>
      <c r="K4496" s="89"/>
      <c r="L4496" s="89"/>
      <c r="M4496" s="89"/>
    </row>
    <row r="4497" spans="1:13" x14ac:dyDescent="0.25">
      <c r="A4497" s="191">
        <v>40133</v>
      </c>
      <c r="B4497" s="89" t="s">
        <v>4839</v>
      </c>
      <c r="C4497" s="89" t="s">
        <v>1277</v>
      </c>
      <c r="D4497" s="89" t="s">
        <v>1209</v>
      </c>
      <c r="E4497" s="89" t="s">
        <v>336</v>
      </c>
      <c r="F4497" s="89">
        <v>21</v>
      </c>
      <c r="G4497" s="127">
        <v>0</v>
      </c>
      <c r="H4497" s="127">
        <v>0</v>
      </c>
      <c r="I4497" s="128">
        <v>0.83773408239700375</v>
      </c>
      <c r="J4497" s="191">
        <v>40133</v>
      </c>
      <c r="K4497" s="89"/>
      <c r="L4497" s="89"/>
      <c r="M4497" s="89"/>
    </row>
    <row r="4498" spans="1:13" x14ac:dyDescent="0.25">
      <c r="A4498" s="191">
        <v>40242</v>
      </c>
      <c r="B4498" s="89" t="s">
        <v>4840</v>
      </c>
      <c r="C4498" s="89" t="s">
        <v>843</v>
      </c>
      <c r="D4498" s="89" t="s">
        <v>262</v>
      </c>
      <c r="E4498" s="89" t="s">
        <v>336</v>
      </c>
      <c r="F4498" s="89">
        <v>232</v>
      </c>
      <c r="G4498" s="127">
        <v>0.85526315789473684</v>
      </c>
      <c r="H4498" s="127">
        <v>0</v>
      </c>
      <c r="I4498" s="127"/>
      <c r="J4498" s="191">
        <v>40242</v>
      </c>
      <c r="K4498" s="89"/>
      <c r="L4498" s="89"/>
      <c r="M4498" s="89"/>
    </row>
    <row r="4499" spans="1:13" x14ac:dyDescent="0.25">
      <c r="A4499" s="191">
        <v>40289</v>
      </c>
      <c r="B4499" s="89" t="s">
        <v>4841</v>
      </c>
      <c r="C4499" s="89" t="s">
        <v>1169</v>
      </c>
      <c r="D4499" s="89" t="s">
        <v>262</v>
      </c>
      <c r="E4499" s="89" t="s">
        <v>336</v>
      </c>
      <c r="F4499" s="89">
        <v>452</v>
      </c>
      <c r="G4499" s="127">
        <v>0.796875</v>
      </c>
      <c r="H4499" s="127">
        <v>0.81</v>
      </c>
      <c r="I4499" s="127"/>
      <c r="J4499" s="191">
        <v>40289</v>
      </c>
      <c r="K4499" s="89"/>
      <c r="L4499" s="89"/>
      <c r="M4499" s="89"/>
    </row>
    <row r="4500" spans="1:13" x14ac:dyDescent="0.25">
      <c r="A4500" s="191">
        <v>40301</v>
      </c>
      <c r="B4500" s="89" t="s">
        <v>4842</v>
      </c>
      <c r="C4500" s="89" t="s">
        <v>3770</v>
      </c>
      <c r="D4500" s="89" t="s">
        <v>3188</v>
      </c>
      <c r="E4500" s="89" t="s">
        <v>328</v>
      </c>
      <c r="F4500" s="89">
        <v>530</v>
      </c>
      <c r="G4500" s="127">
        <v>0</v>
      </c>
      <c r="H4500" s="127">
        <v>0.91379310344827591</v>
      </c>
      <c r="I4500" s="127"/>
      <c r="J4500" s="191">
        <v>40301</v>
      </c>
      <c r="K4500" s="89"/>
      <c r="L4500" s="89"/>
      <c r="M4500" s="89"/>
    </row>
    <row r="4501" spans="1:13" x14ac:dyDescent="0.25">
      <c r="A4501" s="191">
        <v>40325</v>
      </c>
      <c r="B4501" s="89" t="s">
        <v>4843</v>
      </c>
      <c r="C4501" s="89" t="s">
        <v>652</v>
      </c>
      <c r="D4501" s="89" t="s">
        <v>480</v>
      </c>
      <c r="E4501" s="89" t="s">
        <v>336</v>
      </c>
      <c r="F4501" s="89">
        <v>30</v>
      </c>
      <c r="G4501" s="127">
        <v>0</v>
      </c>
      <c r="H4501" s="127">
        <v>0</v>
      </c>
      <c r="I4501" s="128">
        <v>0.92028542303771665</v>
      </c>
      <c r="J4501" s="191">
        <v>40325</v>
      </c>
      <c r="K4501" s="89"/>
      <c r="L4501" s="89"/>
      <c r="M4501" s="89"/>
    </row>
    <row r="4502" spans="1:13" x14ac:dyDescent="0.25">
      <c r="A4502" s="191">
        <v>40340</v>
      </c>
      <c r="B4502" s="89" t="s">
        <v>4844</v>
      </c>
      <c r="C4502" s="89" t="s">
        <v>468</v>
      </c>
      <c r="D4502" s="89" t="s">
        <v>408</v>
      </c>
      <c r="E4502" s="89" t="s">
        <v>4871</v>
      </c>
      <c r="F4502" s="89">
        <v>222</v>
      </c>
      <c r="G4502" s="127">
        <v>0</v>
      </c>
      <c r="H4502" s="127">
        <v>0.94957983193277307</v>
      </c>
      <c r="I4502" s="127"/>
      <c r="J4502" s="191">
        <v>40340</v>
      </c>
      <c r="K4502" s="89"/>
      <c r="L4502" s="89"/>
      <c r="M4502" s="89"/>
    </row>
    <row r="4503" spans="1:13" x14ac:dyDescent="0.25">
      <c r="A4503" s="191">
        <v>40352</v>
      </c>
      <c r="B4503" s="89" t="s">
        <v>4845</v>
      </c>
      <c r="C4503" s="89" t="s">
        <v>880</v>
      </c>
      <c r="D4503" s="89" t="s">
        <v>262</v>
      </c>
      <c r="E4503" s="89" t="s">
        <v>336</v>
      </c>
      <c r="F4503" s="89">
        <v>290</v>
      </c>
      <c r="G4503" s="127">
        <v>0</v>
      </c>
      <c r="H4503" s="127">
        <v>0.91666666666666663</v>
      </c>
      <c r="I4503" s="127"/>
      <c r="J4503" s="191">
        <v>40352</v>
      </c>
      <c r="K4503" s="89"/>
      <c r="L4503" s="89"/>
      <c r="M4503" s="89"/>
    </row>
    <row r="4504" spans="1:13" x14ac:dyDescent="0.25">
      <c r="A4504" s="191">
        <v>40369</v>
      </c>
      <c r="B4504" s="89" t="s">
        <v>4846</v>
      </c>
      <c r="C4504" s="89" t="s">
        <v>3744</v>
      </c>
      <c r="D4504" s="89" t="s">
        <v>3188</v>
      </c>
      <c r="E4504" s="89" t="s">
        <v>328</v>
      </c>
      <c r="F4504" s="89">
        <v>44</v>
      </c>
      <c r="G4504" s="127">
        <v>0</v>
      </c>
      <c r="H4504" s="127">
        <v>0</v>
      </c>
      <c r="I4504" s="128">
        <v>0.89649981181783966</v>
      </c>
      <c r="J4504" s="191">
        <v>40369</v>
      </c>
      <c r="K4504" s="89"/>
      <c r="L4504" s="89"/>
      <c r="M4504" s="89"/>
    </row>
    <row r="4505" spans="1:13" x14ac:dyDescent="0.25">
      <c r="A4505" s="191">
        <v>40383</v>
      </c>
      <c r="B4505" s="89" t="s">
        <v>4847</v>
      </c>
      <c r="C4505" s="89" t="s">
        <v>3685</v>
      </c>
      <c r="D4505" s="89" t="s">
        <v>3188</v>
      </c>
      <c r="E4505" s="89" t="s">
        <v>336</v>
      </c>
      <c r="F4505" s="89">
        <v>253</v>
      </c>
      <c r="G4505" s="127">
        <v>0.91063829787234041</v>
      </c>
      <c r="H4505" s="127">
        <v>0</v>
      </c>
      <c r="I4505" s="127"/>
      <c r="J4505" s="191">
        <v>40383</v>
      </c>
      <c r="K4505" s="89"/>
      <c r="L4505" s="89"/>
      <c r="M4505" s="89"/>
    </row>
    <row r="4506" spans="1:13" x14ac:dyDescent="0.25">
      <c r="A4506" s="191">
        <v>41274</v>
      </c>
      <c r="B4506" s="89" t="s">
        <v>4848</v>
      </c>
      <c r="C4506" s="89" t="s">
        <v>2769</v>
      </c>
      <c r="D4506" s="89" t="s">
        <v>2744</v>
      </c>
      <c r="E4506" s="89" t="s">
        <v>336</v>
      </c>
      <c r="F4506" s="89">
        <v>9</v>
      </c>
      <c r="G4506" s="127">
        <v>0</v>
      </c>
      <c r="H4506" s="127">
        <v>0</v>
      </c>
      <c r="I4506" s="128">
        <v>0.92017598994343175</v>
      </c>
      <c r="J4506" s="191">
        <v>41274</v>
      </c>
      <c r="K4506" s="89"/>
      <c r="L4506" s="89"/>
      <c r="M4506" s="89"/>
    </row>
    <row r="4507" spans="1:13" x14ac:dyDescent="0.25">
      <c r="A4507" s="191">
        <v>41695</v>
      </c>
      <c r="B4507" s="89" t="s">
        <v>4849</v>
      </c>
      <c r="C4507" s="89" t="s">
        <v>3850</v>
      </c>
      <c r="D4507" s="89" t="s">
        <v>3833</v>
      </c>
      <c r="E4507" s="89" t="s">
        <v>336</v>
      </c>
      <c r="F4507" s="89">
        <v>3</v>
      </c>
      <c r="G4507" s="127">
        <v>0</v>
      </c>
      <c r="H4507" s="127">
        <v>0</v>
      </c>
      <c r="I4507" s="128">
        <v>0.82053475935828879</v>
      </c>
      <c r="J4507" s="191">
        <v>41695</v>
      </c>
      <c r="K4507" s="89"/>
      <c r="L4507" s="89"/>
      <c r="M4507" s="89"/>
    </row>
    <row r="4508" spans="1:13" x14ac:dyDescent="0.25">
      <c r="A4508" s="191">
        <v>41800</v>
      </c>
      <c r="B4508" s="89" t="s">
        <v>4850</v>
      </c>
      <c r="C4508" s="89" t="s">
        <v>1558</v>
      </c>
      <c r="D4508" s="89" t="s">
        <v>1559</v>
      </c>
      <c r="E4508" s="89" t="s">
        <v>336</v>
      </c>
      <c r="F4508" s="89">
        <v>10</v>
      </c>
      <c r="G4508" s="127">
        <v>0</v>
      </c>
      <c r="H4508" s="127">
        <v>0</v>
      </c>
      <c r="I4508" s="128">
        <v>0.83497233090127243</v>
      </c>
      <c r="J4508" s="191">
        <v>41800</v>
      </c>
      <c r="K4508" s="89"/>
      <c r="L4508" s="89"/>
      <c r="M4508" s="89"/>
    </row>
  </sheetData>
  <autoFilter ref="A2:I4508" xr:uid="{BAF70E02-6C25-409B-8905-21678474CF7A}"/>
  <mergeCells count="2">
    <mergeCell ref="K1:M1"/>
    <mergeCell ref="N1:R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B1E58-1C08-4019-87BD-8DED9C30B9DC}">
  <dimension ref="A1"/>
  <sheetViews>
    <sheetView workbookViewId="0">
      <selection activeCell="D22" sqref="D22"/>
    </sheetView>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61475-2452-432D-A850-4DD9ECDCDDF3}">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62B5-5A01-4CF2-BE29-C70C96937CE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17</vt:i4>
      </vt:variant>
    </vt:vector>
  </HeadingPairs>
  <TitlesOfParts>
    <vt:vector size="22" baseType="lpstr">
      <vt:lpstr>FORMULARIO</vt:lpstr>
      <vt:lpstr>BBDD</vt:lpstr>
      <vt:lpstr>Hoja3</vt:lpstr>
      <vt:lpstr>Hoja4</vt:lpstr>
      <vt:lpstr>Hoja5</vt:lpstr>
      <vt:lpstr>BBDD_2023</vt:lpstr>
      <vt:lpstr>Cinco_2023</vt:lpstr>
      <vt:lpstr>Cuatro_2023</vt:lpstr>
      <vt:lpstr>Destinatarios_difusión_2023</vt:lpstr>
      <vt:lpstr>Días_2023</vt:lpstr>
      <vt:lpstr>dos_2023</vt:lpstr>
      <vt:lpstr>Estudiantes_2023</vt:lpstr>
      <vt:lpstr>FECHA_ENTREGA_ANEXOS</vt:lpstr>
      <vt:lpstr>Hrs_semana_2023</vt:lpstr>
      <vt:lpstr>infra_2023</vt:lpstr>
      <vt:lpstr>Mes_2023</vt:lpstr>
      <vt:lpstr>N°_estudiantes_2023</vt:lpstr>
      <vt:lpstr>RBD_2023</vt:lpstr>
      <vt:lpstr>SI_NO</vt:lpstr>
      <vt:lpstr>Tres_2023</vt:lpstr>
      <vt:lpstr>uno_2023</vt:lpstr>
      <vt:lpstr>x_2023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Patricio Edison Venegas Pino</dc:creator>
  <cp:lastModifiedBy>Genoveva Jacqueline Moncada Astudillo</cp:lastModifiedBy>
  <cp:lastPrinted>2023-03-20T15:22:47Z</cp:lastPrinted>
  <dcterms:created xsi:type="dcterms:W3CDTF">2023-02-20T10:58:23Z</dcterms:created>
  <dcterms:modified xsi:type="dcterms:W3CDTF">2023-03-23T14:15:37Z</dcterms:modified>
</cp:coreProperties>
</file>