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D:\Desktop\MINEDUC, CAROLINA DOMINGUEZ\Campañas\2019\Biblioteca movil\Ruta\"/>
    </mc:Choice>
  </mc:AlternateContent>
  <xr:revisionPtr revIDLastSave="0" documentId="8_{1901B0DA-84F6-427F-8BD9-CCBBCE9AE9E7}" xr6:coauthVersionLast="40" xr6:coauthVersionMax="40" xr10:uidLastSave="{00000000-0000-0000-0000-000000000000}"/>
  <bookViews>
    <workbookView xWindow="-120" yWindow="-120" windowWidth="29040" windowHeight="15840" tabRatio="882" activeTab="1" xr2:uid="{00000000-000D-0000-FFFF-FFFF00000000}"/>
  </bookViews>
  <sheets>
    <sheet name="1 Tarapacá" sheetId="2" state="hidden" r:id="rId1"/>
    <sheet name="Mineduc" sheetId="4" r:id="rId2"/>
    <sheet name="4 Atacama (2)" sheetId="6" state="hidden" r:id="rId3"/>
    <sheet name="10 Ruta Actual CONAFE" sheetId="12" state="hidden" r:id="rId4"/>
    <sheet name="6 Valparaíso" sheetId="8" state="hidden" r:id="rId5"/>
  </sheets>
  <definedNames>
    <definedName name="_xlnm._FilterDatabase" localSheetId="0" hidden="1">'1 Tarapacá'!$B$2:$H$2</definedName>
    <definedName name="_xlnm._FilterDatabase" localSheetId="2" hidden="1">'4 Atacama (2)'!$B$2:$H$2</definedName>
    <definedName name="_xlnm._FilterDatabase" localSheetId="4" hidden="1">'6 Valparaíso'!$B$2:$G$2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73" i="4" l="1"/>
  <c r="I73" i="4"/>
  <c r="G73" i="4"/>
  <c r="D73" i="4"/>
  <c r="E73" i="4"/>
  <c r="F73" i="4"/>
  <c r="C73" i="4"/>
  <c r="H34" i="4"/>
  <c r="I34" i="4"/>
  <c r="G34" i="4"/>
  <c r="D34" i="4"/>
  <c r="E34" i="4"/>
  <c r="F34" i="4"/>
  <c r="C34" i="4"/>
  <c r="J73" i="4" l="1"/>
  <c r="J34" i="4"/>
  <c r="J38" i="4"/>
  <c r="J37" i="4"/>
  <c r="E36" i="4"/>
  <c r="D36" i="4"/>
  <c r="F36" i="4" s="1"/>
  <c r="C36" i="4"/>
  <c r="G36" i="4" s="1"/>
  <c r="J36" i="4" l="1"/>
  <c r="E31" i="2" l="1"/>
  <c r="D19" i="2" l="1"/>
  <c r="D35" i="8"/>
  <c r="G7" i="6"/>
  <c r="F20" i="6"/>
  <c r="E20" i="6"/>
  <c r="D20" i="6"/>
  <c r="C20" i="6"/>
  <c r="D24" i="6"/>
  <c r="H20" i="6" l="1"/>
  <c r="G20" i="2" l="1"/>
  <c r="G19" i="2"/>
  <c r="D20" i="2"/>
  <c r="F19" i="2"/>
  <c r="E19" i="2"/>
  <c r="E20" i="2"/>
  <c r="C20" i="2"/>
  <c r="F20" i="2" s="1"/>
  <c r="H19" i="2" l="1"/>
  <c r="I19" i="2" s="1"/>
  <c r="H20" i="2"/>
  <c r="I20" i="2" s="1"/>
  <c r="G24" i="2"/>
  <c r="F24" i="2" s="1"/>
  <c r="G25" i="2"/>
  <c r="F25" i="2" s="1"/>
  <c r="G26" i="2"/>
  <c r="F26" i="2" s="1"/>
  <c r="G23" i="2"/>
  <c r="E32" i="6"/>
  <c r="G25" i="6"/>
  <c r="F25" i="6" s="1"/>
  <c r="G26" i="6"/>
  <c r="F26" i="6" s="1"/>
  <c r="G27" i="6"/>
  <c r="F27" i="6" s="1"/>
  <c r="G24" i="6"/>
  <c r="F24" i="6" s="1"/>
  <c r="E24" i="8"/>
  <c r="F23" i="6" s="1"/>
  <c r="F22" i="2" s="1"/>
  <c r="F24" i="8"/>
  <c r="G23" i="6" s="1"/>
  <c r="G22" i="2" s="1"/>
  <c r="G28" i="6" l="1"/>
  <c r="G27" i="2"/>
  <c r="F23" i="2"/>
  <c r="F27" i="2" s="1"/>
  <c r="E30" i="2" l="1"/>
  <c r="C5" i="8"/>
  <c r="D5" i="8"/>
  <c r="D21" i="8" s="1"/>
  <c r="E5" i="8"/>
  <c r="F27" i="8" s="1"/>
  <c r="F5" i="8"/>
  <c r="C27" i="8" s="1"/>
  <c r="C4" i="8"/>
  <c r="A26" i="8" s="1"/>
  <c r="B26" i="8" s="1"/>
  <c r="D4" i="8"/>
  <c r="C21" i="8" s="1"/>
  <c r="E4" i="8"/>
  <c r="F26" i="8" s="1"/>
  <c r="F4" i="8"/>
  <c r="C26" i="8" s="1"/>
  <c r="C8" i="8"/>
  <c r="A30" i="8" s="1"/>
  <c r="B30" i="8" s="1"/>
  <c r="D8" i="8"/>
  <c r="E8" i="8"/>
  <c r="F30" i="8" s="1"/>
  <c r="E30" i="8" s="1"/>
  <c r="F8" i="8"/>
  <c r="C30" i="8" s="1"/>
  <c r="C6" i="8"/>
  <c r="A28" i="8" s="1"/>
  <c r="B28" i="8" s="1"/>
  <c r="D6" i="8"/>
  <c r="E6" i="8"/>
  <c r="F28" i="8" s="1"/>
  <c r="F6" i="8"/>
  <c r="C28" i="8" s="1"/>
  <c r="C7" i="8"/>
  <c r="A29" i="8" s="1"/>
  <c r="B29" i="8" s="1"/>
  <c r="D7" i="8"/>
  <c r="E7" i="8"/>
  <c r="F29" i="8" s="1"/>
  <c r="E29" i="8" s="1"/>
  <c r="F7" i="8"/>
  <c r="C29" i="8" s="1"/>
  <c r="D3" i="8"/>
  <c r="E3" i="8"/>
  <c r="F25" i="8" s="1"/>
  <c r="F3" i="8"/>
  <c r="C25" i="8" s="1"/>
  <c r="C3" i="8"/>
  <c r="A25" i="8" s="1"/>
  <c r="B25" i="8" s="1"/>
  <c r="G3" i="8" s="1"/>
  <c r="A27" i="8"/>
  <c r="B27" i="8" s="1"/>
  <c r="D6" i="6"/>
  <c r="D19" i="6" s="1"/>
  <c r="D4" i="6"/>
  <c r="D5" i="6"/>
  <c r="D3" i="6"/>
  <c r="C25" i="6"/>
  <c r="C26" i="6"/>
  <c r="C27" i="6"/>
  <c r="C24" i="6"/>
  <c r="H3" i="6" s="1"/>
  <c r="D25" i="6"/>
  <c r="D26" i="6"/>
  <c r="D27" i="6"/>
  <c r="C24" i="2"/>
  <c r="H4" i="2" s="1"/>
  <c r="C25" i="2"/>
  <c r="H5" i="2" s="1"/>
  <c r="C26" i="2"/>
  <c r="C23" i="2"/>
  <c r="H3" i="2" s="1"/>
  <c r="D24" i="2"/>
  <c r="D25" i="2"/>
  <c r="D26" i="2"/>
  <c r="D23" i="2"/>
  <c r="E19" i="6" l="1"/>
  <c r="E26" i="6"/>
  <c r="F31" i="8"/>
  <c r="F21" i="8"/>
  <c r="H21" i="8" s="1"/>
  <c r="E24" i="2"/>
  <c r="E25" i="2"/>
  <c r="G5" i="8"/>
  <c r="G7" i="8"/>
  <c r="G8" i="8"/>
  <c r="H19" i="6"/>
  <c r="H4" i="6"/>
  <c r="E26" i="2"/>
  <c r="E25" i="6"/>
  <c r="F28" i="6" s="1"/>
  <c r="E31" i="6" s="1"/>
  <c r="E27" i="6"/>
  <c r="G4" i="8"/>
  <c r="D29" i="8"/>
  <c r="E23" i="2"/>
  <c r="H6" i="2"/>
  <c r="H6" i="6"/>
  <c r="H5" i="6"/>
  <c r="G6" i="8"/>
  <c r="D27" i="8"/>
  <c r="E27" i="8" s="1"/>
  <c r="D25" i="8"/>
  <c r="E25" i="8" s="1"/>
  <c r="D28" i="8"/>
  <c r="E28" i="8" s="1"/>
  <c r="D26" i="8"/>
  <c r="E26" i="8" s="1"/>
  <c r="E24" i="6"/>
  <c r="D30" i="8"/>
  <c r="E31" i="8" l="1"/>
  <c r="D34" i="8" s="1"/>
  <c r="H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GPS</author>
  </authors>
  <commentList>
    <comment ref="C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GPS:</t>
        </r>
        <r>
          <rPr>
            <sz val="9"/>
            <color indexed="81"/>
            <rFont val="Tahoma"/>
            <family val="2"/>
          </rPr>
          <t xml:space="preserve">
Comuna Central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GPS</author>
  </authors>
  <commentList>
    <comment ref="C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GPS:</t>
        </r>
        <r>
          <rPr>
            <sz val="9"/>
            <color indexed="81"/>
            <rFont val="Tahoma"/>
            <family val="2"/>
          </rPr>
          <t xml:space="preserve">
Comuna con mas demanda de dias requeridos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GPS</author>
  </authors>
  <commentList>
    <comment ref="C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GPS:</t>
        </r>
        <r>
          <rPr>
            <sz val="9"/>
            <color indexed="81"/>
            <rFont val="Tahoma"/>
            <family val="2"/>
          </rPr>
          <t xml:space="preserve">
Comuna con mas demanda de dias requeridos</t>
        </r>
      </text>
    </comment>
  </commentList>
</comments>
</file>

<file path=xl/sharedStrings.xml><?xml version="1.0" encoding="utf-8"?>
<sst xmlns="http://schemas.openxmlformats.org/spreadsheetml/2006/main" count="588" uniqueCount="240">
  <si>
    <t>Ruta</t>
  </si>
  <si>
    <t>Comuna</t>
  </si>
  <si>
    <t>Distancia Traslado</t>
  </si>
  <si>
    <t>Días Requeridos</t>
  </si>
  <si>
    <t>Total Días Ruta</t>
  </si>
  <si>
    <t>Pica</t>
  </si>
  <si>
    <t>Pozo Almonte</t>
  </si>
  <si>
    <t>Huara</t>
  </si>
  <si>
    <t>Camarones</t>
  </si>
  <si>
    <t>Huasco</t>
  </si>
  <si>
    <t>Freirina</t>
  </si>
  <si>
    <t>Alto del Carmen</t>
  </si>
  <si>
    <t>La Higuera</t>
  </si>
  <si>
    <t>Andacollo</t>
  </si>
  <si>
    <t>Combarbalá</t>
  </si>
  <si>
    <t>El Monte</t>
  </si>
  <si>
    <t>María Pinto</t>
  </si>
  <si>
    <t>Curacaví</t>
  </si>
  <si>
    <t>Cartagena</t>
  </si>
  <si>
    <t>San Antonio</t>
  </si>
  <si>
    <t>Santo Domingo</t>
  </si>
  <si>
    <t>Atenciones por Comuna</t>
  </si>
  <si>
    <t>Tasa máxima de atenciones diarias</t>
  </si>
  <si>
    <t>Días mes trabajados Oficina Móvil</t>
  </si>
  <si>
    <t>Vallenar</t>
  </si>
  <si>
    <t>Martes</t>
  </si>
  <si>
    <t>Miércoles</t>
  </si>
  <si>
    <t>Jueves</t>
  </si>
  <si>
    <t>Viernes</t>
  </si>
  <si>
    <t>Partiendo de:</t>
  </si>
  <si>
    <t>Semana 1</t>
  </si>
  <si>
    <t>Semana 2</t>
  </si>
  <si>
    <t>Semana 3</t>
  </si>
  <si>
    <t>Semana 4</t>
  </si>
  <si>
    <t xml:space="preserve">Lunes </t>
  </si>
  <si>
    <t>Cantidad de dias</t>
  </si>
  <si>
    <t>Porcentaje de Cobertura</t>
  </si>
  <si>
    <t>Cantidad de días</t>
  </si>
  <si>
    <t>Días requeridos</t>
  </si>
  <si>
    <t>La higuera</t>
  </si>
  <si>
    <t>Clientes</t>
  </si>
  <si>
    <t>Comunas</t>
  </si>
  <si>
    <t>Cantidad de comunas</t>
  </si>
  <si>
    <t>Distancia traslado desde iqq</t>
  </si>
  <si>
    <t>Alt 1</t>
  </si>
  <si>
    <t>Alt 2</t>
  </si>
  <si>
    <t>Kms/mes</t>
  </si>
  <si>
    <t>Proponer visitar otra comuna el día jueves por medio y viernes</t>
  </si>
  <si>
    <t>Distancia Traslado desde Vallenar</t>
  </si>
  <si>
    <t>Kms/mes Vallenar</t>
  </si>
  <si>
    <t>Kms/mes Alto del Carmen</t>
  </si>
  <si>
    <t>Kms/mes Iquique</t>
  </si>
  <si>
    <t>Ver alternativa de vistar Llolleo</t>
  </si>
  <si>
    <t>Kms/mes Pozo A.</t>
  </si>
  <si>
    <t>08:30 - 14:00</t>
  </si>
  <si>
    <t>Proponer visitar otra comuna el día viernes</t>
  </si>
  <si>
    <t>Horarios</t>
  </si>
  <si>
    <t>Ver alternativa de ir a ruta San Pedro y Navidad</t>
  </si>
  <si>
    <t>La Serena</t>
  </si>
  <si>
    <t>Monte Patria</t>
  </si>
  <si>
    <t>(09:30-14:00)</t>
  </si>
  <si>
    <t>Tongoy</t>
  </si>
  <si>
    <t>Pisco Elqui</t>
  </si>
  <si>
    <t>Las Compañías</t>
  </si>
  <si>
    <t>Se sacrifica Tongoy</t>
  </si>
  <si>
    <t>Kms/mes Antofagasta</t>
  </si>
  <si>
    <t>Horario ruta total</t>
  </si>
  <si>
    <t>Horario de atención</t>
  </si>
  <si>
    <t>8:00 a 19:00</t>
  </si>
  <si>
    <t>10:30 a 16:00</t>
  </si>
  <si>
    <t>8:00 a 15:30</t>
  </si>
  <si>
    <t>9:00 a 14:30</t>
  </si>
  <si>
    <t>11:30 a 15:30</t>
  </si>
  <si>
    <t>8:00 a 19:30</t>
  </si>
  <si>
    <t xml:space="preserve">Kms/mes </t>
  </si>
  <si>
    <t>Santiago</t>
  </si>
  <si>
    <t>ZONA NORTE</t>
  </si>
  <si>
    <t>Viernes 1.2.</t>
  </si>
  <si>
    <t>Sábado 2.3.</t>
  </si>
  <si>
    <t>Sábado 2.2.</t>
  </si>
  <si>
    <t>Domingo 3.2.</t>
  </si>
  <si>
    <t>Lunes 4.2.</t>
  </si>
  <si>
    <t>Martes 5.2.</t>
  </si>
  <si>
    <t>Miércoles 6.2.</t>
  </si>
  <si>
    <t>Jueves 7.2.</t>
  </si>
  <si>
    <t>Viernes 8.2.</t>
  </si>
  <si>
    <t>Sábado 9.2.</t>
  </si>
  <si>
    <t>Domingo 10.2.</t>
  </si>
  <si>
    <t>Lunes  11.2.</t>
  </si>
  <si>
    <t>Martes 12.2.</t>
  </si>
  <si>
    <t>Miércoles 13.2.</t>
  </si>
  <si>
    <t>Jueves 14.2.</t>
  </si>
  <si>
    <t>Viernes 15.2.</t>
  </si>
  <si>
    <t>Sábado 16.2.</t>
  </si>
  <si>
    <t>Domingo 17.2.</t>
  </si>
  <si>
    <t>Lunes 18.2.</t>
  </si>
  <si>
    <t>Martes 19.2.</t>
  </si>
  <si>
    <t>Miércoles 20.2.</t>
  </si>
  <si>
    <t>Jueves 21.2.</t>
  </si>
  <si>
    <t>Viernes 22.2.</t>
  </si>
  <si>
    <t>Sábado 23.2.</t>
  </si>
  <si>
    <t>Domingo 24.2.</t>
  </si>
  <si>
    <t>Semana 5</t>
  </si>
  <si>
    <t>Lunes 25.2.</t>
  </si>
  <si>
    <t>Martes 26.2.</t>
  </si>
  <si>
    <t>Miércoles 27.2.</t>
  </si>
  <si>
    <t>Jueves 28.2.</t>
  </si>
  <si>
    <t>Viernes 1.3.</t>
  </si>
  <si>
    <t>Domingo 3.3.</t>
  </si>
  <si>
    <t>Horario</t>
  </si>
  <si>
    <t>Kilometros</t>
  </si>
  <si>
    <t>ZONA SUR</t>
  </si>
  <si>
    <t>Jueves 31.1.</t>
  </si>
  <si>
    <t>Miércoles 30.1.</t>
  </si>
  <si>
    <t>Martes 29.1.</t>
  </si>
  <si>
    <t>Lunes 28.1.</t>
  </si>
  <si>
    <t>Región</t>
  </si>
  <si>
    <t>Valparaíso</t>
  </si>
  <si>
    <t>10:00 a 19:00</t>
  </si>
  <si>
    <t>Maitencillo</t>
  </si>
  <si>
    <t>Papudo</t>
  </si>
  <si>
    <t>Pichidangui</t>
  </si>
  <si>
    <t>Los Vilos</t>
  </si>
  <si>
    <t>Guanaqueros</t>
  </si>
  <si>
    <t>Coquimbo</t>
  </si>
  <si>
    <t>Atacama</t>
  </si>
  <si>
    <t>Bahía Inglesa</t>
  </si>
  <si>
    <t>Antofagasta</t>
  </si>
  <si>
    <t>16:00 a 19:00</t>
  </si>
  <si>
    <t>Antofagasta (el balneario)</t>
  </si>
  <si>
    <t>Antofagasta (Playa Paraíso)</t>
  </si>
  <si>
    <t>Antofagasta (Trocadero)</t>
  </si>
  <si>
    <t xml:space="preserve">Antofagasta </t>
  </si>
  <si>
    <t>Tocopilla</t>
  </si>
  <si>
    <t>11:00 a 19:00</t>
  </si>
  <si>
    <t>Tarapacá</t>
  </si>
  <si>
    <t>Iquique (Cavancha Norte)</t>
  </si>
  <si>
    <t>Iquique (Cavancha Sur)</t>
  </si>
  <si>
    <t>Arica y Parinacota</t>
  </si>
  <si>
    <t>Arica (Playa Chinchorro)</t>
  </si>
  <si>
    <t>Arica (Playa Lisera)</t>
  </si>
  <si>
    <t>Pichilemu</t>
  </si>
  <si>
    <t>Iloca</t>
  </si>
  <si>
    <t>Dichato</t>
  </si>
  <si>
    <t>Constitución</t>
  </si>
  <si>
    <t>Pelluhue</t>
  </si>
  <si>
    <t>Lebu</t>
  </si>
  <si>
    <t>Villarrica</t>
  </si>
  <si>
    <t>Pucón</t>
  </si>
  <si>
    <t>Panguipulli</t>
  </si>
  <si>
    <t>Frutillar</t>
  </si>
  <si>
    <t>Puerto Varas</t>
  </si>
  <si>
    <t>O'Higgins</t>
  </si>
  <si>
    <t>Maule</t>
  </si>
  <si>
    <t>Biobío</t>
  </si>
  <si>
    <t>Araucania</t>
  </si>
  <si>
    <t>12:00 a 19:00</t>
  </si>
  <si>
    <t>Araucanía</t>
  </si>
  <si>
    <t>Los Ríos</t>
  </si>
  <si>
    <t>Valdivia (Niebla)</t>
  </si>
  <si>
    <t>Valdivia (Ciudad)</t>
  </si>
  <si>
    <t>Los Lagos</t>
  </si>
  <si>
    <t>10:30 a 19:00</t>
  </si>
  <si>
    <t>8:00 a 17:00</t>
  </si>
  <si>
    <t>14:00 19:00</t>
  </si>
  <si>
    <t>14:00 a 19:00</t>
  </si>
  <si>
    <t xml:space="preserve">Puerto Montt </t>
  </si>
  <si>
    <t>Copiapó</t>
  </si>
  <si>
    <t>Ovalle</t>
  </si>
  <si>
    <t>Lican Ray</t>
  </si>
  <si>
    <t>Chillán</t>
  </si>
  <si>
    <t>Viaje</t>
  </si>
  <si>
    <t>13:00 a 19:00</t>
  </si>
  <si>
    <t>10:00 a 13:00</t>
  </si>
  <si>
    <t>Temuco</t>
  </si>
  <si>
    <t>Los Angeles</t>
  </si>
  <si>
    <t>11:30 a 19:00</t>
  </si>
  <si>
    <t>Castro</t>
  </si>
  <si>
    <t>Ancud</t>
  </si>
  <si>
    <t>Metropolitana</t>
  </si>
  <si>
    <t>Llegada a Copiapo</t>
  </si>
  <si>
    <t>Las Cruces</t>
  </si>
  <si>
    <t>El Tabo</t>
  </si>
  <si>
    <t>El Quisco</t>
  </si>
  <si>
    <t>Hospedaje Antofagasta</t>
  </si>
  <si>
    <t>Llegada a Chillán</t>
  </si>
  <si>
    <t>BioBio</t>
  </si>
  <si>
    <t>10:00 a 14:00</t>
  </si>
  <si>
    <t>Parral -  Santiago</t>
  </si>
  <si>
    <t>Coquimbo (La Herradura)</t>
  </si>
  <si>
    <t xml:space="preserve">Rancagua </t>
  </si>
  <si>
    <t>O´Higgins</t>
  </si>
  <si>
    <t>San Fernando</t>
  </si>
  <si>
    <t>Lota (Playa Blanca)</t>
  </si>
  <si>
    <t>Rancagua</t>
  </si>
  <si>
    <t>Rengo</t>
  </si>
  <si>
    <t>Duao</t>
  </si>
  <si>
    <t>Ñuble</t>
  </si>
  <si>
    <t>Río Bueno</t>
  </si>
  <si>
    <t>Algarrobo</t>
  </si>
  <si>
    <t>Dirección</t>
  </si>
  <si>
    <t>Avenida República de Croacia N° 115</t>
  </si>
  <si>
    <t>Calle Aníbal Pinto s/n sector Playa Paraíso</t>
  </si>
  <si>
    <t>Avenida Edmundo Pérez Zujovic N° 8754</t>
  </si>
  <si>
    <t>Frente al Mercado de Tocopilla</t>
  </si>
  <si>
    <t>Av. Arturo  Prat  (frente  al Casino )</t>
  </si>
  <si>
    <t>Av. Arturo Prat (Sector Choza)</t>
  </si>
  <si>
    <t>Avenida Comandante San Martín S/N. Frente a Juegos Infantiles.</t>
  </si>
  <si>
    <t>Raúl Pey Casado, frente a Local Dimango.</t>
  </si>
  <si>
    <t xml:space="preserve">1. Parque Quinta Normal
2. Parque Forestal </t>
  </si>
  <si>
    <t>Complejo Deportivo Patricio Mekis
Avenida República de Chile s/n (Medialuna Monumental)</t>
  </si>
  <si>
    <t>Plaza de Armas 
Carampangue 800</t>
  </si>
  <si>
    <t>Costanera de Pichilemu 
Avenida Costanera s/n</t>
  </si>
  <si>
    <t xml:space="preserve">Plaza de Armas de Rengo, altura Hotel Olimpo
José Bisquert 47  </t>
  </si>
  <si>
    <t>Calle Playa Blanca, Costanera Playa Blanca, Lota</t>
  </si>
  <si>
    <t>Plaza de Armas de Lebu, por Calle Saavedra, frente a Colegio Rebeca Castro, Lebu</t>
  </si>
  <si>
    <t>Estacionamientos públicos al costado del puente “Salto del Laja”, frente al Centro Turístico Los Manantiales, Los Ángeles</t>
  </si>
  <si>
    <t>Plaza de Armas de Chillán</t>
  </si>
  <si>
    <t>Plaza de Panguipulli, Martínez de Rozas 846, Panguipulli</t>
  </si>
  <si>
    <t>Plaza de Niebla, Calle del Castillo s/n Niebla (Ruta T-350) Valdivia</t>
  </si>
  <si>
    <t>Caleta de Pescadores Pichidangui
Av Costanera 98</t>
  </si>
  <si>
    <t>Av Costanera con Purén, sector Playa Las Brisas</t>
  </si>
  <si>
    <t>Avenida costanera n°2633, Guanaquero, Coquimbo, Región de Coquimbo</t>
  </si>
  <si>
    <t>Avenida del Mar con Cuatro Esquinas</t>
  </si>
  <si>
    <t>Plaza de Armas de La Serena</t>
  </si>
  <si>
    <t>Avenida del Mar sector el Faro</t>
  </si>
  <si>
    <t>Costanera Frutillar, frente a Municipalidad</t>
  </si>
  <si>
    <t>Playa Capitania de Puerto</t>
  </si>
  <si>
    <t>Calle San martín, al frente de Gobernación de Llanquihue</t>
  </si>
  <si>
    <t>Plaza de Castro</t>
  </si>
  <si>
    <t>Plaza de Ancud</t>
  </si>
  <si>
    <t xml:space="preserve">COSTANERA </t>
  </si>
  <si>
    <t xml:space="preserve"> PLAZA DE ARMAS DE PUCÓN CALLE CLEMETE HOLZAPFEL 412 (MAÑANA) Y PLAYA (TARDE)</t>
  </si>
  <si>
    <t>PLAZA DE LICAN RAY ENTRE CALLE MARY CHANQUÍN Y FAMILIA HUENUMÁN (MAÑANA) Y PLAYA (TARDE)</t>
  </si>
  <si>
    <t>Paseo Bellamar (principio feria artesanía)</t>
  </si>
  <si>
    <t>Paseo Kennedy</t>
  </si>
  <si>
    <t>Playa Las Cadenas, frente al Pullman bus en paseo costero.</t>
  </si>
  <si>
    <t>Plaza El Tabo, esquina Avenida San Marcos con Calle Maipú (frente a Compañía Electrica El Litoral a un costado de container</t>
  </si>
  <si>
    <t>Entrada Playa Isla Negra</t>
  </si>
  <si>
    <t>Playa Maitencillo frente a pasaje  Las Monjas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</si>
</sst>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#,##0.0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1F497D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4"/>
      <color rgb="FF1F497D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1" fillId="2" borderId="3" xfId="0" applyFont="1" applyFill="1" applyBorder="1" applyAlignment="1">
      <alignment horizontal="center" vertical="center" wrapText="1"/>
    </xf>
    <xf numFmtId="0" fontId="2" fillId="0" borderId="4" xfId="0" applyFont="1" applyBorder="1"/>
    <xf numFmtId="164" fontId="2" fillId="0" borderId="4" xfId="0" applyNumberFormat="1" applyFont="1" applyBorder="1"/>
    <xf numFmtId="0" fontId="2" fillId="0" borderId="5" xfId="0" applyFont="1" applyBorder="1"/>
    <xf numFmtId="164" fontId="2" fillId="0" borderId="5" xfId="0" applyNumberFormat="1" applyFont="1" applyBorder="1"/>
    <xf numFmtId="0" fontId="2" fillId="0" borderId="6" xfId="0" applyFont="1" applyBorder="1"/>
    <xf numFmtId="164" fontId="2" fillId="0" borderId="6" xfId="0" applyNumberFormat="1" applyFont="1" applyBorder="1"/>
    <xf numFmtId="0" fontId="2" fillId="0" borderId="3" xfId="0" applyFont="1" applyBorder="1"/>
    <xf numFmtId="0" fontId="1" fillId="2" borderId="3" xfId="0" applyFont="1" applyFill="1" applyBorder="1" applyAlignment="1">
      <alignment horizontal="left" vertical="center" wrapText="1"/>
    </xf>
    <xf numFmtId="0" fontId="4" fillId="0" borderId="0" xfId="0" applyFont="1"/>
    <xf numFmtId="3" fontId="2" fillId="0" borderId="0" xfId="0" applyNumberFormat="1" applyFont="1"/>
    <xf numFmtId="164" fontId="2" fillId="0" borderId="0" xfId="0" applyNumberFormat="1" applyFont="1"/>
    <xf numFmtId="164" fontId="4" fillId="0" borderId="0" xfId="0" applyNumberFormat="1" applyFont="1"/>
    <xf numFmtId="0" fontId="2" fillId="3" borderId="4" xfId="0" applyFont="1" applyFill="1" applyBorder="1"/>
    <xf numFmtId="0" fontId="5" fillId="0" borderId="0" xfId="0" applyFont="1" applyAlignment="1">
      <alignment vertical="center" wrapText="1"/>
    </xf>
    <xf numFmtId="0" fontId="0" fillId="0" borderId="8" xfId="0" applyBorder="1"/>
    <xf numFmtId="0" fontId="0" fillId="0" borderId="12" xfId="0" applyBorder="1"/>
    <xf numFmtId="0" fontId="0" fillId="0" borderId="11" xfId="0" applyBorder="1"/>
    <xf numFmtId="0" fontId="0" fillId="0" borderId="14" xfId="0" applyBorder="1"/>
    <xf numFmtId="0" fontId="0" fillId="0" borderId="16" xfId="0" applyBorder="1"/>
    <xf numFmtId="0" fontId="4" fillId="0" borderId="17" xfId="0" applyFont="1" applyBorder="1" applyAlignment="1">
      <alignment horizontal="center" vertical="center"/>
    </xf>
    <xf numFmtId="0" fontId="0" fillId="4" borderId="7" xfId="0" applyFill="1" applyBorder="1"/>
    <xf numFmtId="0" fontId="0" fillId="0" borderId="22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0" fontId="4" fillId="5" borderId="17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0" fillId="7" borderId="19" xfId="0" applyFill="1" applyBorder="1"/>
    <xf numFmtId="0" fontId="0" fillId="7" borderId="21" xfId="0" applyFill="1" applyBorder="1" applyAlignment="1">
      <alignment horizontal="center" vertical="center"/>
    </xf>
    <xf numFmtId="0" fontId="0" fillId="7" borderId="24" xfId="0" applyFill="1" applyBorder="1"/>
    <xf numFmtId="0" fontId="0" fillId="7" borderId="20" xfId="0" applyFill="1" applyBorder="1" applyAlignment="1">
      <alignment horizontal="center" vertical="center"/>
    </xf>
    <xf numFmtId="0" fontId="2" fillId="5" borderId="18" xfId="0" applyFont="1" applyFill="1" applyBorder="1"/>
    <xf numFmtId="0" fontId="8" fillId="7" borderId="16" xfId="0" applyFont="1" applyFill="1" applyBorder="1"/>
    <xf numFmtId="164" fontId="2" fillId="0" borderId="30" xfId="0" applyNumberFormat="1" applyFont="1" applyBorder="1"/>
    <xf numFmtId="9" fontId="0" fillId="0" borderId="36" xfId="2" applyFont="1" applyBorder="1"/>
    <xf numFmtId="164" fontId="4" fillId="0" borderId="9" xfId="0" applyNumberFormat="1" applyFont="1" applyBorder="1"/>
    <xf numFmtId="0" fontId="0" fillId="0" borderId="13" xfId="0" applyBorder="1"/>
    <xf numFmtId="3" fontId="0" fillId="6" borderId="8" xfId="0" applyNumberFormat="1" applyFill="1" applyBorder="1"/>
    <xf numFmtId="0" fontId="0" fillId="6" borderId="9" xfId="0" applyFill="1" applyBorder="1"/>
    <xf numFmtId="164" fontId="4" fillId="6" borderId="9" xfId="0" applyNumberFormat="1" applyFont="1" applyFill="1" applyBorder="1"/>
    <xf numFmtId="0" fontId="0" fillId="6" borderId="10" xfId="2" applyNumberFormat="1" applyFont="1" applyFill="1" applyBorder="1"/>
    <xf numFmtId="3" fontId="0" fillId="6" borderId="38" xfId="0" applyNumberFormat="1" applyFill="1" applyBorder="1"/>
    <xf numFmtId="0" fontId="0" fillId="6" borderId="37" xfId="0" applyFill="1" applyBorder="1"/>
    <xf numFmtId="9" fontId="0" fillId="6" borderId="39" xfId="2" applyFont="1" applyFill="1" applyBorder="1"/>
    <xf numFmtId="0" fontId="0" fillId="6" borderId="13" xfId="0" applyFill="1" applyBorder="1"/>
    <xf numFmtId="0" fontId="0" fillId="6" borderId="14" xfId="0" applyFill="1" applyBorder="1"/>
    <xf numFmtId="9" fontId="0" fillId="6" borderId="15" xfId="2" applyFont="1" applyFill="1" applyBorder="1"/>
    <xf numFmtId="0" fontId="0" fillId="0" borderId="0" xfId="0" applyAlignment="1">
      <alignment horizontal="center"/>
    </xf>
    <xf numFmtId="3" fontId="0" fillId="0" borderId="12" xfId="0" applyNumberFormat="1" applyBorder="1"/>
    <xf numFmtId="164" fontId="4" fillId="0" borderId="14" xfId="0" applyNumberFormat="1" applyFont="1" applyBorder="1"/>
    <xf numFmtId="3" fontId="0" fillId="0" borderId="15" xfId="0" applyNumberFormat="1" applyBorder="1"/>
    <xf numFmtId="3" fontId="0" fillId="0" borderId="18" xfId="0" applyNumberFormat="1" applyBorder="1"/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0" fillId="0" borderId="35" xfId="0" applyBorder="1"/>
    <xf numFmtId="0" fontId="0" fillId="0" borderId="41" xfId="0" applyBorder="1"/>
    <xf numFmtId="0" fontId="0" fillId="0" borderId="42" xfId="0" applyBorder="1"/>
    <xf numFmtId="3" fontId="0" fillId="0" borderId="0" xfId="0" applyNumberFormat="1"/>
    <xf numFmtId="3" fontId="0" fillId="0" borderId="14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4" fillId="0" borderId="1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9" fontId="0" fillId="0" borderId="44" xfId="2" applyFont="1" applyBorder="1"/>
    <xf numFmtId="9" fontId="0" fillId="0" borderId="45" xfId="2" applyFont="1" applyBorder="1"/>
    <xf numFmtId="0" fontId="0" fillId="0" borderId="15" xfId="0" applyBorder="1"/>
    <xf numFmtId="0" fontId="0" fillId="0" borderId="18" xfId="0" applyBorder="1"/>
    <xf numFmtId="3" fontId="0" fillId="0" borderId="16" xfId="0" applyNumberFormat="1" applyBorder="1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2" fillId="0" borderId="28" xfId="0" applyFont="1" applyBorder="1"/>
    <xf numFmtId="0" fontId="2" fillId="0" borderId="29" xfId="0" applyFont="1" applyBorder="1"/>
    <xf numFmtId="3" fontId="2" fillId="0" borderId="48" xfId="0" applyNumberFormat="1" applyFont="1" applyBorder="1"/>
    <xf numFmtId="3" fontId="2" fillId="0" borderId="47" xfId="0" applyNumberFormat="1" applyFont="1" applyBorder="1"/>
    <xf numFmtId="3" fontId="2" fillId="0" borderId="49" xfId="0" applyNumberFormat="1" applyFont="1" applyBorder="1"/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1" fillId="2" borderId="4" xfId="0" applyFont="1" applyFill="1" applyBorder="1" applyAlignment="1">
      <alignment horizontal="center" vertical="center" wrapText="1"/>
    </xf>
    <xf numFmtId="0" fontId="0" fillId="7" borderId="50" xfId="0" applyFill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41" fontId="0" fillId="0" borderId="52" xfId="1" applyFont="1" applyBorder="1"/>
    <xf numFmtId="41" fontId="0" fillId="0" borderId="53" xfId="1" applyFont="1" applyBorder="1"/>
    <xf numFmtId="0" fontId="4" fillId="0" borderId="54" xfId="0" applyFont="1" applyBorder="1" applyAlignment="1">
      <alignment horizontal="left" vertical="center"/>
    </xf>
    <xf numFmtId="41" fontId="0" fillId="0" borderId="55" xfId="1" applyFont="1" applyBorder="1"/>
    <xf numFmtId="41" fontId="0" fillId="0" borderId="56" xfId="1" applyFont="1" applyBorder="1"/>
    <xf numFmtId="41" fontId="4" fillId="0" borderId="57" xfId="1" applyFont="1" applyBorder="1"/>
    <xf numFmtId="41" fontId="4" fillId="0" borderId="58" xfId="1" applyFont="1" applyBorder="1"/>
    <xf numFmtId="41" fontId="0" fillId="0" borderId="43" xfId="1" applyFont="1" applyBorder="1"/>
    <xf numFmtId="41" fontId="0" fillId="0" borderId="40" xfId="1" applyFont="1" applyBorder="1"/>
    <xf numFmtId="41" fontId="4" fillId="0" borderId="7" xfId="1" applyFont="1" applyBorder="1"/>
    <xf numFmtId="41" fontId="0" fillId="0" borderId="46" xfId="1" applyFont="1" applyBorder="1"/>
    <xf numFmtId="0" fontId="0" fillId="0" borderId="7" xfId="0" applyBorder="1" applyAlignment="1">
      <alignment horizontal="center" vertical="center"/>
    </xf>
    <xf numFmtId="41" fontId="0" fillId="0" borderId="7" xfId="1" applyFont="1" applyBorder="1"/>
    <xf numFmtId="41" fontId="0" fillId="0" borderId="59" xfId="1" applyFont="1" applyBorder="1"/>
    <xf numFmtId="41" fontId="0" fillId="0" borderId="60" xfId="1" applyFont="1" applyBorder="1"/>
    <xf numFmtId="41" fontId="0" fillId="0" borderId="61" xfId="1" applyFont="1" applyBorder="1"/>
    <xf numFmtId="41" fontId="0" fillId="0" borderId="62" xfId="1" applyFont="1" applyBorder="1"/>
    <xf numFmtId="41" fontId="0" fillId="0" borderId="63" xfId="1" applyFont="1" applyBorder="1"/>
    <xf numFmtId="0" fontId="4" fillId="0" borderId="57" xfId="0" applyFont="1" applyBorder="1" applyAlignment="1">
      <alignment horizontal="left" vertical="center"/>
    </xf>
    <xf numFmtId="0" fontId="4" fillId="0" borderId="58" xfId="0" applyFont="1" applyBorder="1" applyAlignment="1">
      <alignment horizontal="left" vertical="center"/>
    </xf>
    <xf numFmtId="0" fontId="4" fillId="3" borderId="51" xfId="0" applyFont="1" applyFill="1" applyBorder="1" applyAlignment="1">
      <alignment horizontal="left" vertical="center"/>
    </xf>
    <xf numFmtId="0" fontId="10" fillId="0" borderId="23" xfId="0" applyFont="1" applyBorder="1"/>
    <xf numFmtId="0" fontId="10" fillId="0" borderId="26" xfId="0" applyFont="1" applyBorder="1"/>
    <xf numFmtId="0" fontId="10" fillId="0" borderId="12" xfId="0" applyFont="1" applyBorder="1"/>
    <xf numFmtId="0" fontId="10" fillId="0" borderId="15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64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0" fillId="7" borderId="11" xfId="0" applyFill="1" applyBorder="1" applyAlignment="1">
      <alignment horizontal="center" vertical="center"/>
    </xf>
    <xf numFmtId="41" fontId="0" fillId="0" borderId="0" xfId="1" applyFont="1"/>
    <xf numFmtId="41" fontId="4" fillId="0" borderId="18" xfId="1" applyFont="1" applyBorder="1"/>
    <xf numFmtId="41" fontId="0" fillId="0" borderId="17" xfId="1" applyFont="1" applyBorder="1"/>
    <xf numFmtId="0" fontId="0" fillId="7" borderId="11" xfId="0" applyFill="1" applyBorder="1" applyAlignment="1">
      <alignment horizontal="center"/>
    </xf>
    <xf numFmtId="0" fontId="4" fillId="5" borderId="16" xfId="0" applyFont="1" applyFill="1" applyBorder="1" applyAlignment="1">
      <alignment horizontal="center" vertical="center"/>
    </xf>
    <xf numFmtId="0" fontId="0" fillId="7" borderId="50" xfId="0" applyFill="1" applyBorder="1" applyAlignment="1">
      <alignment vertical="center"/>
    </xf>
    <xf numFmtId="0" fontId="0" fillId="7" borderId="20" xfId="0" applyFill="1" applyBorder="1" applyAlignment="1">
      <alignment horizontal="center"/>
    </xf>
    <xf numFmtId="0" fontId="0" fillId="7" borderId="50" xfId="0" applyFill="1" applyBorder="1"/>
    <xf numFmtId="0" fontId="4" fillId="0" borderId="0" xfId="0" applyFont="1" applyAlignment="1">
      <alignment horizontal="left" vertical="center"/>
    </xf>
    <xf numFmtId="41" fontId="4" fillId="0" borderId="0" xfId="1" applyFont="1"/>
    <xf numFmtId="0" fontId="0" fillId="0" borderId="11" xfId="0" applyBorder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left"/>
    </xf>
    <xf numFmtId="0" fontId="0" fillId="7" borderId="19" xfId="0" applyFill="1" applyBorder="1" applyAlignment="1">
      <alignment horizontal="center"/>
    </xf>
    <xf numFmtId="41" fontId="0" fillId="0" borderId="17" xfId="0" applyNumberFormat="1" applyBorder="1" applyAlignment="1">
      <alignment horizontal="center"/>
    </xf>
    <xf numFmtId="41" fontId="4" fillId="0" borderId="7" xfId="1" applyFont="1" applyBorder="1" applyAlignment="1">
      <alignment horizontal="center"/>
    </xf>
    <xf numFmtId="0" fontId="4" fillId="3" borderId="16" xfId="0" applyFont="1" applyFill="1" applyBorder="1" applyAlignment="1">
      <alignment horizontal="left" vertical="center"/>
    </xf>
    <xf numFmtId="0" fontId="0" fillId="0" borderId="18" xfId="0" applyBorder="1" applyAlignment="1">
      <alignment horizontal="center"/>
    </xf>
    <xf numFmtId="41" fontId="0" fillId="0" borderId="0" xfId="1" applyFont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95250</xdr:colOff>
      <xdr:row>1</xdr:row>
      <xdr:rowOff>266700</xdr:rowOff>
    </xdr:from>
    <xdr:to>
      <xdr:col>17</xdr:col>
      <xdr:colOff>561536</xdr:colOff>
      <xdr:row>22</xdr:row>
      <xdr:rowOff>188996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2296321" y="459468"/>
          <a:ext cx="3505215" cy="4843546"/>
          <a:chOff x="12296321" y="459468"/>
          <a:chExt cx="3505215" cy="4832207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296321" y="459468"/>
            <a:ext cx="3505215" cy="4832207"/>
          </a:xfrm>
          <a:prstGeom prst="rect">
            <a:avLst/>
          </a:prstGeom>
        </xdr:spPr>
      </xdr:pic>
      <xdr:sp macro="" textlink="">
        <xdr:nvSpPr>
          <xdr:cNvPr id="3" name="Elipse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13709196" y="3481161"/>
            <a:ext cx="1133929" cy="941161"/>
          </a:xfrm>
          <a:prstGeom prst="ellipse">
            <a:avLst/>
          </a:prstGeom>
          <a:noFill/>
          <a:ln w="57150"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L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15</xdr:col>
      <xdr:colOff>130458</xdr:colOff>
      <xdr:row>31</xdr:row>
      <xdr:rowOff>8848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9103632" y="1245507"/>
          <a:ext cx="4974147" cy="5498877"/>
          <a:chOff x="9103632" y="1245507"/>
          <a:chExt cx="4974147" cy="5487537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03632" y="1245507"/>
            <a:ext cx="4974147" cy="5487537"/>
          </a:xfrm>
          <a:prstGeom prst="rect">
            <a:avLst/>
          </a:prstGeom>
        </xdr:spPr>
      </xdr:pic>
      <xdr:sp macro="" textlink="">
        <xdr:nvSpPr>
          <xdr:cNvPr id="3" name="Elips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11951607" y="1632857"/>
            <a:ext cx="1133929" cy="941161"/>
          </a:xfrm>
          <a:prstGeom prst="ellipse">
            <a:avLst/>
          </a:prstGeom>
          <a:noFill/>
          <a:ln w="57150"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L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155575</xdr:colOff>
      <xdr:row>3</xdr:row>
      <xdr:rowOff>38100</xdr:rowOff>
    </xdr:from>
    <xdr:to>
      <xdr:col>16</xdr:col>
      <xdr:colOff>78361</xdr:colOff>
      <xdr:row>22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7705"/>
        <a:stretch/>
      </xdr:blipFill>
      <xdr:spPr>
        <a:xfrm>
          <a:off x="5451475" y="638175"/>
          <a:ext cx="6780786" cy="3676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58080</xdr:colOff>
      <xdr:row>5</xdr:row>
      <xdr:rowOff>53200</xdr:rowOff>
    </xdr:from>
    <xdr:to>
      <xdr:col>15</xdr:col>
      <xdr:colOff>279263</xdr:colOff>
      <xdr:row>26</xdr:row>
      <xdr:rowOff>77779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5092" y="1121859"/>
          <a:ext cx="8143195" cy="4217902"/>
        </a:xfrm>
        <a:prstGeom prst="rect">
          <a:avLst/>
        </a:prstGeom>
      </xdr:spPr>
    </xdr:pic>
    <xdr:clientData/>
  </xdr:twoCellAnchor>
  <xdr:twoCellAnchor>
    <xdr:from>
      <xdr:col>14</xdr:col>
      <xdr:colOff>116159</xdr:colOff>
      <xdr:row>23</xdr:row>
      <xdr:rowOff>243934</xdr:rowOff>
    </xdr:from>
    <xdr:to>
      <xdr:col>15</xdr:col>
      <xdr:colOff>483442</xdr:colOff>
      <xdr:row>28</xdr:row>
      <xdr:rowOff>46741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7098537" y="4739269"/>
          <a:ext cx="1133929" cy="941161"/>
        </a:xfrm>
        <a:prstGeom prst="ellipse">
          <a:avLst/>
        </a:prstGeom>
        <a:noFill/>
        <a:ln w="571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34"/>
  <sheetViews>
    <sheetView topLeftCell="A2" zoomScale="84" zoomScaleNormal="84" workbookViewId="0">
      <selection activeCell="D4" sqref="D4"/>
    </sheetView>
  </sheetViews>
  <sheetFormatPr baseColWidth="10" defaultRowHeight="15" x14ac:dyDescent="0.25"/>
  <cols>
    <col min="1" max="1" width="4.42578125" customWidth="1"/>
    <col min="2" max="2" width="17.7109375" customWidth="1"/>
    <col min="3" max="3" width="14.85546875" bestFit="1" customWidth="1"/>
    <col min="4" max="4" width="13.28515625" bestFit="1" customWidth="1"/>
    <col min="5" max="5" width="17.42578125" customWidth="1"/>
    <col min="6" max="6" width="13.42578125" bestFit="1" customWidth="1"/>
    <col min="7" max="7" width="15.7109375" customWidth="1"/>
    <col min="8" max="8" width="14.42578125" bestFit="1" customWidth="1"/>
    <col min="9" max="9" width="13" bestFit="1" customWidth="1"/>
    <col min="10" max="10" width="16.42578125" customWidth="1"/>
    <col min="11" max="11" width="28" bestFit="1" customWidth="1"/>
    <col min="12" max="12" width="3" bestFit="1" customWidth="1"/>
  </cols>
  <sheetData>
    <row r="1" spans="2:11" x14ac:dyDescent="0.25">
      <c r="D1" s="51" t="s">
        <v>44</v>
      </c>
      <c r="E1" s="51" t="s">
        <v>45</v>
      </c>
      <c r="F1" s="51"/>
    </row>
    <row r="2" spans="2:11" ht="25.5" x14ac:dyDescent="0.25">
      <c r="B2" s="2" t="s">
        <v>0</v>
      </c>
      <c r="C2" s="2" t="s">
        <v>1</v>
      </c>
      <c r="D2" s="73" t="s">
        <v>2</v>
      </c>
      <c r="E2" s="75" t="s">
        <v>43</v>
      </c>
      <c r="F2" s="74" t="s">
        <v>21</v>
      </c>
      <c r="G2" s="2" t="s">
        <v>3</v>
      </c>
      <c r="H2" s="2" t="s">
        <v>4</v>
      </c>
      <c r="I2" s="1"/>
      <c r="J2" s="1"/>
      <c r="K2" s="1"/>
    </row>
    <row r="3" spans="2:11" ht="38.25" x14ac:dyDescent="0.25">
      <c r="B3" s="3">
        <v>1</v>
      </c>
      <c r="C3" s="15" t="s">
        <v>6</v>
      </c>
      <c r="D3" s="76">
        <v>0</v>
      </c>
      <c r="E3" s="82">
        <v>55</v>
      </c>
      <c r="F3" s="79">
        <v>182</v>
      </c>
      <c r="G3" s="4">
        <v>3</v>
      </c>
      <c r="H3" s="4">
        <f>C23</f>
        <v>8</v>
      </c>
      <c r="I3" s="1"/>
      <c r="J3" s="10" t="s">
        <v>22</v>
      </c>
      <c r="K3" s="9">
        <v>62</v>
      </c>
    </row>
    <row r="4" spans="2:11" ht="38.25" x14ac:dyDescent="0.25">
      <c r="B4" s="5">
        <v>1</v>
      </c>
      <c r="C4" s="5" t="s">
        <v>5</v>
      </c>
      <c r="D4" s="77">
        <v>62</v>
      </c>
      <c r="E4" s="83">
        <v>119</v>
      </c>
      <c r="F4" s="80">
        <v>69</v>
      </c>
      <c r="G4" s="6">
        <v>2</v>
      </c>
      <c r="H4" s="6">
        <f>C24</f>
        <v>4</v>
      </c>
      <c r="I4" s="1"/>
      <c r="J4" s="10" t="s">
        <v>23</v>
      </c>
      <c r="K4" s="9">
        <v>21</v>
      </c>
    </row>
    <row r="5" spans="2:11" x14ac:dyDescent="0.25">
      <c r="B5" s="5">
        <v>1</v>
      </c>
      <c r="C5" s="5" t="s">
        <v>7</v>
      </c>
      <c r="D5" s="77">
        <v>24</v>
      </c>
      <c r="E5" s="83">
        <v>78</v>
      </c>
      <c r="F5" s="80">
        <v>31</v>
      </c>
      <c r="G5" s="6">
        <v>1</v>
      </c>
      <c r="H5" s="6">
        <f>C25</f>
        <v>4</v>
      </c>
      <c r="I5" s="1"/>
      <c r="J5" s="1"/>
      <c r="K5" s="1"/>
    </row>
    <row r="6" spans="2:11" x14ac:dyDescent="0.25">
      <c r="B6" s="7">
        <v>1</v>
      </c>
      <c r="C6" s="7" t="s">
        <v>8</v>
      </c>
      <c r="D6" s="78">
        <v>206</v>
      </c>
      <c r="E6" s="84">
        <v>251</v>
      </c>
      <c r="F6" s="81">
        <v>1</v>
      </c>
      <c r="G6" s="8">
        <v>1</v>
      </c>
      <c r="H6" s="8">
        <f>C26</f>
        <v>4</v>
      </c>
      <c r="I6" s="1"/>
      <c r="J6" s="1"/>
      <c r="K6" s="1"/>
    </row>
    <row r="7" spans="2:11" ht="15.75" thickBot="1" x14ac:dyDescent="0.3">
      <c r="J7" t="s">
        <v>54</v>
      </c>
    </row>
    <row r="8" spans="2:11" ht="15.75" thickBot="1" x14ac:dyDescent="0.3">
      <c r="B8" s="36" t="s">
        <v>29</v>
      </c>
      <c r="C8" s="35" t="s">
        <v>6</v>
      </c>
    </row>
    <row r="9" spans="2:11" ht="15.75" thickBot="1" x14ac:dyDescent="0.3">
      <c r="B9" s="11"/>
    </row>
    <row r="10" spans="2:11" ht="15.75" thickBot="1" x14ac:dyDescent="0.3">
      <c r="B10" s="23"/>
      <c r="C10" s="28" t="s">
        <v>34</v>
      </c>
      <c r="D10" s="28" t="s">
        <v>25</v>
      </c>
      <c r="E10" s="28" t="s">
        <v>26</v>
      </c>
      <c r="F10" s="28" t="s">
        <v>27</v>
      </c>
      <c r="G10" s="29" t="s">
        <v>28</v>
      </c>
    </row>
    <row r="11" spans="2:11" x14ac:dyDescent="0.25">
      <c r="B11" s="89" t="s">
        <v>30</v>
      </c>
      <c r="C11" s="90" t="s">
        <v>6</v>
      </c>
      <c r="D11" s="90" t="s">
        <v>7</v>
      </c>
      <c r="E11" s="90" t="s">
        <v>5</v>
      </c>
      <c r="F11" s="90" t="s">
        <v>6</v>
      </c>
      <c r="G11" s="91" t="s">
        <v>8</v>
      </c>
    </row>
    <row r="12" spans="2:11" x14ac:dyDescent="0.25">
      <c r="B12" s="31"/>
      <c r="G12" s="18"/>
    </row>
    <row r="13" spans="2:11" x14ac:dyDescent="0.25">
      <c r="B13" s="32" t="s">
        <v>31</v>
      </c>
      <c r="C13" s="24" t="s">
        <v>6</v>
      </c>
      <c r="D13" s="24" t="s">
        <v>7</v>
      </c>
      <c r="E13" s="24" t="s">
        <v>5</v>
      </c>
      <c r="F13" s="24" t="s">
        <v>6</v>
      </c>
      <c r="G13" s="113" t="s">
        <v>8</v>
      </c>
    </row>
    <row r="14" spans="2:11" x14ac:dyDescent="0.25">
      <c r="B14" s="33"/>
      <c r="C14" s="26"/>
      <c r="D14" s="26"/>
      <c r="E14" s="26"/>
      <c r="F14" s="26"/>
      <c r="G14" s="114"/>
    </row>
    <row r="15" spans="2:11" x14ac:dyDescent="0.25">
      <c r="B15" s="30" t="s">
        <v>32</v>
      </c>
      <c r="C15" t="s">
        <v>6</v>
      </c>
      <c r="D15" t="s">
        <v>7</v>
      </c>
      <c r="E15" t="s">
        <v>5</v>
      </c>
      <c r="F15" t="s">
        <v>6</v>
      </c>
      <c r="G15" s="115" t="s">
        <v>8</v>
      </c>
    </row>
    <row r="16" spans="2:11" x14ac:dyDescent="0.25">
      <c r="B16" s="33"/>
      <c r="C16" s="26"/>
      <c r="D16" s="26"/>
      <c r="E16" s="26"/>
      <c r="F16" s="26"/>
      <c r="G16" s="114"/>
    </row>
    <row r="17" spans="2:15" x14ac:dyDescent="0.25">
      <c r="B17" s="30" t="s">
        <v>33</v>
      </c>
      <c r="C17" t="s">
        <v>6</v>
      </c>
      <c r="D17" t="s">
        <v>7</v>
      </c>
      <c r="E17" t="s">
        <v>5</v>
      </c>
      <c r="F17" t="s">
        <v>6</v>
      </c>
      <c r="G17" s="115" t="s">
        <v>8</v>
      </c>
    </row>
    <row r="18" spans="2:15" ht="15.75" thickBot="1" x14ac:dyDescent="0.3">
      <c r="B18" s="34"/>
      <c r="C18" s="20"/>
      <c r="D18" s="20"/>
      <c r="E18" s="20"/>
      <c r="F18" s="20"/>
      <c r="G18" s="116"/>
    </row>
    <row r="19" spans="2:15" x14ac:dyDescent="0.25">
      <c r="B19" s="112" t="s">
        <v>53</v>
      </c>
      <c r="C19" s="92">
        <v>0</v>
      </c>
      <c r="D19" s="92">
        <f>24*8</f>
        <v>192</v>
      </c>
      <c r="E19" s="92">
        <f>D4*8</f>
        <v>496</v>
      </c>
      <c r="F19" s="92">
        <f>C19</f>
        <v>0</v>
      </c>
      <c r="G19" s="93">
        <f>D6*8</f>
        <v>1648</v>
      </c>
      <c r="H19" s="97">
        <f>SUM(C19:G19)</f>
        <v>2336</v>
      </c>
      <c r="I19" s="97">
        <f>550*H19/10</f>
        <v>128480</v>
      </c>
    </row>
    <row r="20" spans="2:15" ht="15.75" thickBot="1" x14ac:dyDescent="0.3">
      <c r="B20" s="94" t="s">
        <v>51</v>
      </c>
      <c r="C20" s="95">
        <f>E3*8</f>
        <v>440</v>
      </c>
      <c r="D20" s="95">
        <f>E5*8</f>
        <v>624</v>
      </c>
      <c r="E20" s="95">
        <f>E4*8</f>
        <v>952</v>
      </c>
      <c r="F20" s="95">
        <f>C20</f>
        <v>440</v>
      </c>
      <c r="G20" s="96">
        <f>E6*8</f>
        <v>2008</v>
      </c>
      <c r="H20" s="98">
        <f>SUM(C20:G20)</f>
        <v>4464</v>
      </c>
      <c r="I20" s="98">
        <f>550*H20/10</f>
        <v>245520</v>
      </c>
    </row>
    <row r="21" spans="2:15" ht="15.75" thickBot="1" x14ac:dyDescent="0.3">
      <c r="C21" s="11"/>
    </row>
    <row r="22" spans="2:15" ht="30.75" thickBot="1" x14ac:dyDescent="0.3">
      <c r="B22" s="65" t="s">
        <v>1</v>
      </c>
      <c r="C22" s="65" t="s">
        <v>35</v>
      </c>
      <c r="D22" s="57" t="s">
        <v>38</v>
      </c>
      <c r="E22" s="66" t="s">
        <v>36</v>
      </c>
      <c r="F22" s="57" t="e">
        <f>Mineduc!#REF!</f>
        <v>#REF!</v>
      </c>
      <c r="G22" s="66" t="e">
        <f>Mineduc!#REF!</f>
        <v>#REF!</v>
      </c>
      <c r="J22" s="16"/>
      <c r="K22" s="16"/>
      <c r="L22" s="16"/>
      <c r="M22" s="16"/>
      <c r="N22" s="16"/>
      <c r="O22" s="16"/>
    </row>
    <row r="23" spans="2:15" ht="15" customHeight="1" x14ac:dyDescent="0.25">
      <c r="B23" s="17" t="s">
        <v>6</v>
      </c>
      <c r="C23" s="60">
        <f>COUNTIF($C$11:$G$17,B23)</f>
        <v>8</v>
      </c>
      <c r="D23" s="39">
        <f>G3</f>
        <v>3</v>
      </c>
      <c r="E23" s="67">
        <f>C23/D23</f>
        <v>2.6666666666666665</v>
      </c>
      <c r="F23" s="63">
        <f>G23</f>
        <v>182</v>
      </c>
      <c r="G23" s="64">
        <f>F3</f>
        <v>182</v>
      </c>
      <c r="J23" s="16"/>
      <c r="K23" s="16"/>
      <c r="L23" s="16"/>
      <c r="M23" s="16"/>
      <c r="N23" s="16"/>
      <c r="O23" s="16"/>
    </row>
    <row r="24" spans="2:15" ht="15" customHeight="1" x14ac:dyDescent="0.25">
      <c r="B24" s="19" t="s">
        <v>5</v>
      </c>
      <c r="C24" s="58">
        <f>COUNTIF($C$11:$G$17,B24)</f>
        <v>4</v>
      </c>
      <c r="D24" s="14">
        <f>G4</f>
        <v>2</v>
      </c>
      <c r="E24" s="38">
        <f t="shared" ref="E24:E26" si="0">C24/D24</f>
        <v>2</v>
      </c>
      <c r="F24" s="61">
        <f t="shared" ref="F24:F26" si="1">G24</f>
        <v>69</v>
      </c>
      <c r="G24" s="52">
        <f>F4</f>
        <v>69</v>
      </c>
      <c r="J24" s="16"/>
      <c r="K24" s="16"/>
      <c r="L24" s="16"/>
      <c r="M24" s="16"/>
      <c r="N24" s="16"/>
      <c r="O24" s="16"/>
    </row>
    <row r="25" spans="2:15" ht="15" customHeight="1" x14ac:dyDescent="0.25">
      <c r="B25" s="19" t="s">
        <v>7</v>
      </c>
      <c r="C25" s="58">
        <f>COUNTIF($C$11:$G$17,B25)</f>
        <v>4</v>
      </c>
      <c r="D25" s="14">
        <f>G5</f>
        <v>1</v>
      </c>
      <c r="E25" s="38">
        <f t="shared" si="0"/>
        <v>4</v>
      </c>
      <c r="F25" s="61">
        <f t="shared" si="1"/>
        <v>31</v>
      </c>
      <c r="G25" s="52">
        <f>F5</f>
        <v>31</v>
      </c>
      <c r="J25" s="16"/>
      <c r="K25" s="16"/>
      <c r="L25" s="16"/>
      <c r="M25" s="16"/>
      <c r="N25" s="16"/>
      <c r="O25" s="16"/>
    </row>
    <row r="26" spans="2:15" ht="15" customHeight="1" thickBot="1" x14ac:dyDescent="0.3">
      <c r="B26" s="40" t="s">
        <v>8</v>
      </c>
      <c r="C26" s="59">
        <f>COUNTIF($C$11:$G$17,B26)</f>
        <v>4</v>
      </c>
      <c r="D26" s="53">
        <f>G6</f>
        <v>1</v>
      </c>
      <c r="E26" s="68">
        <f t="shared" si="0"/>
        <v>4</v>
      </c>
      <c r="F26" s="62">
        <f t="shared" si="1"/>
        <v>1</v>
      </c>
      <c r="G26" s="54">
        <f>F6</f>
        <v>1</v>
      </c>
      <c r="J26" s="16"/>
      <c r="K26" s="16"/>
      <c r="L26" s="16"/>
      <c r="M26" s="16"/>
      <c r="N26" s="16"/>
      <c r="O26" s="16"/>
    </row>
    <row r="27" spans="2:15" ht="15" customHeight="1" thickBot="1" x14ac:dyDescent="0.3">
      <c r="F27" s="71">
        <f>SUM(F23:F26)</f>
        <v>283</v>
      </c>
      <c r="G27" s="55">
        <f>SUM(G23:G26)</f>
        <v>283</v>
      </c>
      <c r="J27" s="16"/>
      <c r="K27" s="16"/>
      <c r="L27" s="16"/>
      <c r="M27" s="16"/>
      <c r="N27" s="16"/>
      <c r="O27" s="16"/>
    </row>
    <row r="28" spans="2:15" ht="15" customHeight="1" thickBot="1" x14ac:dyDescent="0.3">
      <c r="J28" s="16"/>
      <c r="K28" s="16"/>
      <c r="L28" s="16"/>
      <c r="M28" s="16"/>
      <c r="N28" s="16"/>
      <c r="O28" s="16"/>
    </row>
    <row r="29" spans="2:15" x14ac:dyDescent="0.25">
      <c r="B29" s="41" t="s">
        <v>42</v>
      </c>
      <c r="C29" s="42"/>
      <c r="D29" s="43"/>
      <c r="E29" s="44">
        <v>4</v>
      </c>
    </row>
    <row r="30" spans="2:15" x14ac:dyDescent="0.25">
      <c r="B30" s="45" t="s">
        <v>36</v>
      </c>
      <c r="C30" s="46"/>
      <c r="D30" s="46" t="s">
        <v>40</v>
      </c>
      <c r="E30" s="47">
        <f>F27/G27</f>
        <v>1</v>
      </c>
    </row>
    <row r="31" spans="2:15" ht="15.75" thickBot="1" x14ac:dyDescent="0.3">
      <c r="B31" s="48" t="s">
        <v>36</v>
      </c>
      <c r="C31" s="49"/>
      <c r="D31" s="49" t="s">
        <v>41</v>
      </c>
      <c r="E31" s="50">
        <f>E29/4</f>
        <v>1</v>
      </c>
    </row>
    <row r="33" spans="2:6" ht="18.75" x14ac:dyDescent="0.25">
      <c r="B33" s="165" t="s">
        <v>55</v>
      </c>
      <c r="C33" s="165"/>
      <c r="D33" s="165"/>
      <c r="E33" s="165"/>
      <c r="F33" s="165"/>
    </row>
    <row r="34" spans="2:6" ht="18.75" x14ac:dyDescent="0.25">
      <c r="B34" s="165" t="s">
        <v>56</v>
      </c>
      <c r="C34" s="165"/>
      <c r="D34" s="165"/>
      <c r="E34" s="165"/>
      <c r="F34" s="165"/>
    </row>
  </sheetData>
  <mergeCells count="2">
    <mergeCell ref="B33:F33"/>
    <mergeCell ref="B34:F34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Q82"/>
  <sheetViews>
    <sheetView tabSelected="1" zoomScale="80" zoomScaleNormal="80" workbookViewId="0">
      <selection activeCell="C52" sqref="C52"/>
    </sheetView>
  </sheetViews>
  <sheetFormatPr baseColWidth="10" defaultRowHeight="15" x14ac:dyDescent="0.25"/>
  <cols>
    <col min="1" max="1" width="4.140625" customWidth="1"/>
    <col min="2" max="2" width="22.42578125" customWidth="1"/>
    <col min="3" max="4" width="26.42578125" bestFit="1" customWidth="1"/>
    <col min="5" max="5" width="25.42578125" bestFit="1" customWidth="1"/>
    <col min="6" max="6" width="26.42578125" bestFit="1" customWidth="1"/>
    <col min="7" max="7" width="25.7109375" customWidth="1"/>
    <col min="8" max="8" width="26" customWidth="1"/>
    <col min="9" max="9" width="28" customWidth="1"/>
    <col min="10" max="10" width="8.42578125" customWidth="1"/>
    <col min="11" max="11" width="5.140625" customWidth="1"/>
    <col min="12" max="12" width="28" style="159" bestFit="1" customWidth="1"/>
    <col min="13" max="13" width="3" bestFit="1" customWidth="1"/>
  </cols>
  <sheetData>
    <row r="1" spans="2:11" ht="15.75" thickBot="1" x14ac:dyDescent="0.3"/>
    <row r="2" spans="2:11" ht="15.75" thickBot="1" x14ac:dyDescent="0.3">
      <c r="B2" s="36" t="s">
        <v>29</v>
      </c>
      <c r="C2" s="35" t="s">
        <v>75</v>
      </c>
      <c r="D2" s="11" t="s">
        <v>76</v>
      </c>
      <c r="E2" s="51"/>
    </row>
    <row r="3" spans="2:11" ht="15.75" thickBot="1" x14ac:dyDescent="0.3">
      <c r="B3" s="11"/>
      <c r="G3" s="51"/>
      <c r="H3" s="51"/>
    </row>
    <row r="4" spans="2:11" ht="15" customHeight="1" thickBot="1" x14ac:dyDescent="0.3">
      <c r="B4" s="23"/>
      <c r="C4" s="141" t="s">
        <v>115</v>
      </c>
      <c r="D4" s="28" t="s">
        <v>114</v>
      </c>
      <c r="E4" s="28" t="s">
        <v>113</v>
      </c>
      <c r="F4" s="28" t="s">
        <v>112</v>
      </c>
      <c r="G4" s="28" t="s">
        <v>77</v>
      </c>
      <c r="H4" s="28" t="s">
        <v>79</v>
      </c>
      <c r="I4" s="29" t="s">
        <v>80</v>
      </c>
    </row>
    <row r="5" spans="2:11" ht="15" customHeight="1" x14ac:dyDescent="0.25">
      <c r="B5" s="136" t="s">
        <v>30</v>
      </c>
      <c r="C5" s="17"/>
      <c r="D5" s="90"/>
      <c r="E5" s="90"/>
      <c r="F5" s="90"/>
      <c r="G5" s="51" t="s">
        <v>199</v>
      </c>
      <c r="H5" s="51" t="s">
        <v>19</v>
      </c>
      <c r="I5" s="51" t="s">
        <v>19</v>
      </c>
    </row>
    <row r="6" spans="2:11" ht="15" customHeight="1" x14ac:dyDescent="0.25">
      <c r="B6" s="136" t="s">
        <v>116</v>
      </c>
      <c r="C6" s="19"/>
      <c r="G6" s="51" t="s">
        <v>117</v>
      </c>
      <c r="H6" s="51" t="s">
        <v>117</v>
      </c>
      <c r="I6" s="51" t="s">
        <v>117</v>
      </c>
    </row>
    <row r="7" spans="2:11" ht="30" x14ac:dyDescent="0.25">
      <c r="B7" s="30" t="s">
        <v>200</v>
      </c>
      <c r="C7" s="19"/>
      <c r="G7" s="164"/>
      <c r="H7" s="161" t="s">
        <v>234</v>
      </c>
      <c r="I7" s="161" t="s">
        <v>234</v>
      </c>
    </row>
    <row r="8" spans="2:11" ht="15" customHeight="1" x14ac:dyDescent="0.25">
      <c r="B8" s="136" t="s">
        <v>109</v>
      </c>
      <c r="C8" s="19"/>
      <c r="G8" s="51" t="s">
        <v>163</v>
      </c>
      <c r="H8" s="51" t="s">
        <v>162</v>
      </c>
      <c r="I8" s="51" t="s">
        <v>118</v>
      </c>
    </row>
    <row r="9" spans="2:11" ht="15" customHeight="1" thickBot="1" x14ac:dyDescent="0.3">
      <c r="B9" s="140" t="s">
        <v>110</v>
      </c>
      <c r="C9" s="19"/>
      <c r="D9" s="137"/>
      <c r="F9" s="137"/>
      <c r="G9" s="51">
        <v>110</v>
      </c>
      <c r="H9" s="51">
        <v>37</v>
      </c>
      <c r="I9" s="51">
        <v>0</v>
      </c>
    </row>
    <row r="10" spans="2:11" ht="15" customHeight="1" thickBot="1" x14ac:dyDescent="0.3">
      <c r="B10" s="142"/>
      <c r="C10" s="28" t="s">
        <v>81</v>
      </c>
      <c r="D10" s="28" t="s">
        <v>82</v>
      </c>
      <c r="E10" s="28" t="s">
        <v>83</v>
      </c>
      <c r="F10" s="28" t="s">
        <v>84</v>
      </c>
      <c r="G10" s="28" t="s">
        <v>85</v>
      </c>
      <c r="H10" s="28" t="s">
        <v>86</v>
      </c>
      <c r="I10" s="29" t="s">
        <v>87</v>
      </c>
    </row>
    <row r="11" spans="2:11" ht="15" customHeight="1" x14ac:dyDescent="0.25">
      <c r="B11" s="30" t="s">
        <v>31</v>
      </c>
      <c r="C11" s="51" t="s">
        <v>18</v>
      </c>
      <c r="D11" s="51" t="s">
        <v>18</v>
      </c>
      <c r="E11" s="51" t="s">
        <v>181</v>
      </c>
      <c r="F11" s="51" t="s">
        <v>182</v>
      </c>
      <c r="G11" s="51" t="s">
        <v>183</v>
      </c>
      <c r="H11" s="51" t="s">
        <v>119</v>
      </c>
      <c r="I11" s="51" t="s">
        <v>120</v>
      </c>
    </row>
    <row r="12" spans="2:11" ht="15" customHeight="1" x14ac:dyDescent="0.25">
      <c r="B12" s="30" t="s">
        <v>116</v>
      </c>
      <c r="C12" s="51" t="s">
        <v>117</v>
      </c>
      <c r="D12" s="51" t="s">
        <v>117</v>
      </c>
      <c r="E12" s="51" t="s">
        <v>117</v>
      </c>
      <c r="F12" s="51" t="s">
        <v>117</v>
      </c>
      <c r="G12" s="51" t="s">
        <v>117</v>
      </c>
      <c r="H12" s="51" t="s">
        <v>117</v>
      </c>
      <c r="I12" s="51" t="s">
        <v>117</v>
      </c>
      <c r="K12" s="151"/>
    </row>
    <row r="13" spans="2:11" ht="94.5" customHeight="1" x14ac:dyDescent="0.25">
      <c r="B13" s="30" t="s">
        <v>200</v>
      </c>
      <c r="C13" s="161" t="s">
        <v>235</v>
      </c>
      <c r="D13" s="161" t="s">
        <v>235</v>
      </c>
      <c r="E13" s="161" t="s">
        <v>236</v>
      </c>
      <c r="F13" s="161" t="s">
        <v>237</v>
      </c>
      <c r="G13" s="161" t="s">
        <v>238</v>
      </c>
      <c r="H13" s="161" t="s">
        <v>239</v>
      </c>
      <c r="I13" s="164"/>
      <c r="K13" s="151"/>
    </row>
    <row r="14" spans="2:11" ht="15" customHeight="1" x14ac:dyDescent="0.25">
      <c r="B14" s="30" t="s">
        <v>109</v>
      </c>
      <c r="C14" s="51" t="s">
        <v>118</v>
      </c>
      <c r="D14" s="51" t="s">
        <v>118</v>
      </c>
      <c r="E14" s="51" t="s">
        <v>118</v>
      </c>
      <c r="F14" s="51" t="s">
        <v>118</v>
      </c>
      <c r="G14" s="51" t="s">
        <v>118</v>
      </c>
      <c r="H14" s="51" t="s">
        <v>118</v>
      </c>
      <c r="I14" s="51" t="s">
        <v>118</v>
      </c>
      <c r="K14" s="51"/>
    </row>
    <row r="15" spans="2:11" ht="15" customHeight="1" thickBot="1" x14ac:dyDescent="0.3">
      <c r="B15" s="143" t="s">
        <v>110</v>
      </c>
      <c r="C15" s="51">
        <v>9</v>
      </c>
      <c r="D15" s="51">
        <v>0</v>
      </c>
      <c r="E15" s="51">
        <v>9</v>
      </c>
      <c r="F15" s="51">
        <v>9</v>
      </c>
      <c r="G15" s="51">
        <v>8</v>
      </c>
      <c r="H15" s="51">
        <v>144</v>
      </c>
      <c r="I15" s="51">
        <v>25</v>
      </c>
    </row>
    <row r="16" spans="2:11" ht="15" customHeight="1" thickBot="1" x14ac:dyDescent="0.3">
      <c r="B16" s="144"/>
      <c r="C16" s="141" t="s">
        <v>88</v>
      </c>
      <c r="D16" s="28" t="s">
        <v>89</v>
      </c>
      <c r="E16" s="28" t="s">
        <v>90</v>
      </c>
      <c r="F16" s="28" t="s">
        <v>91</v>
      </c>
      <c r="G16" s="28" t="s">
        <v>92</v>
      </c>
      <c r="H16" s="28" t="s">
        <v>93</v>
      </c>
      <c r="I16" s="29" t="s">
        <v>94</v>
      </c>
    </row>
    <row r="17" spans="2:9" ht="15" customHeight="1" x14ac:dyDescent="0.25">
      <c r="B17" s="30" t="s">
        <v>32</v>
      </c>
      <c r="C17" s="147" t="s">
        <v>121</v>
      </c>
      <c r="D17" s="51" t="s">
        <v>122</v>
      </c>
      <c r="E17" s="51" t="s">
        <v>123</v>
      </c>
      <c r="F17" s="51" t="s">
        <v>58</v>
      </c>
      <c r="G17" s="51" t="s">
        <v>58</v>
      </c>
      <c r="H17" s="51" t="s">
        <v>189</v>
      </c>
      <c r="I17" s="51" t="s">
        <v>126</v>
      </c>
    </row>
    <row r="18" spans="2:9" ht="15" customHeight="1" x14ac:dyDescent="0.25">
      <c r="B18" s="30" t="s">
        <v>116</v>
      </c>
      <c r="C18" s="147" t="s">
        <v>124</v>
      </c>
      <c r="D18" s="51" t="s">
        <v>124</v>
      </c>
      <c r="E18" s="51" t="s">
        <v>124</v>
      </c>
      <c r="F18" s="51" t="s">
        <v>124</v>
      </c>
      <c r="G18" s="51" t="s">
        <v>124</v>
      </c>
      <c r="H18" s="51" t="s">
        <v>124</v>
      </c>
      <c r="I18" s="51" t="s">
        <v>125</v>
      </c>
    </row>
    <row r="19" spans="2:9" ht="60" x14ac:dyDescent="0.25">
      <c r="B19" s="30" t="s">
        <v>200</v>
      </c>
      <c r="C19" s="162" t="s">
        <v>220</v>
      </c>
      <c r="D19" s="161" t="s">
        <v>221</v>
      </c>
      <c r="E19" s="161" t="s">
        <v>222</v>
      </c>
      <c r="F19" s="161" t="s">
        <v>223</v>
      </c>
      <c r="G19" s="161" t="s">
        <v>224</v>
      </c>
      <c r="H19" s="161" t="s">
        <v>225</v>
      </c>
      <c r="I19" s="72" t="s">
        <v>126</v>
      </c>
    </row>
    <row r="20" spans="2:9" ht="15" customHeight="1" x14ac:dyDescent="0.25">
      <c r="B20" s="30" t="s">
        <v>109</v>
      </c>
      <c r="C20" s="51" t="s">
        <v>118</v>
      </c>
      <c r="D20" s="51" t="s">
        <v>118</v>
      </c>
      <c r="E20" s="51" t="s">
        <v>156</v>
      </c>
      <c r="F20" s="51" t="s">
        <v>118</v>
      </c>
      <c r="G20" s="51" t="s">
        <v>118</v>
      </c>
      <c r="H20" s="51" t="s">
        <v>118</v>
      </c>
      <c r="I20" s="51" t="s">
        <v>164</v>
      </c>
    </row>
    <row r="21" spans="2:9" ht="15" customHeight="1" thickBot="1" x14ac:dyDescent="0.3">
      <c r="B21" s="143" t="s">
        <v>110</v>
      </c>
      <c r="C21" s="147">
        <v>61</v>
      </c>
      <c r="D21" s="51">
        <v>33</v>
      </c>
      <c r="E21" s="51">
        <v>218</v>
      </c>
      <c r="F21" s="51">
        <v>47</v>
      </c>
      <c r="G21" s="51">
        <v>47</v>
      </c>
      <c r="H21" s="51">
        <v>13</v>
      </c>
      <c r="I21" s="51">
        <v>414</v>
      </c>
    </row>
    <row r="22" spans="2:9" ht="15" customHeight="1" thickBot="1" x14ac:dyDescent="0.3">
      <c r="B22" s="144"/>
      <c r="C22" s="141" t="s">
        <v>95</v>
      </c>
      <c r="D22" s="28" t="s">
        <v>96</v>
      </c>
      <c r="E22" s="28" t="s">
        <v>97</v>
      </c>
      <c r="F22" s="28" t="s">
        <v>98</v>
      </c>
      <c r="G22" s="28" t="s">
        <v>99</v>
      </c>
      <c r="H22" s="28" t="s">
        <v>100</v>
      </c>
      <c r="I22" s="29" t="s">
        <v>101</v>
      </c>
    </row>
    <row r="23" spans="2:9" ht="15" customHeight="1" x14ac:dyDescent="0.25">
      <c r="B23" s="30" t="s">
        <v>33</v>
      </c>
      <c r="C23" s="51" t="s">
        <v>129</v>
      </c>
      <c r="D23" s="51" t="s">
        <v>130</v>
      </c>
      <c r="E23" s="51" t="s">
        <v>131</v>
      </c>
      <c r="F23" s="51" t="s">
        <v>133</v>
      </c>
      <c r="G23" s="51" t="s">
        <v>137</v>
      </c>
      <c r="H23" s="51" t="s">
        <v>136</v>
      </c>
      <c r="I23" s="51" t="s">
        <v>140</v>
      </c>
    </row>
    <row r="24" spans="2:9" ht="15" customHeight="1" x14ac:dyDescent="0.25">
      <c r="B24" s="30" t="s">
        <v>116</v>
      </c>
      <c r="C24" s="51" t="s">
        <v>127</v>
      </c>
      <c r="D24" s="51" t="s">
        <v>127</v>
      </c>
      <c r="E24" s="51" t="s">
        <v>132</v>
      </c>
      <c r="F24" s="51" t="s">
        <v>127</v>
      </c>
      <c r="G24" s="51" t="s">
        <v>135</v>
      </c>
      <c r="H24" s="51" t="s">
        <v>135</v>
      </c>
      <c r="I24" s="51" t="s">
        <v>138</v>
      </c>
    </row>
    <row r="25" spans="2:9" ht="45" x14ac:dyDescent="0.25">
      <c r="B25" s="30" t="s">
        <v>200</v>
      </c>
      <c r="C25" s="161" t="s">
        <v>201</v>
      </c>
      <c r="D25" s="161" t="s">
        <v>202</v>
      </c>
      <c r="E25" s="161" t="s">
        <v>203</v>
      </c>
      <c r="F25" s="161" t="s">
        <v>204</v>
      </c>
      <c r="G25" s="161" t="s">
        <v>205</v>
      </c>
      <c r="H25" s="161" t="s">
        <v>206</v>
      </c>
      <c r="I25" s="161" t="s">
        <v>207</v>
      </c>
    </row>
    <row r="26" spans="2:9" ht="15" customHeight="1" x14ac:dyDescent="0.25">
      <c r="B26" s="30" t="s">
        <v>109</v>
      </c>
      <c r="C26" s="51" t="s">
        <v>128</v>
      </c>
      <c r="D26" s="51" t="s">
        <v>118</v>
      </c>
      <c r="E26" s="51" t="s">
        <v>118</v>
      </c>
      <c r="F26" s="51" t="s">
        <v>134</v>
      </c>
      <c r="G26" s="51" t="s">
        <v>156</v>
      </c>
      <c r="H26" s="148" t="s">
        <v>118</v>
      </c>
      <c r="I26" s="51" t="s">
        <v>165</v>
      </c>
    </row>
    <row r="27" spans="2:9" ht="15" customHeight="1" thickBot="1" x14ac:dyDescent="0.3">
      <c r="B27" s="143" t="s">
        <v>110</v>
      </c>
      <c r="C27" s="51">
        <v>474</v>
      </c>
      <c r="D27" s="51">
        <v>0</v>
      </c>
      <c r="E27" s="51">
        <v>0</v>
      </c>
      <c r="F27" s="51">
        <v>189</v>
      </c>
      <c r="G27" s="51">
        <v>227</v>
      </c>
      <c r="H27" s="51">
        <v>0</v>
      </c>
      <c r="I27" s="124">
        <v>312</v>
      </c>
    </row>
    <row r="28" spans="2:9" ht="15" customHeight="1" thickBot="1" x14ac:dyDescent="0.3">
      <c r="B28" s="144"/>
      <c r="C28" s="28" t="s">
        <v>103</v>
      </c>
      <c r="D28" s="28" t="s">
        <v>104</v>
      </c>
      <c r="E28" s="28" t="s">
        <v>105</v>
      </c>
      <c r="F28" s="28" t="s">
        <v>106</v>
      </c>
      <c r="G28" s="28" t="s">
        <v>107</v>
      </c>
      <c r="H28" s="28" t="s">
        <v>78</v>
      </c>
      <c r="I28" s="29" t="s">
        <v>108</v>
      </c>
    </row>
    <row r="29" spans="2:9" ht="15" customHeight="1" x14ac:dyDescent="0.25">
      <c r="B29" s="30" t="s">
        <v>102</v>
      </c>
      <c r="C29" s="72" t="s">
        <v>139</v>
      </c>
      <c r="D29" s="72" t="s">
        <v>171</v>
      </c>
      <c r="E29" s="72" t="s">
        <v>171</v>
      </c>
      <c r="F29" s="72" t="s">
        <v>167</v>
      </c>
      <c r="G29" s="72" t="s">
        <v>168</v>
      </c>
      <c r="H29" s="72" t="s">
        <v>168</v>
      </c>
      <c r="I29" s="72" t="s">
        <v>75</v>
      </c>
    </row>
    <row r="30" spans="2:9" ht="15" customHeight="1" x14ac:dyDescent="0.25">
      <c r="B30" s="30" t="s">
        <v>116</v>
      </c>
      <c r="C30" s="72" t="s">
        <v>138</v>
      </c>
      <c r="D30" s="72" t="s">
        <v>184</v>
      </c>
      <c r="E30" s="51" t="s">
        <v>180</v>
      </c>
      <c r="F30" s="72" t="s">
        <v>125</v>
      </c>
      <c r="G30" s="72" t="s">
        <v>124</v>
      </c>
      <c r="H30" s="72" t="s">
        <v>124</v>
      </c>
      <c r="I30" s="72" t="s">
        <v>179</v>
      </c>
    </row>
    <row r="31" spans="2:9" ht="30" x14ac:dyDescent="0.25">
      <c r="B31" s="30" t="s">
        <v>200</v>
      </c>
      <c r="C31" s="162" t="s">
        <v>208</v>
      </c>
      <c r="D31" s="163"/>
      <c r="E31" s="164"/>
      <c r="F31" s="163"/>
      <c r="G31" s="163"/>
      <c r="H31" s="161" t="s">
        <v>217</v>
      </c>
      <c r="I31" s="161" t="s">
        <v>209</v>
      </c>
    </row>
    <row r="32" spans="2:9" ht="15" customHeight="1" x14ac:dyDescent="0.25">
      <c r="B32" s="30" t="s">
        <v>109</v>
      </c>
      <c r="C32" s="72" t="s">
        <v>118</v>
      </c>
      <c r="D32" s="72"/>
      <c r="E32" s="72"/>
      <c r="F32" s="72"/>
      <c r="G32" s="72" t="s">
        <v>172</v>
      </c>
      <c r="H32" s="72" t="s">
        <v>173</v>
      </c>
      <c r="I32" s="72"/>
    </row>
    <row r="33" spans="2:10" ht="15" customHeight="1" thickBot="1" x14ac:dyDescent="0.3">
      <c r="B33" s="152" t="s">
        <v>110</v>
      </c>
      <c r="C33" s="72">
        <v>0</v>
      </c>
      <c r="D33" s="72">
        <v>719</v>
      </c>
      <c r="E33" s="157">
        <v>539</v>
      </c>
      <c r="F33" s="72">
        <v>0</v>
      </c>
      <c r="G33" s="158">
        <v>425</v>
      </c>
      <c r="H33" s="72">
        <v>0</v>
      </c>
      <c r="I33" s="72">
        <v>405</v>
      </c>
    </row>
    <row r="34" spans="2:10" ht="15" customHeight="1" thickBot="1" x14ac:dyDescent="0.3">
      <c r="B34" s="135" t="s">
        <v>74</v>
      </c>
      <c r="C34" s="149">
        <f>SUM(C15+C21+C27+C33)</f>
        <v>544</v>
      </c>
      <c r="D34" s="149">
        <f t="shared" ref="D34:F34" si="0">SUM(D15+D21+D27+D33)</f>
        <v>752</v>
      </c>
      <c r="E34" s="149">
        <f t="shared" si="0"/>
        <v>766</v>
      </c>
      <c r="F34" s="149">
        <f t="shared" si="0"/>
        <v>245</v>
      </c>
      <c r="G34" s="153">
        <f>SUM(G15+G21+G27+G33+G9)</f>
        <v>817</v>
      </c>
      <c r="H34" s="153">
        <f t="shared" ref="H34:I34" si="1">SUM(H15+H21+H27+H33+H9)</f>
        <v>194</v>
      </c>
      <c r="I34" s="153">
        <f t="shared" si="1"/>
        <v>1156</v>
      </c>
      <c r="J34" s="154">
        <f>SUM(C34:I34)</f>
        <v>4474</v>
      </c>
    </row>
    <row r="35" spans="2:10" ht="6.75" hidden="1" customHeight="1" thickBot="1" x14ac:dyDescent="0.3">
      <c r="B35" s="166"/>
      <c r="C35" s="167"/>
      <c r="D35" s="167"/>
      <c r="E35" s="167"/>
      <c r="F35" s="167"/>
      <c r="G35" s="167"/>
      <c r="H35" s="167"/>
      <c r="I35" s="167"/>
      <c r="J35" s="168"/>
    </row>
    <row r="36" spans="2:10" ht="15" hidden="1" customHeight="1" thickBot="1" x14ac:dyDescent="0.3">
      <c r="B36" s="134" t="s">
        <v>65</v>
      </c>
      <c r="C36" s="102">
        <f>189*8</f>
        <v>1512</v>
      </c>
      <c r="D36" s="99">
        <f>66*8</f>
        <v>528</v>
      </c>
      <c r="E36" s="99">
        <f>(147*4)+(222*4)</f>
        <v>1476</v>
      </c>
      <c r="F36" s="99">
        <f>D36</f>
        <v>528</v>
      </c>
      <c r="G36" s="100">
        <f>C36</f>
        <v>1512</v>
      </c>
      <c r="H36" s="139"/>
      <c r="I36" s="139"/>
      <c r="J36" s="101">
        <f>SUM(C36:G36)</f>
        <v>5556</v>
      </c>
    </row>
    <row r="37" spans="2:10" ht="15" hidden="1" customHeight="1" thickBot="1" x14ac:dyDescent="0.3">
      <c r="B37" s="134" t="s">
        <v>66</v>
      </c>
      <c r="C37" s="102" t="s">
        <v>68</v>
      </c>
      <c r="D37" s="99" t="s">
        <v>70</v>
      </c>
      <c r="E37" s="99" t="s">
        <v>73</v>
      </c>
      <c r="F37" s="99" t="s">
        <v>70</v>
      </c>
      <c r="G37" s="102" t="s">
        <v>68</v>
      </c>
      <c r="H37" s="139"/>
      <c r="I37" s="139"/>
      <c r="J37" s="101">
        <f>10+7.5+10.5+7.5+10</f>
        <v>45.5</v>
      </c>
    </row>
    <row r="38" spans="2:10" ht="15" hidden="1" customHeight="1" thickBot="1" x14ac:dyDescent="0.3">
      <c r="B38" s="134" t="s">
        <v>67</v>
      </c>
      <c r="C38" s="102" t="s">
        <v>69</v>
      </c>
      <c r="D38" s="99" t="s">
        <v>71</v>
      </c>
      <c r="E38" s="99" t="s">
        <v>72</v>
      </c>
      <c r="F38" s="99" t="s">
        <v>71</v>
      </c>
      <c r="G38" s="102" t="s">
        <v>69</v>
      </c>
      <c r="H38" s="139"/>
      <c r="I38" s="139"/>
      <c r="J38" s="101">
        <f>5.5+5.5+4+5.5+5.5</f>
        <v>26</v>
      </c>
    </row>
    <row r="39" spans="2:10" ht="15" customHeight="1" x14ac:dyDescent="0.25">
      <c r="B39" s="145"/>
      <c r="C39" s="137"/>
      <c r="D39" s="137"/>
      <c r="E39" s="137"/>
      <c r="F39" s="137"/>
      <c r="G39" s="137"/>
      <c r="H39" s="137"/>
      <c r="I39" s="137"/>
      <c r="J39" s="146"/>
    </row>
    <row r="40" spans="2:10" ht="15" customHeight="1" thickBot="1" x14ac:dyDescent="0.3">
      <c r="B40" s="133"/>
    </row>
    <row r="41" spans="2:10" ht="15" customHeight="1" thickBot="1" x14ac:dyDescent="0.3">
      <c r="B41" s="36" t="s">
        <v>29</v>
      </c>
      <c r="C41" s="35" t="s">
        <v>75</v>
      </c>
      <c r="D41" s="11" t="s">
        <v>111</v>
      </c>
    </row>
    <row r="42" spans="2:10" ht="15.75" thickBot="1" x14ac:dyDescent="0.3">
      <c r="B42" s="11"/>
    </row>
    <row r="43" spans="2:10" ht="15.75" thickBot="1" x14ac:dyDescent="0.3">
      <c r="B43" s="23"/>
      <c r="C43" s="141" t="s">
        <v>34</v>
      </c>
      <c r="D43" s="28" t="s">
        <v>25</v>
      </c>
      <c r="E43" s="28" t="s">
        <v>26</v>
      </c>
      <c r="F43" s="28" t="s">
        <v>27</v>
      </c>
      <c r="G43" s="28" t="s">
        <v>77</v>
      </c>
      <c r="H43" s="28" t="s">
        <v>79</v>
      </c>
      <c r="I43" s="29" t="s">
        <v>80</v>
      </c>
    </row>
    <row r="44" spans="2:10" x14ac:dyDescent="0.25">
      <c r="B44" s="136" t="s">
        <v>30</v>
      </c>
      <c r="C44" s="17"/>
      <c r="D44" s="90"/>
      <c r="E44" s="90"/>
      <c r="F44" s="90"/>
      <c r="G44" s="51" t="s">
        <v>190</v>
      </c>
      <c r="H44" s="51" t="s">
        <v>192</v>
      </c>
      <c r="I44" s="51" t="s">
        <v>141</v>
      </c>
    </row>
    <row r="45" spans="2:10" x14ac:dyDescent="0.25">
      <c r="B45" s="136" t="s">
        <v>116</v>
      </c>
      <c r="C45" s="19"/>
      <c r="G45" s="51" t="s">
        <v>191</v>
      </c>
      <c r="H45" s="51" t="s">
        <v>152</v>
      </c>
      <c r="I45" s="51" t="s">
        <v>152</v>
      </c>
    </row>
    <row r="46" spans="2:10" ht="75" x14ac:dyDescent="0.25">
      <c r="B46" s="30" t="s">
        <v>200</v>
      </c>
      <c r="C46" s="19"/>
      <c r="G46" s="162" t="s">
        <v>210</v>
      </c>
      <c r="H46" s="161" t="s">
        <v>211</v>
      </c>
      <c r="I46" s="161" t="s">
        <v>212</v>
      </c>
    </row>
    <row r="47" spans="2:10" x14ac:dyDescent="0.25">
      <c r="B47" s="136" t="s">
        <v>109</v>
      </c>
      <c r="C47" s="19"/>
      <c r="G47" s="51" t="s">
        <v>162</v>
      </c>
      <c r="H47" s="51" t="s">
        <v>118</v>
      </c>
      <c r="I47" s="51" t="s">
        <v>162</v>
      </c>
    </row>
    <row r="48" spans="2:10" ht="15.75" thickBot="1" x14ac:dyDescent="0.3">
      <c r="B48" s="140" t="s">
        <v>110</v>
      </c>
      <c r="C48" s="19"/>
      <c r="D48" s="137"/>
      <c r="F48" s="137"/>
      <c r="G48" s="51">
        <v>92</v>
      </c>
      <c r="H48" s="51">
        <v>56</v>
      </c>
      <c r="I48" s="51">
        <v>129</v>
      </c>
    </row>
    <row r="49" spans="2:17" ht="15.75" thickBot="1" x14ac:dyDescent="0.3">
      <c r="B49" s="142"/>
      <c r="C49" s="141" t="s">
        <v>81</v>
      </c>
      <c r="D49" s="28" t="s">
        <v>82</v>
      </c>
      <c r="E49" s="28" t="s">
        <v>83</v>
      </c>
      <c r="F49" s="28" t="s">
        <v>84</v>
      </c>
      <c r="G49" s="28" t="s">
        <v>85</v>
      </c>
      <c r="H49" s="28" t="s">
        <v>86</v>
      </c>
      <c r="I49" s="29" t="s">
        <v>87</v>
      </c>
    </row>
    <row r="50" spans="2:17" x14ac:dyDescent="0.25">
      <c r="B50" s="30" t="s">
        <v>31</v>
      </c>
      <c r="C50" s="147" t="s">
        <v>141</v>
      </c>
      <c r="D50" s="51" t="s">
        <v>195</v>
      </c>
      <c r="E50" s="51" t="s">
        <v>194</v>
      </c>
      <c r="F50" s="51" t="s">
        <v>196</v>
      </c>
      <c r="G50" s="51" t="s">
        <v>142</v>
      </c>
      <c r="H50" s="51" t="s">
        <v>144</v>
      </c>
      <c r="I50" s="51" t="s">
        <v>145</v>
      </c>
    </row>
    <row r="51" spans="2:17" x14ac:dyDescent="0.25">
      <c r="B51" s="30" t="s">
        <v>116</v>
      </c>
      <c r="C51" s="51" t="s">
        <v>152</v>
      </c>
      <c r="D51" s="51" t="s">
        <v>152</v>
      </c>
      <c r="E51" s="51" t="s">
        <v>153</v>
      </c>
      <c r="F51" s="51" t="s">
        <v>153</v>
      </c>
      <c r="G51" s="51" t="s">
        <v>153</v>
      </c>
      <c r="H51" s="51" t="s">
        <v>153</v>
      </c>
      <c r="I51" s="51" t="s">
        <v>153</v>
      </c>
    </row>
    <row r="52" spans="2:17" ht="75" x14ac:dyDescent="0.25">
      <c r="B52" s="30" t="s">
        <v>200</v>
      </c>
      <c r="C52" s="161" t="s">
        <v>212</v>
      </c>
      <c r="D52" s="161" t="s">
        <v>213</v>
      </c>
      <c r="E52" s="162" t="s">
        <v>210</v>
      </c>
      <c r="F52" s="164"/>
      <c r="G52" s="164"/>
      <c r="H52" s="164"/>
      <c r="I52" s="164"/>
    </row>
    <row r="53" spans="2:17" x14ac:dyDescent="0.25">
      <c r="B53" s="30" t="s">
        <v>109</v>
      </c>
      <c r="C53" s="51" t="s">
        <v>118</v>
      </c>
      <c r="D53" s="51" t="s">
        <v>134</v>
      </c>
      <c r="E53" s="51" t="s">
        <v>118</v>
      </c>
      <c r="F53" s="51" t="s">
        <v>134</v>
      </c>
      <c r="G53" s="51" t="s">
        <v>118</v>
      </c>
      <c r="H53" s="51" t="s">
        <v>118</v>
      </c>
      <c r="I53" s="51" t="s">
        <v>118</v>
      </c>
    </row>
    <row r="54" spans="2:17" ht="15.75" thickBot="1" x14ac:dyDescent="0.3">
      <c r="B54" s="143" t="s">
        <v>110</v>
      </c>
      <c r="C54" s="51">
        <v>0</v>
      </c>
      <c r="D54" s="51">
        <v>155</v>
      </c>
      <c r="E54" s="51">
        <v>32</v>
      </c>
      <c r="F54" s="51">
        <v>228</v>
      </c>
      <c r="G54" s="51">
        <v>9</v>
      </c>
      <c r="H54" s="51">
        <v>63</v>
      </c>
      <c r="I54" s="51">
        <v>74</v>
      </c>
    </row>
    <row r="55" spans="2:17" ht="15.75" thickBot="1" x14ac:dyDescent="0.3">
      <c r="B55" s="144"/>
      <c r="C55" s="141" t="s">
        <v>88</v>
      </c>
      <c r="D55" s="28" t="s">
        <v>89</v>
      </c>
      <c r="E55" s="28" t="s">
        <v>90</v>
      </c>
      <c r="F55" s="28" t="s">
        <v>91</v>
      </c>
      <c r="G55" s="28" t="s">
        <v>92</v>
      </c>
      <c r="H55" s="28" t="s">
        <v>93</v>
      </c>
      <c r="I55" s="29" t="s">
        <v>94</v>
      </c>
    </row>
    <row r="56" spans="2:17" x14ac:dyDescent="0.25">
      <c r="B56" s="30" t="s">
        <v>32</v>
      </c>
      <c r="C56" s="147" t="s">
        <v>143</v>
      </c>
      <c r="D56" s="51" t="s">
        <v>193</v>
      </c>
      <c r="E56" s="51" t="s">
        <v>146</v>
      </c>
      <c r="F56" s="51" t="s">
        <v>175</v>
      </c>
      <c r="G56" s="51" t="s">
        <v>174</v>
      </c>
      <c r="H56" s="51" t="s">
        <v>147</v>
      </c>
      <c r="I56" s="51" t="s">
        <v>148</v>
      </c>
      <c r="J56" s="51"/>
      <c r="K56" s="51"/>
      <c r="L56" s="160"/>
      <c r="M56" s="51"/>
      <c r="N56" s="51"/>
      <c r="O56" s="51"/>
      <c r="P56" s="51"/>
      <c r="Q56" s="51"/>
    </row>
    <row r="57" spans="2:17" x14ac:dyDescent="0.25">
      <c r="B57" s="30" t="s">
        <v>116</v>
      </c>
      <c r="C57" s="51" t="s">
        <v>154</v>
      </c>
      <c r="D57" s="51" t="s">
        <v>154</v>
      </c>
      <c r="E57" s="51" t="s">
        <v>154</v>
      </c>
      <c r="F57" s="51" t="s">
        <v>186</v>
      </c>
      <c r="G57" s="51" t="s">
        <v>154</v>
      </c>
      <c r="H57" s="51" t="s">
        <v>155</v>
      </c>
      <c r="I57" s="51" t="s">
        <v>155</v>
      </c>
      <c r="J57" s="51"/>
    </row>
    <row r="58" spans="2:17" ht="105" x14ac:dyDescent="0.25">
      <c r="B58" s="30" t="s">
        <v>200</v>
      </c>
      <c r="C58" s="164"/>
      <c r="D58" s="161" t="s">
        <v>214</v>
      </c>
      <c r="E58" s="161" t="s">
        <v>215</v>
      </c>
      <c r="F58" s="162" t="s">
        <v>216</v>
      </c>
      <c r="G58" s="164"/>
      <c r="H58" s="161" t="s">
        <v>231</v>
      </c>
      <c r="I58" s="161" t="s">
        <v>232</v>
      </c>
      <c r="J58" s="51"/>
    </row>
    <row r="59" spans="2:17" x14ac:dyDescent="0.25">
      <c r="B59" s="30" t="s">
        <v>109</v>
      </c>
      <c r="C59" s="51" t="s">
        <v>134</v>
      </c>
      <c r="D59" s="51" t="s">
        <v>162</v>
      </c>
      <c r="E59" s="51" t="s">
        <v>134</v>
      </c>
      <c r="F59" s="51" t="s">
        <v>176</v>
      </c>
      <c r="G59" s="51" t="s">
        <v>118</v>
      </c>
      <c r="H59" s="51" t="s">
        <v>156</v>
      </c>
      <c r="I59" s="51" t="s">
        <v>118</v>
      </c>
      <c r="J59" s="51"/>
    </row>
    <row r="60" spans="2:17" ht="15.75" thickBot="1" x14ac:dyDescent="0.3">
      <c r="B60" s="143" t="s">
        <v>110</v>
      </c>
      <c r="C60" s="51">
        <v>155</v>
      </c>
      <c r="D60" s="51">
        <v>76</v>
      </c>
      <c r="E60" s="51">
        <v>103</v>
      </c>
      <c r="F60" s="51">
        <v>215</v>
      </c>
      <c r="G60" s="51">
        <v>164</v>
      </c>
      <c r="H60" s="51">
        <v>81</v>
      </c>
      <c r="I60" s="51">
        <v>26</v>
      </c>
      <c r="J60" s="51"/>
    </row>
    <row r="61" spans="2:17" ht="15.75" thickBot="1" x14ac:dyDescent="0.3">
      <c r="B61" s="144"/>
      <c r="C61" s="141" t="s">
        <v>95</v>
      </c>
      <c r="D61" s="28" t="s">
        <v>96</v>
      </c>
      <c r="E61" s="28" t="s">
        <v>97</v>
      </c>
      <c r="F61" s="28" t="s">
        <v>98</v>
      </c>
      <c r="G61" s="28" t="s">
        <v>99</v>
      </c>
      <c r="H61" s="28" t="s">
        <v>100</v>
      </c>
      <c r="I61" s="29" t="s">
        <v>101</v>
      </c>
    </row>
    <row r="62" spans="2:17" x14ac:dyDescent="0.25">
      <c r="B62" s="30" t="s">
        <v>33</v>
      </c>
      <c r="C62" s="51" t="s">
        <v>169</v>
      </c>
      <c r="D62" s="51" t="s">
        <v>169</v>
      </c>
      <c r="E62" s="51" t="s">
        <v>149</v>
      </c>
      <c r="F62" s="51" t="s">
        <v>159</v>
      </c>
      <c r="G62" s="51" t="s">
        <v>198</v>
      </c>
      <c r="H62" s="51" t="s">
        <v>160</v>
      </c>
      <c r="I62" s="51" t="s">
        <v>150</v>
      </c>
    </row>
    <row r="63" spans="2:17" x14ac:dyDescent="0.25">
      <c r="B63" s="30" t="s">
        <v>116</v>
      </c>
      <c r="C63" s="51" t="s">
        <v>157</v>
      </c>
      <c r="D63" s="51" t="s">
        <v>157</v>
      </c>
      <c r="E63" s="51" t="s">
        <v>158</v>
      </c>
      <c r="F63" s="51" t="s">
        <v>158</v>
      </c>
      <c r="G63" s="51" t="s">
        <v>158</v>
      </c>
      <c r="H63" s="51" t="s">
        <v>158</v>
      </c>
      <c r="I63" s="51" t="s">
        <v>161</v>
      </c>
    </row>
    <row r="64" spans="2:17" ht="105" x14ac:dyDescent="0.25">
      <c r="B64" s="30" t="s">
        <v>200</v>
      </c>
      <c r="C64" s="161" t="s">
        <v>233</v>
      </c>
      <c r="D64" s="161" t="s">
        <v>233</v>
      </c>
      <c r="E64" s="162" t="s">
        <v>218</v>
      </c>
      <c r="F64" s="162" t="s">
        <v>219</v>
      </c>
      <c r="G64" s="164"/>
      <c r="H64" s="164"/>
      <c r="I64" s="161" t="s">
        <v>226</v>
      </c>
    </row>
    <row r="65" spans="2:10" x14ac:dyDescent="0.25">
      <c r="B65" s="30" t="s">
        <v>109</v>
      </c>
      <c r="C65" s="51" t="s">
        <v>118</v>
      </c>
      <c r="D65" s="51" t="s">
        <v>118</v>
      </c>
      <c r="E65" s="51" t="s">
        <v>118</v>
      </c>
      <c r="F65" s="51" t="s">
        <v>134</v>
      </c>
      <c r="G65" s="51" t="s">
        <v>118</v>
      </c>
      <c r="H65" s="51" t="s">
        <v>162</v>
      </c>
      <c r="I65" s="51" t="s">
        <v>134</v>
      </c>
    </row>
    <row r="66" spans="2:10" ht="15.75" thickBot="1" x14ac:dyDescent="0.3">
      <c r="B66" s="143" t="s">
        <v>110</v>
      </c>
      <c r="C66" s="51">
        <v>50</v>
      </c>
      <c r="D66" s="51">
        <v>0</v>
      </c>
      <c r="E66" s="51">
        <v>23</v>
      </c>
      <c r="F66" s="51">
        <v>148</v>
      </c>
      <c r="G66" s="51">
        <v>18</v>
      </c>
      <c r="H66" s="51">
        <v>81</v>
      </c>
      <c r="I66" s="51">
        <v>100</v>
      </c>
    </row>
    <row r="67" spans="2:10" ht="15.75" thickBot="1" x14ac:dyDescent="0.3">
      <c r="B67" s="144"/>
      <c r="C67" s="28" t="s">
        <v>103</v>
      </c>
      <c r="D67" s="28" t="s">
        <v>104</v>
      </c>
      <c r="E67" s="28" t="s">
        <v>105</v>
      </c>
      <c r="F67" s="28" t="s">
        <v>106</v>
      </c>
      <c r="G67" s="28" t="s">
        <v>107</v>
      </c>
      <c r="H67" s="28" t="s">
        <v>78</v>
      </c>
      <c r="I67" s="29" t="s">
        <v>108</v>
      </c>
    </row>
    <row r="68" spans="2:10" x14ac:dyDescent="0.25">
      <c r="B68" s="30" t="s">
        <v>102</v>
      </c>
      <c r="C68" s="51" t="s">
        <v>151</v>
      </c>
      <c r="D68" s="51" t="s">
        <v>166</v>
      </c>
      <c r="E68" s="51" t="s">
        <v>177</v>
      </c>
      <c r="F68" s="51" t="s">
        <v>178</v>
      </c>
      <c r="G68" s="51" t="s">
        <v>171</v>
      </c>
      <c r="H68" s="51" t="s">
        <v>170</v>
      </c>
      <c r="I68" s="51" t="s">
        <v>188</v>
      </c>
    </row>
    <row r="69" spans="2:10" x14ac:dyDescent="0.25">
      <c r="B69" s="30" t="s">
        <v>116</v>
      </c>
      <c r="C69" s="51" t="s">
        <v>161</v>
      </c>
      <c r="D69" s="51" t="s">
        <v>161</v>
      </c>
      <c r="E69" s="51" t="s">
        <v>161</v>
      </c>
      <c r="F69" s="51" t="s">
        <v>161</v>
      </c>
      <c r="G69" s="51" t="s">
        <v>185</v>
      </c>
      <c r="H69" s="51" t="s">
        <v>197</v>
      </c>
      <c r="I69" s="51" t="s">
        <v>153</v>
      </c>
    </row>
    <row r="70" spans="2:10" ht="60" x14ac:dyDescent="0.25">
      <c r="B70" s="30" t="s">
        <v>200</v>
      </c>
      <c r="C70" s="72" t="s">
        <v>227</v>
      </c>
      <c r="D70" s="161" t="s">
        <v>228</v>
      </c>
      <c r="E70" s="72" t="s">
        <v>229</v>
      </c>
      <c r="F70" s="72" t="s">
        <v>230</v>
      </c>
      <c r="G70" s="164"/>
      <c r="H70" s="164"/>
      <c r="I70" s="164"/>
    </row>
    <row r="71" spans="2:10" x14ac:dyDescent="0.25">
      <c r="B71" s="30" t="s">
        <v>109</v>
      </c>
      <c r="C71" s="51" t="s">
        <v>118</v>
      </c>
      <c r="D71" s="51" t="s">
        <v>118</v>
      </c>
      <c r="E71" s="51" t="s">
        <v>118</v>
      </c>
      <c r="F71" s="51" t="s">
        <v>118</v>
      </c>
      <c r="H71" s="51" t="s">
        <v>118</v>
      </c>
      <c r="I71" s="51" t="s">
        <v>187</v>
      </c>
    </row>
    <row r="72" spans="2:10" ht="15.75" thickBot="1" x14ac:dyDescent="0.3">
      <c r="B72" s="143" t="s">
        <v>110</v>
      </c>
      <c r="C72" s="51">
        <v>29</v>
      </c>
      <c r="D72" s="51">
        <v>20</v>
      </c>
      <c r="E72" s="51">
        <v>173</v>
      </c>
      <c r="F72" s="51">
        <v>83</v>
      </c>
      <c r="G72" s="51">
        <v>721</v>
      </c>
      <c r="H72" s="51">
        <v>0</v>
      </c>
      <c r="I72" s="51">
        <v>411</v>
      </c>
    </row>
    <row r="73" spans="2:10" ht="15.75" thickBot="1" x14ac:dyDescent="0.3">
      <c r="B73" s="155" t="s">
        <v>74</v>
      </c>
      <c r="C73" s="150">
        <f>SUM(C54+C60+C66+C72)</f>
        <v>234</v>
      </c>
      <c r="D73" s="149">
        <f t="shared" ref="D73:F73" si="2">SUM(D54+D60+D66+D72)</f>
        <v>251</v>
      </c>
      <c r="E73" s="149">
        <f t="shared" si="2"/>
        <v>331</v>
      </c>
      <c r="F73" s="149">
        <f t="shared" si="2"/>
        <v>674</v>
      </c>
      <c r="G73" s="149">
        <f>SUM(G54+G60+G66+G72+G48)</f>
        <v>1004</v>
      </c>
      <c r="H73" s="149">
        <f t="shared" ref="H73:I73" si="3">SUM(H54+H60+H66+H72+H48)</f>
        <v>281</v>
      </c>
      <c r="I73" s="156">
        <f t="shared" si="3"/>
        <v>740</v>
      </c>
      <c r="J73" s="138">
        <f>SUM(C73:I73)</f>
        <v>3515</v>
      </c>
    </row>
    <row r="79" spans="2:10" x14ac:dyDescent="0.25">
      <c r="E79" s="51"/>
    </row>
    <row r="80" spans="2:10" x14ac:dyDescent="0.25">
      <c r="E80" s="51"/>
    </row>
    <row r="81" spans="5:5" x14ac:dyDescent="0.25">
      <c r="E81" s="51"/>
    </row>
    <row r="82" spans="5:5" x14ac:dyDescent="0.25">
      <c r="E82" s="51"/>
    </row>
  </sheetData>
  <mergeCells count="1">
    <mergeCell ref="B35:J35"/>
  </mergeCells>
  <pageMargins left="0" right="0" top="0" bottom="0" header="0.31496062992125984" footer="0.31496062992125984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"/>
  <sheetViews>
    <sheetView topLeftCell="A5" zoomScale="84" zoomScaleNormal="84" workbookViewId="0">
      <selection activeCell="E31" sqref="E31"/>
    </sheetView>
  </sheetViews>
  <sheetFormatPr baseColWidth="10" defaultRowHeight="15" x14ac:dyDescent="0.25"/>
  <cols>
    <col min="1" max="1" width="5.28515625" customWidth="1"/>
    <col min="2" max="2" width="24.85546875" customWidth="1"/>
    <col min="3" max="3" width="16.42578125" customWidth="1"/>
    <col min="4" max="4" width="16.85546875" bestFit="1" customWidth="1"/>
    <col min="5" max="5" width="18.85546875" customWidth="1"/>
    <col min="6" max="6" width="14" customWidth="1"/>
    <col min="7" max="7" width="17.28515625" customWidth="1"/>
    <col min="10" max="10" width="21.85546875" customWidth="1"/>
    <col min="11" max="11" width="5.28515625" customWidth="1"/>
  </cols>
  <sheetData>
    <row r="2" spans="1:11" ht="25.5" x14ac:dyDescent="0.25">
      <c r="B2" s="2" t="s">
        <v>0</v>
      </c>
      <c r="C2" s="2" t="s">
        <v>1</v>
      </c>
      <c r="D2" s="2" t="s">
        <v>2</v>
      </c>
      <c r="E2" s="88" t="s">
        <v>48</v>
      </c>
      <c r="F2" s="2" t="s">
        <v>21</v>
      </c>
      <c r="G2" s="2" t="s">
        <v>3</v>
      </c>
      <c r="H2" s="2" t="s">
        <v>4</v>
      </c>
      <c r="I2" s="1"/>
      <c r="J2" s="10" t="s">
        <v>22</v>
      </c>
      <c r="K2" s="9">
        <v>62</v>
      </c>
    </row>
    <row r="3" spans="1:11" ht="25.5" x14ac:dyDescent="0.25">
      <c r="B3" s="3">
        <v>4</v>
      </c>
      <c r="C3" s="5" t="s">
        <v>11</v>
      </c>
      <c r="D3" s="76" t="e">
        <f>#REF!</f>
        <v>#REF!</v>
      </c>
      <c r="E3" s="85">
        <v>43</v>
      </c>
      <c r="F3" s="79">
        <v>239</v>
      </c>
      <c r="G3" s="4">
        <v>4</v>
      </c>
      <c r="H3" s="4">
        <f>C24</f>
        <v>6</v>
      </c>
      <c r="I3" s="1"/>
      <c r="J3" s="10" t="s">
        <v>23</v>
      </c>
      <c r="K3" s="9">
        <v>21</v>
      </c>
    </row>
    <row r="4" spans="1:11" x14ac:dyDescent="0.25">
      <c r="B4" s="5">
        <v>4</v>
      </c>
      <c r="C4" s="5" t="s">
        <v>9</v>
      </c>
      <c r="D4" s="77" t="e">
        <f>#REF!</f>
        <v>#REF!</v>
      </c>
      <c r="E4" s="86">
        <v>51</v>
      </c>
      <c r="F4" s="80">
        <v>120</v>
      </c>
      <c r="G4" s="6">
        <v>2</v>
      </c>
      <c r="H4" s="6">
        <f>C25</f>
        <v>4</v>
      </c>
      <c r="I4" s="1"/>
    </row>
    <row r="5" spans="1:11" x14ac:dyDescent="0.25">
      <c r="B5" s="5">
        <v>4</v>
      </c>
      <c r="C5" s="5" t="s">
        <v>12</v>
      </c>
      <c r="D5" s="77" t="e">
        <f>#REF!</f>
        <v>#REF!</v>
      </c>
      <c r="E5" s="86">
        <v>123</v>
      </c>
      <c r="F5" s="80">
        <v>50</v>
      </c>
      <c r="G5" s="6">
        <v>1</v>
      </c>
      <c r="H5" s="6">
        <f>C26</f>
        <v>2</v>
      </c>
      <c r="I5" s="1"/>
      <c r="J5" s="1"/>
      <c r="K5" s="1"/>
    </row>
    <row r="6" spans="1:11" x14ac:dyDescent="0.25">
      <c r="B6" s="7">
        <v>4</v>
      </c>
      <c r="C6" s="7" t="s">
        <v>10</v>
      </c>
      <c r="D6" s="78" t="e">
        <f>#REF!</f>
        <v>#REF!</v>
      </c>
      <c r="E6" s="87">
        <v>36</v>
      </c>
      <c r="F6" s="81">
        <v>3</v>
      </c>
      <c r="G6" s="6">
        <v>1</v>
      </c>
      <c r="H6" s="6">
        <f>C27</f>
        <v>2</v>
      </c>
    </row>
    <row r="7" spans="1:11" ht="15.75" thickBot="1" x14ac:dyDescent="0.3">
      <c r="A7" s="1"/>
      <c r="B7" s="1"/>
      <c r="C7" s="1"/>
      <c r="D7" s="1"/>
      <c r="F7" s="12"/>
      <c r="G7" s="37">
        <f>SUM(G3:G6)</f>
        <v>8</v>
      </c>
      <c r="H7" s="37">
        <f>SUM(H3:H6)</f>
        <v>14</v>
      </c>
    </row>
    <row r="8" spans="1:11" ht="15.75" thickBot="1" x14ac:dyDescent="0.3">
      <c r="B8" s="36" t="s">
        <v>29</v>
      </c>
      <c r="C8" s="35" t="s">
        <v>24</v>
      </c>
    </row>
    <row r="9" spans="1:11" ht="15.75" thickBot="1" x14ac:dyDescent="0.3">
      <c r="B9" s="11"/>
    </row>
    <row r="10" spans="1:11" ht="15.75" thickBot="1" x14ac:dyDescent="0.3">
      <c r="B10" s="23"/>
      <c r="C10" s="28" t="s">
        <v>34</v>
      </c>
      <c r="D10" s="28" t="s">
        <v>25</v>
      </c>
      <c r="E10" s="28" t="s">
        <v>26</v>
      </c>
      <c r="F10" s="28" t="s">
        <v>27</v>
      </c>
      <c r="G10" s="29" t="s">
        <v>28</v>
      </c>
    </row>
    <row r="11" spans="1:11" x14ac:dyDescent="0.25">
      <c r="B11" s="89" t="s">
        <v>30</v>
      </c>
      <c r="C11" s="90" t="s">
        <v>11</v>
      </c>
      <c r="D11" s="90" t="s">
        <v>10</v>
      </c>
      <c r="E11" s="90" t="s">
        <v>9</v>
      </c>
      <c r="F11" s="90" t="s">
        <v>11</v>
      </c>
      <c r="G11" s="91"/>
    </row>
    <row r="12" spans="1:11" x14ac:dyDescent="0.25">
      <c r="B12" s="31"/>
      <c r="G12" s="18"/>
    </row>
    <row r="13" spans="1:11" x14ac:dyDescent="0.25">
      <c r="B13" s="32" t="s">
        <v>31</v>
      </c>
      <c r="C13" s="24" t="s">
        <v>11</v>
      </c>
      <c r="D13" s="24" t="s">
        <v>10</v>
      </c>
      <c r="E13" s="24" t="s">
        <v>12</v>
      </c>
      <c r="F13" s="24"/>
      <c r="G13" s="25"/>
    </row>
    <row r="14" spans="1:11" x14ac:dyDescent="0.25">
      <c r="B14" s="33"/>
      <c r="C14" s="26"/>
      <c r="D14" s="26"/>
      <c r="E14" s="26"/>
      <c r="F14" s="26"/>
      <c r="G14" s="27"/>
    </row>
    <row r="15" spans="1:11" x14ac:dyDescent="0.25">
      <c r="B15" s="30" t="s">
        <v>32</v>
      </c>
      <c r="C15" t="s">
        <v>11</v>
      </c>
      <c r="D15" t="s">
        <v>10</v>
      </c>
      <c r="E15" t="s">
        <v>9</v>
      </c>
      <c r="F15" t="s">
        <v>11</v>
      </c>
      <c r="G15" s="18"/>
    </row>
    <row r="16" spans="1:11" x14ac:dyDescent="0.25">
      <c r="B16" s="33"/>
      <c r="C16" s="26"/>
      <c r="D16" s="26"/>
      <c r="E16" s="26"/>
      <c r="F16" s="26"/>
      <c r="G16" s="27"/>
    </row>
    <row r="17" spans="2:8" x14ac:dyDescent="0.25">
      <c r="B17" s="30" t="s">
        <v>33</v>
      </c>
      <c r="C17" t="s">
        <v>11</v>
      </c>
      <c r="D17" t="s">
        <v>10</v>
      </c>
      <c r="E17" t="s">
        <v>39</v>
      </c>
      <c r="G17" s="18"/>
    </row>
    <row r="18" spans="2:8" ht="15.75" thickBot="1" x14ac:dyDescent="0.3">
      <c r="B18" s="30"/>
      <c r="G18" s="18"/>
    </row>
    <row r="19" spans="2:8" x14ac:dyDescent="0.25">
      <c r="B19" s="110" t="s">
        <v>50</v>
      </c>
      <c r="C19" s="108">
        <v>0</v>
      </c>
      <c r="D19" s="92" t="e">
        <f>D6*8</f>
        <v>#REF!</v>
      </c>
      <c r="E19" s="92" t="e">
        <f>(D5*4)+(D4*4)</f>
        <v>#REF!</v>
      </c>
      <c r="F19" s="92">
        <v>0</v>
      </c>
      <c r="G19" s="106">
        <v>0</v>
      </c>
      <c r="H19" s="97" t="e">
        <f>SUM(C19:G19)</f>
        <v>#REF!</v>
      </c>
    </row>
    <row r="20" spans="2:8" ht="15.75" thickBot="1" x14ac:dyDescent="0.3">
      <c r="B20" s="111" t="s">
        <v>49</v>
      </c>
      <c r="C20" s="109">
        <f>E3*8</f>
        <v>344</v>
      </c>
      <c r="D20" s="105">
        <f>E6*8</f>
        <v>288</v>
      </c>
      <c r="E20" s="105">
        <f>(E6*4)+(E5*4)</f>
        <v>636</v>
      </c>
      <c r="F20" s="105">
        <f>E3*4</f>
        <v>172</v>
      </c>
      <c r="G20" s="107">
        <v>0</v>
      </c>
      <c r="H20" s="98">
        <f>SUM(C20:G20)</f>
        <v>1440</v>
      </c>
    </row>
    <row r="21" spans="2:8" x14ac:dyDescent="0.25">
      <c r="B21" s="72"/>
    </row>
    <row r="22" spans="2:8" ht="15.75" thickBot="1" x14ac:dyDescent="0.3">
      <c r="D22" s="11"/>
    </row>
    <row r="23" spans="2:8" ht="30.75" thickBot="1" x14ac:dyDescent="0.3">
      <c r="B23" s="65" t="s">
        <v>1</v>
      </c>
      <c r="C23" s="65" t="s">
        <v>37</v>
      </c>
      <c r="D23" s="57" t="s">
        <v>38</v>
      </c>
      <c r="E23" s="66" t="s">
        <v>36</v>
      </c>
      <c r="F23" s="57" t="e">
        <f>#REF!</f>
        <v>#REF!</v>
      </c>
      <c r="G23" s="66" t="e">
        <f>#REF!</f>
        <v>#REF!</v>
      </c>
    </row>
    <row r="24" spans="2:8" x14ac:dyDescent="0.25">
      <c r="B24" s="19" t="s">
        <v>11</v>
      </c>
      <c r="C24" s="60">
        <f>COUNTIF($C$10:$G$17,B24)</f>
        <v>6</v>
      </c>
      <c r="D24" s="39">
        <f>G3</f>
        <v>4</v>
      </c>
      <c r="E24" s="67">
        <f>C24/D24</f>
        <v>1.5</v>
      </c>
      <c r="F24" s="61">
        <f>G24</f>
        <v>239</v>
      </c>
      <c r="G24" s="52">
        <f>F3</f>
        <v>239</v>
      </c>
    </row>
    <row r="25" spans="2:8" x14ac:dyDescent="0.25">
      <c r="B25" s="19" t="s">
        <v>10</v>
      </c>
      <c r="C25" s="58">
        <f t="shared" ref="C25:C27" si="0">COUNTIF($C$10:$G$17,B25)</f>
        <v>4</v>
      </c>
      <c r="D25" s="14">
        <f>G4</f>
        <v>2</v>
      </c>
      <c r="E25" s="38">
        <f t="shared" ref="E25:E27" si="1">C25/D25</f>
        <v>2</v>
      </c>
      <c r="F25" s="61">
        <f>G25</f>
        <v>120</v>
      </c>
      <c r="G25" s="52">
        <f>F4</f>
        <v>120</v>
      </c>
    </row>
    <row r="26" spans="2:8" x14ac:dyDescent="0.25">
      <c r="B26" s="19" t="s">
        <v>9</v>
      </c>
      <c r="C26" s="58">
        <f t="shared" si="0"/>
        <v>2</v>
      </c>
      <c r="D26" s="14">
        <f>G5</f>
        <v>1</v>
      </c>
      <c r="E26" s="38">
        <f t="shared" si="1"/>
        <v>2</v>
      </c>
      <c r="F26" s="61">
        <f>G26</f>
        <v>50</v>
      </c>
      <c r="G26" s="52">
        <f>F5</f>
        <v>50</v>
      </c>
    </row>
    <row r="27" spans="2:8" ht="15.75" thickBot="1" x14ac:dyDescent="0.3">
      <c r="B27" s="40" t="s">
        <v>39</v>
      </c>
      <c r="C27" s="59">
        <f t="shared" si="0"/>
        <v>2</v>
      </c>
      <c r="D27" s="53">
        <f>G6</f>
        <v>1</v>
      </c>
      <c r="E27" s="68">
        <f t="shared" si="1"/>
        <v>2</v>
      </c>
      <c r="F27" s="62">
        <f>G27</f>
        <v>3</v>
      </c>
      <c r="G27" s="54">
        <f>F6</f>
        <v>3</v>
      </c>
    </row>
    <row r="28" spans="2:8" ht="15.75" thickBot="1" x14ac:dyDescent="0.3">
      <c r="F28" s="71">
        <f>SUM(F24:F27)</f>
        <v>412</v>
      </c>
      <c r="G28" s="55">
        <f>SUM(G24:G27)</f>
        <v>412</v>
      </c>
    </row>
    <row r="29" spans="2:8" ht="15" customHeight="1" thickBot="1" x14ac:dyDescent="0.3">
      <c r="B29" s="16"/>
      <c r="C29" s="16"/>
      <c r="D29" s="16"/>
      <c r="E29" s="16"/>
      <c r="F29" s="16"/>
      <c r="G29" s="16"/>
    </row>
    <row r="30" spans="2:8" ht="15" customHeight="1" x14ac:dyDescent="0.25">
      <c r="B30" s="41" t="s">
        <v>42</v>
      </c>
      <c r="C30" s="42"/>
      <c r="D30" s="43"/>
      <c r="E30" s="44">
        <v>4</v>
      </c>
      <c r="F30" s="16"/>
      <c r="G30" s="16"/>
    </row>
    <row r="31" spans="2:8" ht="15" customHeight="1" x14ac:dyDescent="0.25">
      <c r="B31" s="45" t="s">
        <v>36</v>
      </c>
      <c r="C31" s="46"/>
      <c r="D31" s="46" t="s">
        <v>40</v>
      </c>
      <c r="E31" s="47">
        <f>F28/G28</f>
        <v>1</v>
      </c>
      <c r="F31" s="16"/>
      <c r="G31" s="16"/>
    </row>
    <row r="32" spans="2:8" ht="15" customHeight="1" thickBot="1" x14ac:dyDescent="0.3">
      <c r="B32" s="48" t="s">
        <v>36</v>
      </c>
      <c r="C32" s="49"/>
      <c r="D32" s="49" t="s">
        <v>41</v>
      </c>
      <c r="E32" s="50">
        <f>E30/4</f>
        <v>1</v>
      </c>
      <c r="F32" s="16"/>
      <c r="G32" s="16"/>
    </row>
    <row r="33" spans="1:7" ht="15" customHeight="1" x14ac:dyDescent="0.25">
      <c r="B33" s="16"/>
      <c r="C33" s="16"/>
      <c r="D33" s="16"/>
      <c r="E33" s="16"/>
      <c r="F33" s="16"/>
      <c r="G33" s="16"/>
    </row>
    <row r="34" spans="1:7" ht="15" customHeight="1" x14ac:dyDescent="0.25">
      <c r="B34" s="165" t="s">
        <v>47</v>
      </c>
      <c r="C34" s="165"/>
      <c r="D34" s="165"/>
      <c r="E34" s="165"/>
      <c r="F34" s="165"/>
      <c r="G34" s="16"/>
    </row>
    <row r="35" spans="1:7" ht="15" customHeight="1" x14ac:dyDescent="0.25">
      <c r="A35" s="16"/>
      <c r="B35" s="16"/>
      <c r="C35" s="16"/>
      <c r="D35" s="16"/>
      <c r="E35" s="16"/>
      <c r="F35" s="16"/>
    </row>
    <row r="36" spans="1:7" ht="15" customHeight="1" x14ac:dyDescent="0.25">
      <c r="A36" s="16"/>
      <c r="B36" s="16"/>
      <c r="C36" s="16"/>
      <c r="D36" s="16"/>
      <c r="E36" s="16"/>
      <c r="F36" s="16"/>
    </row>
    <row r="37" spans="1:7" ht="15" customHeight="1" x14ac:dyDescent="0.25">
      <c r="A37" s="16"/>
      <c r="B37" s="16"/>
      <c r="C37" s="16"/>
      <c r="D37" s="16"/>
      <c r="E37" s="16"/>
      <c r="F37" s="16"/>
    </row>
    <row r="38" spans="1:7" ht="15" customHeight="1" x14ac:dyDescent="0.25">
      <c r="A38" s="16"/>
      <c r="B38" s="16"/>
      <c r="C38" s="16"/>
      <c r="D38" s="16"/>
      <c r="E38" s="16"/>
      <c r="F38" s="16"/>
    </row>
  </sheetData>
  <autoFilter ref="B2:H2" xr:uid="{00000000-0009-0000-0000-000002000000}">
    <sortState xmlns:xlrd2="http://schemas.microsoft.com/office/spreadsheetml/2017/richdata2" ref="C3:I8">
      <sortCondition descending="1" ref="G2"/>
    </sortState>
  </autoFilter>
  <mergeCells count="1">
    <mergeCell ref="B34:F3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14"/>
  <sheetViews>
    <sheetView workbookViewId="0">
      <selection activeCell="G9" sqref="G9"/>
    </sheetView>
  </sheetViews>
  <sheetFormatPr baseColWidth="10" defaultRowHeight="15" x14ac:dyDescent="0.25"/>
  <cols>
    <col min="1" max="1" width="3.7109375" customWidth="1"/>
    <col min="2" max="2" width="12.7109375" customWidth="1"/>
    <col min="3" max="3" width="12.28515625" bestFit="1" customWidth="1"/>
    <col min="4" max="4" width="12.42578125" bestFit="1" customWidth="1"/>
    <col min="5" max="6" width="12.28515625" bestFit="1" customWidth="1"/>
    <col min="7" max="7" width="13.7109375" bestFit="1" customWidth="1"/>
  </cols>
  <sheetData>
    <row r="1" spans="2:7" ht="15.75" thickBot="1" x14ac:dyDescent="0.3"/>
    <row r="2" spans="2:7" ht="15.75" thickBot="1" x14ac:dyDescent="0.3">
      <c r="B2" s="36" t="s">
        <v>29</v>
      </c>
      <c r="C2" s="35" t="s">
        <v>58</v>
      </c>
    </row>
    <row r="3" spans="2:7" ht="15.75" thickBot="1" x14ac:dyDescent="0.3">
      <c r="B3" s="11"/>
    </row>
    <row r="4" spans="2:7" ht="15.75" thickBot="1" x14ac:dyDescent="0.3">
      <c r="B4" s="23"/>
      <c r="C4" s="28" t="s">
        <v>34</v>
      </c>
      <c r="D4" s="28" t="s">
        <v>25</v>
      </c>
      <c r="E4" s="28" t="s">
        <v>26</v>
      </c>
      <c r="F4" s="28" t="s">
        <v>27</v>
      </c>
      <c r="G4" s="29" t="s">
        <v>28</v>
      </c>
    </row>
    <row r="5" spans="2:7" x14ac:dyDescent="0.25">
      <c r="B5" s="89" t="s">
        <v>30</v>
      </c>
      <c r="C5" s="126" t="s">
        <v>14</v>
      </c>
      <c r="D5" s="117" t="s">
        <v>59</v>
      </c>
      <c r="E5" s="126" t="s">
        <v>12</v>
      </c>
      <c r="F5" s="126" t="s">
        <v>13</v>
      </c>
      <c r="G5" s="118" t="s">
        <v>62</v>
      </c>
    </row>
    <row r="6" spans="2:7" x14ac:dyDescent="0.25">
      <c r="B6" s="31"/>
      <c r="C6" s="127" t="s">
        <v>60</v>
      </c>
      <c r="D6" s="119" t="s">
        <v>60</v>
      </c>
      <c r="E6" s="131" t="s">
        <v>60</v>
      </c>
      <c r="F6" s="131" t="s">
        <v>60</v>
      </c>
      <c r="G6" s="120" t="s">
        <v>60</v>
      </c>
    </row>
    <row r="7" spans="2:7" x14ac:dyDescent="0.25">
      <c r="B7" s="32" t="s">
        <v>31</v>
      </c>
      <c r="C7" s="128" t="s">
        <v>14</v>
      </c>
      <c r="D7" s="51" t="s">
        <v>59</v>
      </c>
      <c r="E7" s="51" t="s">
        <v>61</v>
      </c>
      <c r="F7" s="128" t="s">
        <v>13</v>
      </c>
      <c r="G7" s="121" t="s">
        <v>63</v>
      </c>
    </row>
    <row r="8" spans="2:7" x14ac:dyDescent="0.25">
      <c r="B8" s="33"/>
      <c r="C8" s="128" t="s">
        <v>60</v>
      </c>
      <c r="D8" s="51" t="s">
        <v>60</v>
      </c>
      <c r="E8" s="51" t="s">
        <v>60</v>
      </c>
      <c r="F8" s="128" t="s">
        <v>60</v>
      </c>
      <c r="G8" s="121" t="s">
        <v>60</v>
      </c>
    </row>
    <row r="9" spans="2:7" x14ac:dyDescent="0.25">
      <c r="B9" s="30" t="s">
        <v>32</v>
      </c>
      <c r="C9" s="129" t="s">
        <v>14</v>
      </c>
      <c r="D9" s="122" t="s">
        <v>59</v>
      </c>
      <c r="E9" s="132" t="s">
        <v>12</v>
      </c>
      <c r="F9" s="132" t="s">
        <v>13</v>
      </c>
      <c r="G9" s="123" t="s">
        <v>62</v>
      </c>
    </row>
    <row r="10" spans="2:7" x14ac:dyDescent="0.25">
      <c r="B10" s="33"/>
      <c r="C10" s="127" t="s">
        <v>60</v>
      </c>
      <c r="D10" s="119" t="s">
        <v>60</v>
      </c>
      <c r="E10" s="131" t="s">
        <v>60</v>
      </c>
      <c r="F10" s="131" t="s">
        <v>60</v>
      </c>
      <c r="G10" s="120" t="s">
        <v>60</v>
      </c>
    </row>
    <row r="11" spans="2:7" x14ac:dyDescent="0.25">
      <c r="B11" s="30" t="s">
        <v>33</v>
      </c>
      <c r="C11" s="128" t="s">
        <v>14</v>
      </c>
      <c r="D11" s="51" t="s">
        <v>59</v>
      </c>
      <c r="E11" s="51" t="s">
        <v>61</v>
      </c>
      <c r="F11" s="128" t="s">
        <v>13</v>
      </c>
      <c r="G11" s="121" t="s">
        <v>63</v>
      </c>
    </row>
    <row r="12" spans="2:7" ht="15.75" thickBot="1" x14ac:dyDescent="0.3">
      <c r="B12" s="34"/>
      <c r="C12" s="130" t="s">
        <v>60</v>
      </c>
      <c r="D12" s="124" t="s">
        <v>60</v>
      </c>
      <c r="E12" s="124" t="s">
        <v>60</v>
      </c>
      <c r="F12" s="130" t="s">
        <v>60</v>
      </c>
      <c r="G12" s="125" t="s">
        <v>60</v>
      </c>
    </row>
    <row r="14" spans="2:7" x14ac:dyDescent="0.25">
      <c r="B14" t="s">
        <v>64</v>
      </c>
    </row>
  </sheetData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42"/>
  <sheetViews>
    <sheetView topLeftCell="A10" zoomScale="82" zoomScaleNormal="82" workbookViewId="0">
      <selection activeCell="A38" sqref="A38:D38"/>
    </sheetView>
  </sheetViews>
  <sheetFormatPr baseColWidth="10" defaultRowHeight="15" x14ac:dyDescent="0.25"/>
  <cols>
    <col min="1" max="1" width="15.42578125" customWidth="1"/>
    <col min="2" max="2" width="15.42578125" bestFit="1" customWidth="1"/>
    <col min="3" max="3" width="14.85546875" bestFit="1" customWidth="1"/>
    <col min="4" max="4" width="22.85546875" bestFit="1" customWidth="1"/>
    <col min="5" max="5" width="19.28515625" bestFit="1" customWidth="1"/>
    <col min="6" max="6" width="24.42578125" bestFit="1" customWidth="1"/>
    <col min="7" max="7" width="18" bestFit="1" customWidth="1"/>
    <col min="8" max="8" width="17" bestFit="1" customWidth="1"/>
    <col min="9" max="9" width="44.28515625" customWidth="1"/>
    <col min="10" max="10" width="6.28515625" customWidth="1"/>
    <col min="11" max="11" width="15.85546875" customWidth="1"/>
    <col min="12" max="12" width="17.85546875" customWidth="1"/>
  </cols>
  <sheetData>
    <row r="2" spans="2:10" ht="25.5" x14ac:dyDescent="0.25">
      <c r="B2" s="2" t="s">
        <v>0</v>
      </c>
      <c r="C2" s="2" t="s">
        <v>1</v>
      </c>
      <c r="D2" s="2" t="s">
        <v>2</v>
      </c>
      <c r="E2" s="2" t="s">
        <v>21</v>
      </c>
      <c r="F2" s="2" t="s">
        <v>3</v>
      </c>
      <c r="G2" s="2" t="s">
        <v>4</v>
      </c>
      <c r="H2" s="1"/>
      <c r="I2" s="1"/>
      <c r="J2" s="1"/>
    </row>
    <row r="3" spans="2:10" x14ac:dyDescent="0.25">
      <c r="B3" s="169">
        <v>6</v>
      </c>
      <c r="C3" s="3" t="e">
        <f>#REF!</f>
        <v>#REF!</v>
      </c>
      <c r="D3" s="3" t="e">
        <f>#REF!</f>
        <v>#REF!</v>
      </c>
      <c r="E3" s="3" t="e">
        <f>#REF!</f>
        <v>#REF!</v>
      </c>
      <c r="F3" s="3" t="e">
        <f>#REF!</f>
        <v>#REF!</v>
      </c>
      <c r="G3" s="4">
        <f t="shared" ref="G3:G8" si="0">B25</f>
        <v>0</v>
      </c>
      <c r="H3" s="1"/>
      <c r="I3" s="10" t="s">
        <v>22</v>
      </c>
      <c r="J3" s="9">
        <v>62</v>
      </c>
    </row>
    <row r="4" spans="2:10" x14ac:dyDescent="0.25">
      <c r="B4" s="170"/>
      <c r="C4" s="5" t="e">
        <f>#REF!</f>
        <v>#REF!</v>
      </c>
      <c r="D4" s="5" t="e">
        <f>#REF!</f>
        <v>#REF!</v>
      </c>
      <c r="E4" s="5" t="e">
        <f>#REF!</f>
        <v>#REF!</v>
      </c>
      <c r="F4" s="5" t="e">
        <f>#REF!</f>
        <v>#REF!</v>
      </c>
      <c r="G4" s="5">
        <f t="shared" si="0"/>
        <v>0</v>
      </c>
      <c r="H4" s="1"/>
      <c r="I4" s="10" t="s">
        <v>23</v>
      </c>
      <c r="J4" s="9">
        <v>21</v>
      </c>
    </row>
    <row r="5" spans="2:10" x14ac:dyDescent="0.25">
      <c r="B5" s="170"/>
      <c r="C5" s="5" t="e">
        <f>#REF!</f>
        <v>#REF!</v>
      </c>
      <c r="D5" s="5" t="e">
        <f>#REF!</f>
        <v>#REF!</v>
      </c>
      <c r="E5" s="5" t="e">
        <f>#REF!</f>
        <v>#REF!</v>
      </c>
      <c r="F5" s="5" t="e">
        <f>#REF!</f>
        <v>#REF!</v>
      </c>
      <c r="G5" s="5">
        <f t="shared" si="0"/>
        <v>0</v>
      </c>
      <c r="H5" s="1"/>
      <c r="I5" s="1"/>
      <c r="J5" s="1"/>
    </row>
    <row r="6" spans="2:10" x14ac:dyDescent="0.25">
      <c r="B6" s="170"/>
      <c r="C6" s="5" t="e">
        <f>#REF!</f>
        <v>#REF!</v>
      </c>
      <c r="D6" s="5" t="e">
        <f>#REF!</f>
        <v>#REF!</v>
      </c>
      <c r="E6" s="5" t="e">
        <f>#REF!</f>
        <v>#REF!</v>
      </c>
      <c r="F6" s="5" t="e">
        <f>#REF!</f>
        <v>#REF!</v>
      </c>
      <c r="G6" s="5">
        <f t="shared" si="0"/>
        <v>0</v>
      </c>
    </row>
    <row r="7" spans="2:10" x14ac:dyDescent="0.25">
      <c r="B7" s="170"/>
      <c r="C7" s="5" t="e">
        <f>#REF!</f>
        <v>#REF!</v>
      </c>
      <c r="D7" s="5" t="e">
        <f>#REF!</f>
        <v>#REF!</v>
      </c>
      <c r="E7" s="5" t="e">
        <f>#REF!</f>
        <v>#REF!</v>
      </c>
      <c r="F7" s="5" t="e">
        <f>#REF!</f>
        <v>#REF!</v>
      </c>
      <c r="G7" s="5">
        <f t="shared" si="0"/>
        <v>0</v>
      </c>
    </row>
    <row r="8" spans="2:10" x14ac:dyDescent="0.25">
      <c r="B8" s="171"/>
      <c r="C8" s="7" t="e">
        <f>#REF!</f>
        <v>#REF!</v>
      </c>
      <c r="D8" s="7" t="e">
        <f>#REF!</f>
        <v>#REF!</v>
      </c>
      <c r="E8" s="7" t="e">
        <f>#REF!</f>
        <v>#REF!</v>
      </c>
      <c r="F8" s="7" t="e">
        <f>#REF!</f>
        <v>#REF!</v>
      </c>
      <c r="G8" s="7">
        <f t="shared" si="0"/>
        <v>0</v>
      </c>
    </row>
    <row r="9" spans="2:10" ht="15.75" thickBot="1" x14ac:dyDescent="0.3">
      <c r="B9" s="1"/>
      <c r="C9" s="1"/>
      <c r="D9" s="1"/>
      <c r="E9" s="1"/>
      <c r="F9" s="12"/>
      <c r="G9" s="13"/>
      <c r="H9" s="13"/>
    </row>
    <row r="10" spans="2:10" ht="15.75" thickBot="1" x14ac:dyDescent="0.3">
      <c r="B10" s="36" t="s">
        <v>29</v>
      </c>
      <c r="C10" s="35" t="s">
        <v>15</v>
      </c>
      <c r="H10" s="13"/>
    </row>
    <row r="11" spans="2:10" ht="15.75" thickBot="1" x14ac:dyDescent="0.3">
      <c r="B11" s="11"/>
    </row>
    <row r="12" spans="2:10" ht="15.75" thickBot="1" x14ac:dyDescent="0.3">
      <c r="B12" s="23"/>
      <c r="C12" s="28" t="s">
        <v>34</v>
      </c>
      <c r="D12" s="28" t="s">
        <v>25</v>
      </c>
      <c r="E12" s="28" t="s">
        <v>26</v>
      </c>
      <c r="F12" s="28" t="s">
        <v>27</v>
      </c>
      <c r="G12" s="29" t="s">
        <v>28</v>
      </c>
    </row>
    <row r="13" spans="2:10" x14ac:dyDescent="0.25">
      <c r="B13" s="89" t="s">
        <v>30</v>
      </c>
      <c r="C13" s="90" t="s">
        <v>17</v>
      </c>
      <c r="D13" s="90" t="s">
        <v>16</v>
      </c>
      <c r="E13" s="90" t="s">
        <v>15</v>
      </c>
      <c r="F13" s="90" t="s">
        <v>15</v>
      </c>
      <c r="G13" s="91" t="s">
        <v>15</v>
      </c>
    </row>
    <row r="14" spans="2:10" x14ac:dyDescent="0.25">
      <c r="B14" s="31"/>
      <c r="G14" s="18"/>
    </row>
    <row r="15" spans="2:10" x14ac:dyDescent="0.25">
      <c r="B15" s="32" t="s">
        <v>31</v>
      </c>
      <c r="C15" s="24" t="s">
        <v>17</v>
      </c>
      <c r="D15" s="24" t="s">
        <v>15</v>
      </c>
      <c r="E15" s="24" t="s">
        <v>15</v>
      </c>
      <c r="F15" s="24" t="s">
        <v>18</v>
      </c>
      <c r="G15" s="25" t="s">
        <v>15</v>
      </c>
    </row>
    <row r="16" spans="2:10" x14ac:dyDescent="0.25">
      <c r="B16" s="33"/>
      <c r="C16" s="26"/>
      <c r="D16" s="26"/>
      <c r="E16" s="26"/>
      <c r="F16" s="26"/>
      <c r="G16" s="27"/>
    </row>
    <row r="17" spans="1:8" x14ac:dyDescent="0.25">
      <c r="B17" s="30" t="s">
        <v>32</v>
      </c>
      <c r="C17" t="s">
        <v>17</v>
      </c>
      <c r="D17" t="s">
        <v>16</v>
      </c>
      <c r="E17" t="s">
        <v>15</v>
      </c>
      <c r="F17" t="s">
        <v>19</v>
      </c>
      <c r="G17" s="18" t="s">
        <v>15</v>
      </c>
    </row>
    <row r="18" spans="1:8" x14ac:dyDescent="0.25">
      <c r="B18" s="33"/>
      <c r="C18" s="26"/>
      <c r="D18" s="26"/>
      <c r="E18" s="26"/>
      <c r="F18" s="26"/>
      <c r="G18" s="27"/>
    </row>
    <row r="19" spans="1:8" x14ac:dyDescent="0.25">
      <c r="B19" s="30" t="s">
        <v>33</v>
      </c>
      <c r="C19" t="s">
        <v>17</v>
      </c>
      <c r="D19" t="s">
        <v>15</v>
      </c>
      <c r="E19" t="s">
        <v>15</v>
      </c>
      <c r="F19" t="s">
        <v>20</v>
      </c>
      <c r="G19" s="18" t="s">
        <v>15</v>
      </c>
    </row>
    <row r="20" spans="1:8" ht="15.75" thickBot="1" x14ac:dyDescent="0.3">
      <c r="B20" s="30"/>
      <c r="G20" s="18"/>
    </row>
    <row r="21" spans="1:8" ht="15.75" thickBot="1" x14ac:dyDescent="0.3">
      <c r="B21" s="103" t="s">
        <v>46</v>
      </c>
      <c r="C21" s="102" t="e">
        <f>D4*8</f>
        <v>#REF!</v>
      </c>
      <c r="D21" s="99" t="e">
        <f>D5*4</f>
        <v>#REF!</v>
      </c>
      <c r="E21" s="99">
        <v>0</v>
      </c>
      <c r="F21" s="99" t="e">
        <f>(D8*2)+(D6*2)+(D7*2)</f>
        <v>#REF!</v>
      </c>
      <c r="G21" s="100">
        <v>0</v>
      </c>
      <c r="H21" s="104" t="e">
        <f>SUM(C21:G21)</f>
        <v>#REF!</v>
      </c>
    </row>
    <row r="22" spans="1:8" x14ac:dyDescent="0.25">
      <c r="B22" s="72"/>
    </row>
    <row r="23" spans="1:8" ht="15.75" thickBot="1" x14ac:dyDescent="0.3">
      <c r="C23" s="11"/>
    </row>
    <row r="24" spans="1:8" ht="30.75" thickBot="1" x14ac:dyDescent="0.3">
      <c r="A24" s="56" t="s">
        <v>1</v>
      </c>
      <c r="B24" s="65" t="s">
        <v>35</v>
      </c>
      <c r="C24" s="22" t="s">
        <v>38</v>
      </c>
      <c r="D24" s="66" t="s">
        <v>36</v>
      </c>
      <c r="E24" s="57" t="e">
        <f>#REF!</f>
        <v>#REF!</v>
      </c>
      <c r="F24" s="66" t="e">
        <f>#REF!</f>
        <v>#REF!</v>
      </c>
    </row>
    <row r="25" spans="1:8" x14ac:dyDescent="0.25">
      <c r="A25" s="19" t="e">
        <f t="shared" ref="A25:A30" si="1">C3</f>
        <v>#REF!</v>
      </c>
      <c r="B25" s="58">
        <f>COUNTIF($C$13:$G$20,A25)</f>
        <v>0</v>
      </c>
      <c r="C25" s="14" t="e">
        <f t="shared" ref="C25:C30" si="2">F3</f>
        <v>#REF!</v>
      </c>
      <c r="D25" s="38" t="e">
        <f>B25/C25</f>
        <v>#REF!</v>
      </c>
      <c r="E25" t="e">
        <f>D25*F25</f>
        <v>#REF!</v>
      </c>
      <c r="F25" s="18" t="e">
        <f t="shared" ref="F25:F30" si="3">E3</f>
        <v>#REF!</v>
      </c>
    </row>
    <row r="26" spans="1:8" x14ac:dyDescent="0.25">
      <c r="A26" s="19" t="e">
        <f t="shared" si="1"/>
        <v>#REF!</v>
      </c>
      <c r="B26" s="58">
        <f>COUNTIF($C$13:$G$20,A26)</f>
        <v>0</v>
      </c>
      <c r="C26" s="14" t="e">
        <f t="shared" si="2"/>
        <v>#REF!</v>
      </c>
      <c r="D26" s="38" t="e">
        <f t="shared" ref="D26:D30" si="4">B26/C26</f>
        <v>#REF!</v>
      </c>
      <c r="E26" t="e">
        <f t="shared" ref="E26:E28" si="5">D26*F26</f>
        <v>#REF!</v>
      </c>
      <c r="F26" s="18" t="e">
        <f t="shared" si="3"/>
        <v>#REF!</v>
      </c>
    </row>
    <row r="27" spans="1:8" x14ac:dyDescent="0.25">
      <c r="A27" s="19" t="e">
        <f t="shared" si="1"/>
        <v>#REF!</v>
      </c>
      <c r="B27" s="58">
        <f>COUNTIF($C$13:$G$20,A27)</f>
        <v>0</v>
      </c>
      <c r="C27" s="14" t="e">
        <f t="shared" si="2"/>
        <v>#REF!</v>
      </c>
      <c r="D27" s="38" t="e">
        <f t="shared" si="4"/>
        <v>#REF!</v>
      </c>
      <c r="E27" t="e">
        <f t="shared" si="5"/>
        <v>#REF!</v>
      </c>
      <c r="F27" s="18" t="e">
        <f t="shared" si="3"/>
        <v>#REF!</v>
      </c>
    </row>
    <row r="28" spans="1:8" x14ac:dyDescent="0.25">
      <c r="A28" s="19" t="e">
        <f t="shared" si="1"/>
        <v>#REF!</v>
      </c>
      <c r="B28" s="58">
        <f t="shared" ref="B28:B30" si="6">COUNTIF($C$13:$G$20,A28)</f>
        <v>0</v>
      </c>
      <c r="C28" s="14" t="e">
        <f t="shared" si="2"/>
        <v>#REF!</v>
      </c>
      <c r="D28" s="38" t="e">
        <f t="shared" si="4"/>
        <v>#REF!</v>
      </c>
      <c r="E28" t="e">
        <f t="shared" si="5"/>
        <v>#REF!</v>
      </c>
      <c r="F28" s="18" t="e">
        <f t="shared" si="3"/>
        <v>#REF!</v>
      </c>
    </row>
    <row r="29" spans="1:8" x14ac:dyDescent="0.25">
      <c r="A29" s="19" t="e">
        <f t="shared" si="1"/>
        <v>#REF!</v>
      </c>
      <c r="B29" s="58">
        <f>COUNTIF($C$13:$G$20,A29)</f>
        <v>0</v>
      </c>
      <c r="C29" s="14" t="e">
        <f t="shared" si="2"/>
        <v>#REF!</v>
      </c>
      <c r="D29" s="38" t="e">
        <f t="shared" si="4"/>
        <v>#REF!</v>
      </c>
      <c r="E29" t="e">
        <f>F29</f>
        <v>#REF!</v>
      </c>
      <c r="F29" s="18" t="e">
        <f t="shared" si="3"/>
        <v>#REF!</v>
      </c>
    </row>
    <row r="30" spans="1:8" ht="15.75" thickBot="1" x14ac:dyDescent="0.3">
      <c r="A30" s="40" t="e">
        <f t="shared" si="1"/>
        <v>#REF!</v>
      </c>
      <c r="B30" s="59">
        <f t="shared" si="6"/>
        <v>0</v>
      </c>
      <c r="C30" s="53" t="e">
        <f t="shared" si="2"/>
        <v>#REF!</v>
      </c>
      <c r="D30" s="68" t="e">
        <f t="shared" si="4"/>
        <v>#REF!</v>
      </c>
      <c r="E30" s="20" t="e">
        <f>F30</f>
        <v>#REF!</v>
      </c>
      <c r="F30" s="69" t="e">
        <f t="shared" si="3"/>
        <v>#REF!</v>
      </c>
    </row>
    <row r="31" spans="1:8" ht="15.75" thickBot="1" x14ac:dyDescent="0.3">
      <c r="E31" s="21" t="e">
        <f>SUM(E25:E30)</f>
        <v>#REF!</v>
      </c>
      <c r="F31" s="70" t="e">
        <f>SUM(F25:F30)</f>
        <v>#REF!</v>
      </c>
    </row>
    <row r="32" spans="1:8" ht="15.75" thickBot="1" x14ac:dyDescent="0.3"/>
    <row r="33" spans="1:6" ht="15" customHeight="1" x14ac:dyDescent="0.25">
      <c r="A33" s="41" t="s">
        <v>42</v>
      </c>
      <c r="B33" s="42"/>
      <c r="C33" s="43"/>
      <c r="D33" s="44">
        <v>6</v>
      </c>
      <c r="E33" s="16"/>
      <c r="F33" s="16"/>
    </row>
    <row r="34" spans="1:6" ht="15" customHeight="1" x14ac:dyDescent="0.25">
      <c r="A34" s="45" t="s">
        <v>36</v>
      </c>
      <c r="B34" s="46"/>
      <c r="C34" s="46" t="s">
        <v>40</v>
      </c>
      <c r="D34" s="47" t="e">
        <f>E31/F31</f>
        <v>#REF!</v>
      </c>
      <c r="E34" s="16"/>
      <c r="F34" s="16"/>
    </row>
    <row r="35" spans="1:6" ht="15" customHeight="1" thickBot="1" x14ac:dyDescent="0.3">
      <c r="A35" s="48" t="s">
        <v>36</v>
      </c>
      <c r="B35" s="49"/>
      <c r="C35" s="49" t="s">
        <v>41</v>
      </c>
      <c r="D35" s="50">
        <f>D33/6</f>
        <v>1</v>
      </c>
      <c r="E35" s="16"/>
      <c r="F35" s="16"/>
    </row>
    <row r="36" spans="1:6" ht="15" customHeight="1" x14ac:dyDescent="0.25">
      <c r="A36" s="16"/>
      <c r="B36" s="16"/>
      <c r="C36" s="16"/>
      <c r="D36" s="16"/>
      <c r="E36" s="16"/>
      <c r="F36" s="16"/>
    </row>
    <row r="37" spans="1:6" ht="15" customHeight="1" x14ac:dyDescent="0.25">
      <c r="A37" s="172" t="s">
        <v>52</v>
      </c>
      <c r="B37" s="172"/>
      <c r="C37" s="172"/>
      <c r="D37" s="172"/>
      <c r="E37" s="16"/>
      <c r="F37" s="16"/>
    </row>
    <row r="38" spans="1:6" ht="15" customHeight="1" x14ac:dyDescent="0.25">
      <c r="A38" s="172" t="s">
        <v>57</v>
      </c>
      <c r="B38" s="172"/>
      <c r="C38" s="172"/>
      <c r="D38" s="172"/>
      <c r="E38" s="16"/>
      <c r="F38" s="16"/>
    </row>
    <row r="39" spans="1:6" ht="15" customHeight="1" x14ac:dyDescent="0.25">
      <c r="A39" s="16"/>
      <c r="B39" s="16"/>
      <c r="C39" s="16"/>
      <c r="D39" s="16"/>
      <c r="E39" s="16"/>
      <c r="F39" s="16"/>
    </row>
    <row r="40" spans="1:6" ht="15" customHeight="1" x14ac:dyDescent="0.25">
      <c r="A40" s="16"/>
      <c r="B40" s="16"/>
      <c r="C40" s="16"/>
      <c r="D40" s="16"/>
      <c r="E40" s="16"/>
      <c r="F40" s="16"/>
    </row>
    <row r="41" spans="1:6" ht="15" customHeight="1" x14ac:dyDescent="0.25">
      <c r="A41" s="16"/>
      <c r="B41" s="16"/>
      <c r="C41" s="16"/>
      <c r="D41" s="16"/>
      <c r="E41" s="16"/>
      <c r="F41" s="16"/>
    </row>
    <row r="42" spans="1:6" ht="15" customHeight="1" x14ac:dyDescent="0.25">
      <c r="A42" s="16"/>
      <c r="B42" s="16"/>
      <c r="C42" s="16"/>
      <c r="D42" s="16"/>
      <c r="E42" s="16"/>
      <c r="F42" s="16"/>
    </row>
  </sheetData>
  <autoFilter ref="B2:G2" xr:uid="{00000000-0009-0000-0000-000004000000}"/>
  <mergeCells count="3">
    <mergeCell ref="B3:B8"/>
    <mergeCell ref="A37:D37"/>
    <mergeCell ref="A38:D38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1 Tarapacá</vt:lpstr>
      <vt:lpstr>Mineduc</vt:lpstr>
      <vt:lpstr>4 Atacama (2)</vt:lpstr>
      <vt:lpstr>10 Ruta Actual CONAFE</vt:lpstr>
      <vt:lpstr>6 Valparaíso</vt:lpstr>
    </vt:vector>
  </TitlesOfParts>
  <Company>Grupo CGE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Aguirre Reyes</dc:creator>
  <cp:lastModifiedBy>Carolina del Rosario Domínguez Álvarez</cp:lastModifiedBy>
  <cp:lastPrinted>2019-01-30T13:55:05Z</cp:lastPrinted>
  <dcterms:created xsi:type="dcterms:W3CDTF">2018-04-04T19:14:49Z</dcterms:created>
  <dcterms:modified xsi:type="dcterms:W3CDTF">2019-02-01T21:01:09Z</dcterms:modified>
</cp:coreProperties>
</file>